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90" activeTab="0"/>
  </bookViews>
  <sheets>
    <sheet name="Summary" sheetId="1" r:id="rId1"/>
    <sheet name="House Mark" sheetId="2" r:id="rId2"/>
    <sheet name="Senate Mark" sheetId="3" r:id="rId3"/>
    <sheet name="Conference Mark" sheetId="4" r:id="rId4"/>
  </sheets>
  <definedNames>
    <definedName name="_xlnm.Print_Area" localSheetId="1">'House Mark'!$A$13:$AF$94</definedName>
    <definedName name="_xlnm.Print_Titles" localSheetId="3">'Conference Mark'!$1:$12</definedName>
    <definedName name="_xlnm.Print_Titles" localSheetId="1">'House Mark'!$1:$12</definedName>
    <definedName name="_xlnm.Print_Titles" localSheetId="2">'Senate Mark'!$1:$12</definedName>
    <definedName name="_xlnm.Print_Titles" localSheetId="0">'Summary'!$1:$12</definedName>
    <definedName name="Print_Titles_MI" localSheetId="0">'Summary'!$1:$12</definedName>
  </definedNames>
  <calcPr fullCalcOnLoad="1"/>
</workbook>
</file>

<file path=xl/sharedStrings.xml><?xml version="1.0" encoding="utf-8"?>
<sst xmlns="http://schemas.openxmlformats.org/spreadsheetml/2006/main" count="430" uniqueCount="114">
  <si>
    <t>U.S. Geological Survey</t>
  </si>
  <si>
    <t>(Dollars in Thousands)</t>
  </si>
  <si>
    <t xml:space="preserve"> </t>
  </si>
  <si>
    <t>Redirect</t>
  </si>
  <si>
    <t>Program</t>
  </si>
  <si>
    <t>Sen</t>
  </si>
  <si>
    <t>Diff</t>
  </si>
  <si>
    <t>Other Adj</t>
  </si>
  <si>
    <t>Changes</t>
  </si>
  <si>
    <t>Hse Rec</t>
  </si>
  <si>
    <t>Sen Rec</t>
  </si>
  <si>
    <t>Enacted</t>
  </si>
  <si>
    <t>(+/-)</t>
  </si>
  <si>
    <t>Request</t>
  </si>
  <si>
    <t>Action</t>
  </si>
  <si>
    <t>Recomm</t>
  </si>
  <si>
    <t>to Pres Req</t>
  </si>
  <si>
    <t>to Sen Rec</t>
  </si>
  <si>
    <t>Hse Subcom Action</t>
  </si>
  <si>
    <t>Hse Sbcom</t>
  </si>
  <si>
    <t>Hse Full Com Action</t>
  </si>
  <si>
    <t>Hse Com</t>
  </si>
  <si>
    <t>House</t>
  </si>
  <si>
    <t>Difference</t>
  </si>
  <si>
    <t>Uncntrl/Oth</t>
  </si>
  <si>
    <t>Redir</t>
  </si>
  <si>
    <t>Prog</t>
  </si>
  <si>
    <t>Total</t>
  </si>
  <si>
    <t>Recom</t>
  </si>
  <si>
    <t>Senate</t>
  </si>
  <si>
    <t>Conf Rec</t>
  </si>
  <si>
    <t>Confer</t>
  </si>
  <si>
    <t>Conf  Rec</t>
  </si>
  <si>
    <t>to Hse Rec</t>
  </si>
  <si>
    <t>Conf</t>
  </si>
  <si>
    <t>Conf Action</t>
  </si>
  <si>
    <t>to Hse Req</t>
  </si>
  <si>
    <t>to Sen Req</t>
  </si>
  <si>
    <t>Sen Subcom Action</t>
  </si>
  <si>
    <t>Sen Sbcom</t>
  </si>
  <si>
    <t>Sen Full Com Action</t>
  </si>
  <si>
    <t>Sen Com</t>
  </si>
  <si>
    <t>Hse</t>
  </si>
  <si>
    <t xml:space="preserve">   Cooperative Topographic Mapping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</si>
  <si>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</si>
  <si>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</si>
  <si>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</si>
  <si>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</si>
  <si>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</si>
  <si>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</si>
  <si>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</si>
  <si>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</si>
  <si>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</si>
  <si>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</si>
  <si>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</si>
  <si>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</si>
  <si>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</si>
  <si>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</si>
  <si>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</si>
  <si>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</si>
  <si>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</si>
  <si>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</si>
  <si>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</si>
  <si>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</si>
  <si>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</si>
  <si>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</si>
  <si>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</si>
  <si>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</si>
  <si>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</si>
  <si>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</si>
  <si>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</si>
  <si>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</si>
  <si>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</si>
  <si>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</si>
  <si>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</si>
  <si>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</si>
  <si>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SCIENCE SUPPORT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</si>
  <si>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</si>
  <si>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</si>
  <si>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</si>
  <si>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</si>
  <si>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 xml:space="preserve">SIR, TOTAL </t>
  </si>
  <si>
    <t>Activity/Subactivity/Program Element</t>
  </si>
  <si>
    <t>Pres Bud</t>
  </si>
  <si>
    <t>ENTERPRISE INFORMATION</t>
  </si>
  <si>
    <t xml:space="preserve">   Enterprise Information Security and Technology</t>
  </si>
  <si>
    <t xml:space="preserve">   Enterprise Information Resources</t>
  </si>
  <si>
    <t>File:  O:\BOA\SHARED\TABLES\FY2007\04CongTrack\07CONG.XLS</t>
  </si>
  <si>
    <t>FY 2007 Congressional Action</t>
  </si>
  <si>
    <t>FY 2006</t>
  </si>
  <si>
    <t>GEOGRAPHIC RESEARCH, INVESTIGATIONS, &amp;</t>
  </si>
  <si>
    <t xml:space="preserve">    REMOTE SENSING</t>
  </si>
  <si>
    <t>Spectrum Relocation Costs Transfer</t>
  </si>
  <si>
    <t xml:space="preserve">   National Geospatial Program</t>
  </si>
  <si>
    <t>FY 2007</t>
  </si>
  <si>
    <t>to FY 06</t>
  </si>
  <si>
    <t>Hse Subcom from FY 06</t>
  </si>
  <si>
    <t>Hse Full Com from FY 06</t>
  </si>
  <si>
    <t>Emergency Approp. (P.L. 109-148) [Katrina]</t>
  </si>
  <si>
    <t>Sen Subcom from FY 06</t>
  </si>
  <si>
    <t>Sen Full Com from FY 06</t>
  </si>
  <si>
    <t>Sen Floor Action (From FY 06) on 0x/xx/06</t>
  </si>
  <si>
    <t>Conf from FY 06</t>
  </si>
  <si>
    <t>Passed Conf 0x/xx/06 -- Rpt 109-xxx (HR xxxx)</t>
  </si>
  <si>
    <t>Fixed Cst &amp;</t>
  </si>
  <si>
    <t>Passed  Hse SubComm on 05/04/06</t>
  </si>
  <si>
    <t>Passed Full Comm on 05/11/06 -- Rpt 109-465 (HR 5386)</t>
  </si>
  <si>
    <t>Hse Floor Action (From FY 06) on 05/18/06</t>
  </si>
  <si>
    <t>Floor</t>
  </si>
  <si>
    <t>House Floor Amendment</t>
  </si>
  <si>
    <t>Passed SubComm on 06/27/06</t>
  </si>
  <si>
    <t>Full Comm</t>
  </si>
  <si>
    <t>Passed Full Comm on 06/29/06 -- Rpt 109-275 (HR 5386)</t>
  </si>
  <si>
    <t>Date:  Revised 07/03/06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</si>
</sst>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000%"/>
    <numFmt numFmtId="169" formatCode="0.0000"/>
    <numFmt numFmtId="170" formatCode="#,##0.000000"/>
  </numFmts>
  <fonts count="7">
    <font>
      <sz val="12"/>
      <name val="Arial"/>
      <family val="0"/>
    </font>
    <font>
      <sz val="10"/>
      <name val="Arial"/>
      <family val="0"/>
    </font>
    <font>
      <u val="single"/>
      <sz val="6.6"/>
      <color indexed="12"/>
      <name val="Arial"/>
      <family val="0"/>
    </font>
    <font>
      <u val="single"/>
      <sz val="6.6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ntique Oliv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0" xfId="16" applyAlignment="1">
      <alignment/>
    </xf>
    <xf numFmtId="3" fontId="0" fillId="0" borderId="0" xfId="0" applyNumberFormat="1" applyAlignment="1">
      <alignment/>
    </xf>
    <xf numFmtId="3" fontId="0" fillId="0" borderId="0" xfId="16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right"/>
      <protection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 applyProtection="1">
      <alignment horizontal="right"/>
      <protection/>
    </xf>
    <xf numFmtId="3" fontId="4" fillId="0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4" fillId="0" borderId="2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 horizontal="right"/>
      <protection/>
    </xf>
    <xf numFmtId="3" fontId="4" fillId="0" borderId="2" xfId="0" applyNumberFormat="1" applyFont="1" applyBorder="1" applyAlignment="1">
      <alignment horizontal="right"/>
    </xf>
    <xf numFmtId="170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3" fontId="4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584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44.99609375" style="0" customWidth="1"/>
    <col min="2" max="2" width="1.77734375" style="0" customWidth="1"/>
    <col min="3" max="3" width="10.77734375" style="0" customWidth="1"/>
    <col min="4" max="4" width="2.77734375" style="0" customWidth="1"/>
    <col min="5" max="7" width="9.77734375" style="0" customWidth="1"/>
    <col min="8" max="8" width="2.77734375" style="0" customWidth="1"/>
    <col min="10" max="10" width="2.77734375" style="0" customWidth="1"/>
    <col min="11" max="11" width="9.77734375" style="0" hidden="1" customWidth="1"/>
    <col min="13" max="13" width="2.77734375" style="0" customWidth="1"/>
    <col min="14" max="14" width="9.77734375" style="0" hidden="1" customWidth="1"/>
    <col min="15" max="15" width="9.77734375" style="0" customWidth="1"/>
    <col min="16" max="16" width="2.77734375" style="0" hidden="1" customWidth="1"/>
    <col min="17" max="17" width="10.4453125" style="0" hidden="1" customWidth="1"/>
    <col min="18" max="18" width="2.77734375" style="0" customWidth="1"/>
    <col min="19" max="19" width="10.4453125" style="0" hidden="1" customWidth="1"/>
    <col min="21" max="21" width="11.3359375" style="0" customWidth="1"/>
    <col min="22" max="24" width="11.3359375" style="0" hidden="1" customWidth="1"/>
    <col min="25" max="25" width="9.77734375" style="0" customWidth="1"/>
    <col min="26" max="28" width="10.77734375" style="0" customWidth="1"/>
    <col min="29" max="29" width="2.77734375" style="0" customWidth="1"/>
    <col min="30" max="30" width="9.21484375" style="0" hidden="1" customWidth="1"/>
    <col min="31" max="31" width="11.3359375" style="0" hidden="1" customWidth="1"/>
    <col min="32" max="33" width="10.77734375" style="0" hidden="1" customWidth="1"/>
    <col min="34" max="35" width="9.77734375" style="0" hidden="1" customWidth="1"/>
  </cols>
  <sheetData>
    <row r="1" spans="1:37" ht="1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1"/>
      <c r="AJ1" s="1"/>
      <c r="AK1" s="1"/>
    </row>
    <row r="2" spans="1:37" ht="15">
      <c r="A2" s="7" t="s">
        <v>113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"/>
      <c r="AJ2" s="1"/>
      <c r="AK2" s="1"/>
    </row>
    <row r="3" spans="1:37" ht="15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14"/>
      <c r="AG3" s="14"/>
      <c r="AH3" s="7"/>
      <c r="AI3" s="1"/>
      <c r="AJ3" s="1"/>
      <c r="AK3" s="1"/>
    </row>
    <row r="4" spans="1:37" ht="15.75" customHeight="1">
      <c r="A4" s="51" t="s">
        <v>88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14"/>
      <c r="AG4" s="14"/>
      <c r="AH4" s="7"/>
      <c r="AI4" s="1"/>
      <c r="AJ4" s="1"/>
      <c r="AK4" s="1"/>
    </row>
    <row r="5" spans="1:37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14"/>
      <c r="AG5" s="14"/>
      <c r="AH5" s="7"/>
      <c r="AI5" s="1"/>
      <c r="AJ5" s="1"/>
      <c r="AK5" s="1"/>
    </row>
    <row r="6" spans="1:37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3"/>
      <c r="U6" s="33"/>
      <c r="V6" s="33"/>
      <c r="W6" s="33"/>
      <c r="X6" s="33"/>
      <c r="Y6" s="33"/>
      <c r="Z6" s="33"/>
      <c r="AA6" s="33"/>
      <c r="AB6" s="33"/>
      <c r="AC6" s="33"/>
      <c r="AD6" s="14"/>
      <c r="AE6" s="14"/>
      <c r="AF6" s="14"/>
      <c r="AG6" s="14"/>
      <c r="AH6" s="7"/>
      <c r="AI6" s="1"/>
      <c r="AJ6" s="1"/>
      <c r="AK6" s="1"/>
    </row>
    <row r="7" spans="1:37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3"/>
      <c r="U7" s="33"/>
      <c r="V7" s="33"/>
      <c r="W7" s="33"/>
      <c r="X7" s="33"/>
      <c r="Y7" s="33"/>
      <c r="Z7" s="33"/>
      <c r="AA7" s="33"/>
      <c r="AB7" s="33"/>
      <c r="AC7" s="33"/>
      <c r="AD7" s="14"/>
      <c r="AE7" s="14"/>
      <c r="AF7" s="14"/>
      <c r="AG7" s="14"/>
      <c r="AH7" s="7"/>
      <c r="AI7" s="1"/>
      <c r="AJ7" s="1"/>
      <c r="AK7" s="1"/>
    </row>
    <row r="8" spans="1:37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33"/>
      <c r="U8" s="33"/>
      <c r="V8" s="33"/>
      <c r="W8" s="33"/>
      <c r="X8" s="33"/>
      <c r="Y8" s="33"/>
      <c r="Z8" s="33"/>
      <c r="AA8" s="33"/>
      <c r="AB8" s="33"/>
      <c r="AC8" s="33"/>
      <c r="AD8" s="14"/>
      <c r="AE8" s="14"/>
      <c r="AF8" s="14"/>
      <c r="AG8" s="14"/>
      <c r="AH8" s="7"/>
      <c r="AI8" s="1"/>
      <c r="AJ8" s="1"/>
      <c r="AK8" s="1"/>
    </row>
    <row r="9" spans="1:37" ht="15.75">
      <c r="A9" s="14" t="s">
        <v>2</v>
      </c>
      <c r="B9" s="14"/>
      <c r="C9" s="11"/>
      <c r="D9" s="11"/>
      <c r="E9" s="23" t="s">
        <v>104</v>
      </c>
      <c r="F9" s="23" t="s">
        <v>3</v>
      </c>
      <c r="G9" s="23" t="s">
        <v>4</v>
      </c>
      <c r="H9" s="23"/>
      <c r="I9" s="23" t="s">
        <v>94</v>
      </c>
      <c r="J9" s="11"/>
      <c r="K9" s="11"/>
      <c r="L9" s="23" t="s">
        <v>42</v>
      </c>
      <c r="M9" s="37"/>
      <c r="N9" s="23" t="s">
        <v>5</v>
      </c>
      <c r="O9" s="23" t="s">
        <v>5</v>
      </c>
      <c r="P9" s="14"/>
      <c r="Q9" s="14"/>
      <c r="R9" s="11"/>
      <c r="S9" s="11"/>
      <c r="T9" s="23" t="s">
        <v>6</v>
      </c>
      <c r="U9" s="23" t="s">
        <v>6</v>
      </c>
      <c r="V9" s="23"/>
      <c r="W9" s="23"/>
      <c r="X9" s="23"/>
      <c r="Y9" s="23" t="s">
        <v>6</v>
      </c>
      <c r="Z9" s="23" t="s">
        <v>6</v>
      </c>
      <c r="AA9" s="23" t="s">
        <v>6</v>
      </c>
      <c r="AB9" s="23" t="s">
        <v>6</v>
      </c>
      <c r="AC9" s="23"/>
      <c r="AD9" s="23" t="s">
        <v>6</v>
      </c>
      <c r="AE9" s="23" t="s">
        <v>6</v>
      </c>
      <c r="AF9" s="23" t="s">
        <v>6</v>
      </c>
      <c r="AG9" s="23" t="s">
        <v>6</v>
      </c>
      <c r="AH9" s="7"/>
      <c r="AI9" s="1"/>
      <c r="AJ9" s="1"/>
      <c r="AK9" s="1"/>
    </row>
    <row r="10" spans="1:37" ht="15">
      <c r="A10" s="14"/>
      <c r="B10" s="14"/>
      <c r="C10" s="26" t="s">
        <v>89</v>
      </c>
      <c r="D10" s="23"/>
      <c r="E10" s="23" t="s">
        <v>7</v>
      </c>
      <c r="F10" s="23" t="s">
        <v>8</v>
      </c>
      <c r="G10" s="23" t="s">
        <v>8</v>
      </c>
      <c r="H10" s="23"/>
      <c r="I10" s="23" t="s">
        <v>83</v>
      </c>
      <c r="J10" s="11"/>
      <c r="K10" s="11"/>
      <c r="L10" s="23" t="s">
        <v>108</v>
      </c>
      <c r="M10" s="23"/>
      <c r="N10" s="23" t="s">
        <v>111</v>
      </c>
      <c r="O10" s="23" t="s">
        <v>111</v>
      </c>
      <c r="P10" s="14"/>
      <c r="Q10" s="23" t="s">
        <v>31</v>
      </c>
      <c r="R10" s="11"/>
      <c r="S10" s="11"/>
      <c r="T10" s="23" t="s">
        <v>9</v>
      </c>
      <c r="U10" s="23" t="s">
        <v>9</v>
      </c>
      <c r="V10" s="23"/>
      <c r="W10" s="23"/>
      <c r="X10" s="23"/>
      <c r="Y10" s="23" t="s">
        <v>10</v>
      </c>
      <c r="Z10" s="23" t="s">
        <v>10</v>
      </c>
      <c r="AA10" s="23" t="s">
        <v>9</v>
      </c>
      <c r="AB10" s="23" t="s">
        <v>10</v>
      </c>
      <c r="AC10" s="23"/>
      <c r="AD10" s="23" t="s">
        <v>30</v>
      </c>
      <c r="AE10" s="23" t="s">
        <v>32</v>
      </c>
      <c r="AF10" s="23" t="s">
        <v>32</v>
      </c>
      <c r="AG10" s="23" t="s">
        <v>32</v>
      </c>
      <c r="AH10" s="7"/>
      <c r="AI10" s="1"/>
      <c r="AJ10" s="1"/>
      <c r="AK10" s="1"/>
    </row>
    <row r="11" spans="1:37" ht="15.75" thickBot="1">
      <c r="A11" s="24" t="s">
        <v>82</v>
      </c>
      <c r="B11" s="16"/>
      <c r="C11" s="38" t="s">
        <v>11</v>
      </c>
      <c r="D11" s="27"/>
      <c r="E11" s="27" t="s">
        <v>12</v>
      </c>
      <c r="F11" s="27" t="s">
        <v>12</v>
      </c>
      <c r="G11" s="27" t="s">
        <v>12</v>
      </c>
      <c r="H11" s="27"/>
      <c r="I11" s="27" t="s">
        <v>13</v>
      </c>
      <c r="J11" s="21"/>
      <c r="K11" s="21"/>
      <c r="L11" s="27" t="s">
        <v>15</v>
      </c>
      <c r="M11" s="27"/>
      <c r="N11" s="27" t="s">
        <v>14</v>
      </c>
      <c r="O11" s="27" t="s">
        <v>15</v>
      </c>
      <c r="P11" s="16"/>
      <c r="Q11" s="27" t="s">
        <v>15</v>
      </c>
      <c r="R11" s="21"/>
      <c r="S11" s="11"/>
      <c r="T11" s="27" t="s">
        <v>95</v>
      </c>
      <c r="U11" s="27" t="s">
        <v>16</v>
      </c>
      <c r="V11" s="27"/>
      <c r="W11" s="27"/>
      <c r="X11" s="27"/>
      <c r="Y11" s="27" t="s">
        <v>95</v>
      </c>
      <c r="Z11" s="27" t="s">
        <v>16</v>
      </c>
      <c r="AA11" s="27" t="s">
        <v>17</v>
      </c>
      <c r="AB11" s="27" t="s">
        <v>33</v>
      </c>
      <c r="AC11" s="27"/>
      <c r="AD11" s="27" t="s">
        <v>95</v>
      </c>
      <c r="AE11" s="27" t="s">
        <v>16</v>
      </c>
      <c r="AF11" s="27" t="s">
        <v>36</v>
      </c>
      <c r="AG11" s="27" t="s">
        <v>37</v>
      </c>
      <c r="AH11" s="7"/>
      <c r="AI11" s="1"/>
      <c r="AJ11" s="1"/>
      <c r="AK11" s="1"/>
    </row>
    <row r="12" spans="1:37" ht="15">
      <c r="A12" s="14"/>
      <c r="B12" s="14"/>
      <c r="C12" s="14"/>
      <c r="D12" s="14"/>
      <c r="E12" s="14"/>
      <c r="F12" s="14"/>
      <c r="G12" s="14"/>
      <c r="H12" s="14"/>
      <c r="I12" s="14"/>
      <c r="J12" s="11"/>
      <c r="K12" s="11"/>
      <c r="L12" s="14"/>
      <c r="M12" s="11"/>
      <c r="N12" s="11"/>
      <c r="O12" s="14"/>
      <c r="P12" s="11"/>
      <c r="Q12" s="14"/>
      <c r="R12" s="11"/>
      <c r="S12" s="11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7"/>
      <c r="AI12" s="1"/>
      <c r="AJ12" s="1"/>
      <c r="AK12" s="1"/>
    </row>
    <row r="13" spans="1:34" ht="15.75">
      <c r="A13" s="17" t="s">
        <v>90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8"/>
    </row>
    <row r="14" spans="1:34" ht="15.75">
      <c r="A14" s="17" t="s">
        <v>91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5">
      <c r="A15" s="11" t="s">
        <v>43</v>
      </c>
      <c r="B15" s="11"/>
      <c r="C15" s="13">
        <v>68855</v>
      </c>
      <c r="D15" s="11"/>
      <c r="E15" s="11">
        <v>0</v>
      </c>
      <c r="F15" s="11">
        <v>-68855</v>
      </c>
      <c r="G15" s="11">
        <v>0</v>
      </c>
      <c r="H15" s="11"/>
      <c r="I15" s="11">
        <f>+C15+E15+F15+G15</f>
        <v>0</v>
      </c>
      <c r="J15" s="11"/>
      <c r="K15" s="11"/>
      <c r="L15" s="11">
        <f>+'House Mark'!AA15</f>
        <v>0</v>
      </c>
      <c r="M15" s="11"/>
      <c r="N15" s="11"/>
      <c r="O15" s="11">
        <f>+'Senate Mark'!U15</f>
        <v>0</v>
      </c>
      <c r="P15" s="11"/>
      <c r="Q15" s="11"/>
      <c r="R15" s="11"/>
      <c r="S15" s="11"/>
      <c r="T15" s="11">
        <f>+L15-C15</f>
        <v>-68855</v>
      </c>
      <c r="U15" s="11">
        <f>+L15-I15</f>
        <v>0</v>
      </c>
      <c r="V15" s="11"/>
      <c r="W15" s="11"/>
      <c r="X15" s="11"/>
      <c r="Y15" s="11">
        <f>+O15-C15</f>
        <v>-68855</v>
      </c>
      <c r="Z15" s="11">
        <f>+O15-I15</f>
        <v>0</v>
      </c>
      <c r="AA15" s="11">
        <f>+L15-N15</f>
        <v>0</v>
      </c>
      <c r="AB15" s="11">
        <f>+O15-L15</f>
        <v>0</v>
      </c>
      <c r="AC15" s="11"/>
      <c r="AD15" s="11">
        <f>+Q15-C15</f>
        <v>-68855</v>
      </c>
      <c r="AE15" s="11">
        <f>+Q15-I15</f>
        <v>0</v>
      </c>
      <c r="AF15" s="11">
        <f>+Q15-L15</f>
        <v>0</v>
      </c>
      <c r="AG15" s="11">
        <f>+Q15-O15</f>
        <v>0</v>
      </c>
      <c r="AH15" s="11"/>
    </row>
    <row r="16" spans="1:34" ht="15">
      <c r="A16" s="11" t="s">
        <v>44</v>
      </c>
      <c r="B16" s="11"/>
      <c r="C16" s="13">
        <v>45713</v>
      </c>
      <c r="D16" s="11"/>
      <c r="E16" s="11">
        <v>293</v>
      </c>
      <c r="F16" s="11">
        <v>2768</v>
      </c>
      <c r="G16" s="11">
        <v>12980</v>
      </c>
      <c r="H16" s="11"/>
      <c r="I16" s="11">
        <f>+C16+E16+F16+G16</f>
        <v>61754</v>
      </c>
      <c r="J16" s="11"/>
      <c r="K16" s="11"/>
      <c r="L16" s="11">
        <f>+'House Mark'!AA16</f>
        <v>63754</v>
      </c>
      <c r="M16" s="11"/>
      <c r="N16" s="11"/>
      <c r="O16" s="11">
        <f>+'Senate Mark'!U16</f>
        <v>61754</v>
      </c>
      <c r="P16" s="11"/>
      <c r="Q16" s="11"/>
      <c r="R16" s="11"/>
      <c r="S16" s="11"/>
      <c r="T16" s="11">
        <f>+L16-C16</f>
        <v>18041</v>
      </c>
      <c r="U16" s="11">
        <f>+L16-I16</f>
        <v>2000</v>
      </c>
      <c r="V16" s="11"/>
      <c r="W16" s="11"/>
      <c r="X16" s="11"/>
      <c r="Y16" s="11">
        <f>+O16-C16</f>
        <v>16041</v>
      </c>
      <c r="Z16" s="11">
        <f>+O16-I16</f>
        <v>0</v>
      </c>
      <c r="AA16" s="11">
        <f>+L16-N16</f>
        <v>63754</v>
      </c>
      <c r="AB16" s="11">
        <f>+O16-L16</f>
        <v>-2000</v>
      </c>
      <c r="AC16" s="11"/>
      <c r="AD16" s="11">
        <f>+Q16-C16</f>
        <v>-45713</v>
      </c>
      <c r="AE16" s="11">
        <f>+Q16-I16</f>
        <v>-61754</v>
      </c>
      <c r="AF16" s="11">
        <f>+Q16-L16</f>
        <v>-63754</v>
      </c>
      <c r="AG16" s="11">
        <f>+Q16-O16</f>
        <v>-61754</v>
      </c>
      <c r="AH16" s="11"/>
    </row>
    <row r="17" spans="1:34" ht="15">
      <c r="A17" s="11" t="s">
        <v>45</v>
      </c>
      <c r="B17" s="11"/>
      <c r="C17" s="13">
        <v>14705</v>
      </c>
      <c r="D17" s="11"/>
      <c r="E17" s="11">
        <v>369</v>
      </c>
      <c r="F17" s="11">
        <v>1786</v>
      </c>
      <c r="G17" s="11">
        <v>-2000</v>
      </c>
      <c r="H17" s="11"/>
      <c r="I17" s="11">
        <f>+C17+E17+F17+G17</f>
        <v>14860</v>
      </c>
      <c r="J17" s="11"/>
      <c r="K17" s="11"/>
      <c r="L17" s="11">
        <f>+'House Mark'!AA17</f>
        <v>14860</v>
      </c>
      <c r="M17" s="11"/>
      <c r="N17" s="11"/>
      <c r="O17" s="11">
        <f>+'Senate Mark'!U17</f>
        <v>16860</v>
      </c>
      <c r="P17" s="11"/>
      <c r="Q17" s="11"/>
      <c r="R17" s="11"/>
      <c r="S17" s="11"/>
      <c r="T17" s="11">
        <f>+L17-C17</f>
        <v>155</v>
      </c>
      <c r="U17" s="11">
        <f>+L17-I17</f>
        <v>0</v>
      </c>
      <c r="V17" s="11"/>
      <c r="W17" s="11"/>
      <c r="X17" s="11"/>
      <c r="Y17" s="11">
        <f>+O17-C17</f>
        <v>2155</v>
      </c>
      <c r="Z17" s="11">
        <f>+O17-I17</f>
        <v>2000</v>
      </c>
      <c r="AA17" s="11">
        <f>+L17-N17</f>
        <v>14860</v>
      </c>
      <c r="AB17" s="11">
        <f>+O17-L17</f>
        <v>2000</v>
      </c>
      <c r="AC17" s="11"/>
      <c r="AD17" s="11">
        <f>+Q17-C17</f>
        <v>-14705</v>
      </c>
      <c r="AE17" s="11">
        <f>+Q17-I17</f>
        <v>-14860</v>
      </c>
      <c r="AF17" s="11">
        <f>+Q17-L17</f>
        <v>-14860</v>
      </c>
      <c r="AG17" s="11">
        <f>+Q17-O17</f>
        <v>-16860</v>
      </c>
      <c r="AH17" s="11"/>
    </row>
    <row r="18" spans="1:34" ht="15">
      <c r="A18" s="11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5">
      <c r="A19" s="22" t="s">
        <v>46</v>
      </c>
      <c r="B19" s="11"/>
      <c r="C19" s="14">
        <f>SUM(C15:C17)</f>
        <v>129273</v>
      </c>
      <c r="D19" s="14"/>
      <c r="E19" s="14">
        <f aca="true" t="shared" si="0" ref="E19:AG19">SUM(E15:E17)</f>
        <v>662</v>
      </c>
      <c r="F19" s="14">
        <f t="shared" si="0"/>
        <v>-64301</v>
      </c>
      <c r="G19" s="14">
        <f t="shared" si="0"/>
        <v>10980</v>
      </c>
      <c r="H19" s="14"/>
      <c r="I19" s="14">
        <f t="shared" si="0"/>
        <v>76614</v>
      </c>
      <c r="J19" s="14"/>
      <c r="K19" s="14">
        <f t="shared" si="0"/>
        <v>0</v>
      </c>
      <c r="L19" s="14">
        <f t="shared" si="0"/>
        <v>78614</v>
      </c>
      <c r="M19" s="14"/>
      <c r="N19" s="14">
        <f t="shared" si="0"/>
        <v>0</v>
      </c>
      <c r="O19" s="14">
        <f t="shared" si="0"/>
        <v>78614</v>
      </c>
      <c r="P19" s="14"/>
      <c r="Q19" s="14">
        <f t="shared" si="0"/>
        <v>0</v>
      </c>
      <c r="R19" s="14"/>
      <c r="S19" s="14">
        <f t="shared" si="0"/>
        <v>0</v>
      </c>
      <c r="T19" s="14">
        <f t="shared" si="0"/>
        <v>-50659</v>
      </c>
      <c r="U19" s="14">
        <f t="shared" si="0"/>
        <v>2000</v>
      </c>
      <c r="V19" s="14"/>
      <c r="W19" s="14"/>
      <c r="X19" s="14"/>
      <c r="Y19" s="14">
        <f t="shared" si="0"/>
        <v>-50659</v>
      </c>
      <c r="Z19" s="14">
        <f t="shared" si="0"/>
        <v>2000</v>
      </c>
      <c r="AA19" s="14">
        <f t="shared" si="0"/>
        <v>78614</v>
      </c>
      <c r="AB19" s="14">
        <f t="shared" si="0"/>
        <v>0</v>
      </c>
      <c r="AC19" s="14"/>
      <c r="AD19" s="14">
        <f t="shared" si="0"/>
        <v>-129273</v>
      </c>
      <c r="AE19" s="14">
        <f t="shared" si="0"/>
        <v>-76614</v>
      </c>
      <c r="AF19" s="14">
        <f t="shared" si="0"/>
        <v>-78614</v>
      </c>
      <c r="AG19" s="14">
        <f t="shared" si="0"/>
        <v>-78614</v>
      </c>
      <c r="AH19" s="11"/>
    </row>
    <row r="20" spans="1:34" ht="15.75" thickBot="1">
      <c r="A20" s="20"/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"/>
    </row>
    <row r="21" spans="1:34" ht="15.75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.75">
      <c r="A22" s="17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11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11" t="s">
        <v>49</v>
      </c>
      <c r="B24" s="11"/>
      <c r="C24" s="13">
        <v>50583</v>
      </c>
      <c r="D24" s="11"/>
      <c r="E24" s="11">
        <v>578</v>
      </c>
      <c r="F24" s="11">
        <v>0</v>
      </c>
      <c r="G24" s="11">
        <v>300</v>
      </c>
      <c r="H24" s="11"/>
      <c r="I24" s="11">
        <f>+C24+E24+F24+G24</f>
        <v>51461</v>
      </c>
      <c r="J24" s="11"/>
      <c r="K24" s="11"/>
      <c r="L24" s="11">
        <f>+'House Mark'!AA24</f>
        <v>51461</v>
      </c>
      <c r="M24" s="11"/>
      <c r="N24" s="11"/>
      <c r="O24" s="11">
        <f>+'Senate Mark'!U24</f>
        <v>51161</v>
      </c>
      <c r="P24" s="11"/>
      <c r="Q24" s="11"/>
      <c r="R24" s="11"/>
      <c r="S24" s="11"/>
      <c r="T24" s="11">
        <f>+L24-C24</f>
        <v>878</v>
      </c>
      <c r="U24" s="11">
        <f>+L24-I24</f>
        <v>0</v>
      </c>
      <c r="V24" s="11"/>
      <c r="W24" s="11"/>
      <c r="X24" s="11"/>
      <c r="Y24" s="11">
        <f>+O24-C24</f>
        <v>578</v>
      </c>
      <c r="Z24" s="11">
        <f>+O24-I24</f>
        <v>-300</v>
      </c>
      <c r="AA24" s="11">
        <f>+L24-N24</f>
        <v>51461</v>
      </c>
      <c r="AB24" s="11">
        <f>+O24-L24</f>
        <v>-300</v>
      </c>
      <c r="AC24" s="11"/>
      <c r="AD24" s="11">
        <f>+Q24-C24</f>
        <v>-50583</v>
      </c>
      <c r="AE24" s="11">
        <f>+Q24-I24</f>
        <v>-51461</v>
      </c>
      <c r="AF24" s="11">
        <f>+Q24-L24</f>
        <v>-51461</v>
      </c>
      <c r="AG24" s="11">
        <f>+Q24-O24</f>
        <v>-51161</v>
      </c>
      <c r="AH24" s="11"/>
    </row>
    <row r="25" spans="1:34" ht="15">
      <c r="A25" s="11" t="s">
        <v>50</v>
      </c>
      <c r="B25" s="11"/>
      <c r="C25" s="13">
        <v>21466</v>
      </c>
      <c r="D25" s="11"/>
      <c r="E25" s="11">
        <v>206</v>
      </c>
      <c r="F25" s="11">
        <v>0</v>
      </c>
      <c r="G25" s="11">
        <v>0</v>
      </c>
      <c r="H25" s="11"/>
      <c r="I25" s="11">
        <f>+C25+E25+F25+G25</f>
        <v>21672</v>
      </c>
      <c r="J25" s="11"/>
      <c r="K25" s="11"/>
      <c r="L25" s="11">
        <f>+'House Mark'!AA25</f>
        <v>21672</v>
      </c>
      <c r="M25" s="11"/>
      <c r="N25" s="11"/>
      <c r="O25" s="11">
        <f>+'Senate Mark'!U25</f>
        <v>22272</v>
      </c>
      <c r="P25" s="11"/>
      <c r="Q25" s="11"/>
      <c r="R25" s="11"/>
      <c r="S25" s="11"/>
      <c r="T25" s="11">
        <f>+L25-C25</f>
        <v>206</v>
      </c>
      <c r="U25" s="11">
        <f>+L25-I25</f>
        <v>0</v>
      </c>
      <c r="V25" s="11"/>
      <c r="W25" s="11"/>
      <c r="X25" s="11"/>
      <c r="Y25" s="11">
        <f>+O25-C25</f>
        <v>806</v>
      </c>
      <c r="Z25" s="11">
        <f>+O25-I25</f>
        <v>600</v>
      </c>
      <c r="AA25" s="11">
        <f>+L25-N25</f>
        <v>21672</v>
      </c>
      <c r="AB25" s="11">
        <f>+O25-L25</f>
        <v>600</v>
      </c>
      <c r="AC25" s="11"/>
      <c r="AD25" s="11">
        <f>+Q25-C25</f>
        <v>-21466</v>
      </c>
      <c r="AE25" s="11">
        <f>+Q25-I25</f>
        <v>-21672</v>
      </c>
      <c r="AF25" s="11">
        <f>+Q25-L25</f>
        <v>-21672</v>
      </c>
      <c r="AG25" s="11">
        <f>+Q25-O25</f>
        <v>-22272</v>
      </c>
      <c r="AH25" s="11"/>
    </row>
    <row r="26" spans="1:34" ht="15">
      <c r="A26" s="11" t="s">
        <v>51</v>
      </c>
      <c r="B26" s="11"/>
      <c r="C26" s="13">
        <v>3042</v>
      </c>
      <c r="D26" s="11"/>
      <c r="E26" s="11">
        <v>42</v>
      </c>
      <c r="F26" s="11">
        <v>0</v>
      </c>
      <c r="G26" s="11">
        <v>200</v>
      </c>
      <c r="H26" s="11"/>
      <c r="I26" s="11">
        <f>+C26+E26+F26+G26</f>
        <v>3284</v>
      </c>
      <c r="J26" s="11"/>
      <c r="K26" s="11"/>
      <c r="L26" s="11">
        <f>+'House Mark'!AA26</f>
        <v>3284</v>
      </c>
      <c r="M26" s="11"/>
      <c r="N26" s="11"/>
      <c r="O26" s="11">
        <f>+'Senate Mark'!U26</f>
        <v>3084</v>
      </c>
      <c r="P26" s="11"/>
      <c r="Q26" s="11"/>
      <c r="R26" s="11"/>
      <c r="S26" s="11"/>
      <c r="T26" s="11">
        <f>+L26-C26</f>
        <v>242</v>
      </c>
      <c r="U26" s="11">
        <f>+L26-I26</f>
        <v>0</v>
      </c>
      <c r="V26" s="11"/>
      <c r="W26" s="11"/>
      <c r="X26" s="11"/>
      <c r="Y26" s="11">
        <f>+O26-C26</f>
        <v>42</v>
      </c>
      <c r="Z26" s="11">
        <f>+O26-I26</f>
        <v>-200</v>
      </c>
      <c r="AA26" s="11">
        <f>+L26-N26</f>
        <v>3284</v>
      </c>
      <c r="AB26" s="11">
        <f>+O26-L26</f>
        <v>-200</v>
      </c>
      <c r="AC26" s="11"/>
      <c r="AD26" s="11">
        <f>+Q26-C26</f>
        <v>-3042</v>
      </c>
      <c r="AE26" s="11">
        <f>+Q26-I26</f>
        <v>-3284</v>
      </c>
      <c r="AF26" s="11">
        <f>+Q26-L26</f>
        <v>-3284</v>
      </c>
      <c r="AG26" s="11">
        <f>+Q26-O26</f>
        <v>-3084</v>
      </c>
      <c r="AH26" s="11"/>
    </row>
    <row r="27" spans="1:34" ht="15">
      <c r="A27" s="11" t="s">
        <v>52</v>
      </c>
      <c r="B27" s="11"/>
      <c r="C27" s="13">
        <v>3914</v>
      </c>
      <c r="D27" s="11"/>
      <c r="E27" s="11">
        <v>35</v>
      </c>
      <c r="F27" s="11">
        <v>0</v>
      </c>
      <c r="G27" s="11">
        <v>0</v>
      </c>
      <c r="H27" s="11"/>
      <c r="I27" s="11">
        <f>+C27+E27+F27+G27</f>
        <v>3949</v>
      </c>
      <c r="J27" s="11"/>
      <c r="K27" s="11"/>
      <c r="L27" s="11">
        <f>+'House Mark'!AA27</f>
        <v>3949</v>
      </c>
      <c r="M27" s="11"/>
      <c r="N27" s="11"/>
      <c r="O27" s="11">
        <f>+'Senate Mark'!U27</f>
        <v>3949</v>
      </c>
      <c r="P27" s="11"/>
      <c r="Q27" s="11"/>
      <c r="R27" s="11"/>
      <c r="S27" s="11"/>
      <c r="T27" s="11">
        <f>+L27-C27</f>
        <v>35</v>
      </c>
      <c r="U27" s="11">
        <f>+L27-I27</f>
        <v>0</v>
      </c>
      <c r="V27" s="11"/>
      <c r="W27" s="11"/>
      <c r="X27" s="11"/>
      <c r="Y27" s="11">
        <f>+O27-C27</f>
        <v>35</v>
      </c>
      <c r="Z27" s="11">
        <f>+O27-I27</f>
        <v>0</v>
      </c>
      <c r="AA27" s="11">
        <f>+L27-N27</f>
        <v>3949</v>
      </c>
      <c r="AB27" s="11">
        <f>+O27-L27</f>
        <v>0</v>
      </c>
      <c r="AC27" s="11"/>
      <c r="AD27" s="11">
        <f>+Q27-C27</f>
        <v>-3914</v>
      </c>
      <c r="AE27" s="11">
        <f>+Q27-I27</f>
        <v>-3949</v>
      </c>
      <c r="AF27" s="11">
        <f>+Q27-L27</f>
        <v>-3949</v>
      </c>
      <c r="AG27" s="11">
        <f>+Q27-O27</f>
        <v>-3949</v>
      </c>
      <c r="AH27" s="11"/>
    </row>
    <row r="28" spans="1:34" ht="15">
      <c r="A28" s="11" t="s">
        <v>53</v>
      </c>
      <c r="B28" s="11"/>
      <c r="C28" s="18">
        <v>1995</v>
      </c>
      <c r="D28" s="18"/>
      <c r="E28" s="18">
        <v>35</v>
      </c>
      <c r="F28" s="18">
        <v>0</v>
      </c>
      <c r="G28" s="18">
        <v>0</v>
      </c>
      <c r="H28" s="18"/>
      <c r="I28" s="18">
        <f>+C28+E28+F28+G28</f>
        <v>2030</v>
      </c>
      <c r="J28" s="18"/>
      <c r="K28" s="18"/>
      <c r="L28" s="18">
        <f>+'House Mark'!AA28</f>
        <v>2030</v>
      </c>
      <c r="M28" s="18"/>
      <c r="N28" s="18"/>
      <c r="O28" s="18">
        <f>+'Senate Mark'!U28</f>
        <v>2030</v>
      </c>
      <c r="P28" s="18"/>
      <c r="Q28" s="18"/>
      <c r="R28" s="18"/>
      <c r="S28" s="18"/>
      <c r="T28" s="18">
        <f>+L28-C28</f>
        <v>35</v>
      </c>
      <c r="U28" s="18">
        <f>+L28-I28</f>
        <v>0</v>
      </c>
      <c r="V28" s="18"/>
      <c r="W28" s="18"/>
      <c r="X28" s="18"/>
      <c r="Y28" s="18">
        <f>+O28-C28</f>
        <v>35</v>
      </c>
      <c r="Z28" s="18">
        <f>+O28-I28</f>
        <v>0</v>
      </c>
      <c r="AA28" s="18">
        <f>+L28-N28</f>
        <v>2030</v>
      </c>
      <c r="AB28" s="18">
        <f>+O28-L28</f>
        <v>0</v>
      </c>
      <c r="AC28" s="18"/>
      <c r="AD28" s="18">
        <f>+Q28-C28</f>
        <v>-1995</v>
      </c>
      <c r="AE28" s="18">
        <f>+Q28-I28</f>
        <v>-2030</v>
      </c>
      <c r="AF28" s="18">
        <f>+Q28-L28</f>
        <v>-2030</v>
      </c>
      <c r="AG28" s="18">
        <f>+Q28-O28</f>
        <v>-2030</v>
      </c>
      <c r="AH28" s="11"/>
    </row>
    <row r="29" spans="1:34" ht="15">
      <c r="A29" s="22" t="s">
        <v>54</v>
      </c>
      <c r="B29" s="11"/>
      <c r="C29" s="14">
        <f>SUM(C24:C28)</f>
        <v>81000</v>
      </c>
      <c r="D29" s="11"/>
      <c r="E29" s="14">
        <f aca="true" t="shared" si="1" ref="E29:AG29">SUM(E24:E28)</f>
        <v>896</v>
      </c>
      <c r="F29" s="14">
        <f t="shared" si="1"/>
        <v>0</v>
      </c>
      <c r="G29" s="14">
        <f t="shared" si="1"/>
        <v>500</v>
      </c>
      <c r="H29" s="14"/>
      <c r="I29" s="14">
        <f t="shared" si="1"/>
        <v>82396</v>
      </c>
      <c r="J29" s="14"/>
      <c r="K29" s="14">
        <f t="shared" si="1"/>
        <v>0</v>
      </c>
      <c r="L29" s="14">
        <f t="shared" si="1"/>
        <v>82396</v>
      </c>
      <c r="M29" s="14"/>
      <c r="N29" s="14">
        <f t="shared" si="1"/>
        <v>0</v>
      </c>
      <c r="O29" s="14">
        <f t="shared" si="1"/>
        <v>82496</v>
      </c>
      <c r="P29" s="14"/>
      <c r="Q29" s="14">
        <f t="shared" si="1"/>
        <v>0</v>
      </c>
      <c r="R29" s="14"/>
      <c r="S29" s="14">
        <f t="shared" si="1"/>
        <v>0</v>
      </c>
      <c r="T29" s="14">
        <f t="shared" si="1"/>
        <v>1396</v>
      </c>
      <c r="U29" s="14">
        <f t="shared" si="1"/>
        <v>0</v>
      </c>
      <c r="V29" s="14"/>
      <c r="W29" s="14"/>
      <c r="X29" s="14"/>
      <c r="Y29" s="14">
        <f t="shared" si="1"/>
        <v>1496</v>
      </c>
      <c r="Z29" s="14">
        <f t="shared" si="1"/>
        <v>100</v>
      </c>
      <c r="AA29" s="14">
        <f t="shared" si="1"/>
        <v>82396</v>
      </c>
      <c r="AB29" s="14">
        <f t="shared" si="1"/>
        <v>100</v>
      </c>
      <c r="AC29" s="14"/>
      <c r="AD29" s="14">
        <f t="shared" si="1"/>
        <v>-81000</v>
      </c>
      <c r="AE29" s="14">
        <f t="shared" si="1"/>
        <v>-82396</v>
      </c>
      <c r="AF29" s="14">
        <f t="shared" si="1"/>
        <v>-82396</v>
      </c>
      <c r="AG29" s="14">
        <f t="shared" si="1"/>
        <v>-82496</v>
      </c>
      <c r="AH29" s="11"/>
    </row>
    <row r="30" spans="1:3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5">
      <c r="A31" s="11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5">
      <c r="A32" s="11" t="s">
        <v>56</v>
      </c>
      <c r="B32" s="11"/>
      <c r="C32" s="13">
        <v>13354</v>
      </c>
      <c r="D32" s="11"/>
      <c r="E32" s="11">
        <v>159</v>
      </c>
      <c r="F32" s="11">
        <v>0</v>
      </c>
      <c r="G32" s="11">
        <v>-247</v>
      </c>
      <c r="H32" s="11"/>
      <c r="I32" s="11">
        <f>+C32+E32+F32+G32</f>
        <v>13266</v>
      </c>
      <c r="J32" s="11"/>
      <c r="K32" s="11"/>
      <c r="L32" s="11">
        <f>+'House Mark'!AA32</f>
        <v>13266</v>
      </c>
      <c r="M32" s="11"/>
      <c r="N32" s="11"/>
      <c r="O32" s="11">
        <f>+'Senate Mark'!U32</f>
        <v>13266</v>
      </c>
      <c r="P32" s="11"/>
      <c r="Q32" s="11"/>
      <c r="R32" s="11"/>
      <c r="S32" s="11"/>
      <c r="T32" s="11">
        <f>+L32-C32</f>
        <v>-88</v>
      </c>
      <c r="U32" s="11">
        <f>+L32-I32</f>
        <v>0</v>
      </c>
      <c r="V32" s="11"/>
      <c r="W32" s="11"/>
      <c r="X32" s="11"/>
      <c r="Y32" s="11">
        <f>+O32-C32</f>
        <v>-88</v>
      </c>
      <c r="Z32" s="11">
        <f>+O32-I32</f>
        <v>0</v>
      </c>
      <c r="AA32" s="11">
        <f>+L32-N32</f>
        <v>13266</v>
      </c>
      <c r="AB32" s="11">
        <f>+O32-L32</f>
        <v>0</v>
      </c>
      <c r="AC32" s="11"/>
      <c r="AD32" s="11">
        <f>+Q32-C32</f>
        <v>-13354</v>
      </c>
      <c r="AE32" s="11">
        <f>+Q32-I32</f>
        <v>-13266</v>
      </c>
      <c r="AF32" s="11">
        <f>+Q32-L32</f>
        <v>-13266</v>
      </c>
      <c r="AG32" s="11">
        <f>+Q32-O32</f>
        <v>-13266</v>
      </c>
      <c r="AH32" s="11"/>
    </row>
    <row r="33" spans="1:34" ht="15">
      <c r="A33" s="11" t="s">
        <v>57</v>
      </c>
      <c r="B33" s="11"/>
      <c r="C33" s="13">
        <v>25113</v>
      </c>
      <c r="D33" s="11"/>
      <c r="E33" s="11">
        <v>334</v>
      </c>
      <c r="F33" s="11">
        <v>0</v>
      </c>
      <c r="G33" s="11">
        <v>0</v>
      </c>
      <c r="H33" s="11"/>
      <c r="I33" s="11">
        <f>+C33+E33+F33+G33</f>
        <v>25447</v>
      </c>
      <c r="J33" s="11"/>
      <c r="K33" s="11"/>
      <c r="L33" s="11">
        <f>+'House Mark'!AA33</f>
        <v>25447</v>
      </c>
      <c r="M33" s="11"/>
      <c r="N33" s="11"/>
      <c r="O33" s="11">
        <f>+'Senate Mark'!U33</f>
        <v>25447</v>
      </c>
      <c r="P33" s="11"/>
      <c r="Q33" s="11"/>
      <c r="R33" s="11"/>
      <c r="S33" s="11"/>
      <c r="T33" s="11">
        <f>+L33-C33</f>
        <v>334</v>
      </c>
      <c r="U33" s="11">
        <f>+L33-I33</f>
        <v>0</v>
      </c>
      <c r="V33" s="11"/>
      <c r="W33" s="11"/>
      <c r="X33" s="11"/>
      <c r="Y33" s="11">
        <f>+O33-C33</f>
        <v>334</v>
      </c>
      <c r="Z33" s="11">
        <f>+O33-I33</f>
        <v>0</v>
      </c>
      <c r="AA33" s="11">
        <f>+L33-N33</f>
        <v>25447</v>
      </c>
      <c r="AB33" s="11">
        <f>+O33-L33</f>
        <v>0</v>
      </c>
      <c r="AC33" s="11"/>
      <c r="AD33" s="11">
        <f>+Q33-C33</f>
        <v>-25113</v>
      </c>
      <c r="AE33" s="11">
        <f>+Q33-I33</f>
        <v>-25447</v>
      </c>
      <c r="AF33" s="11">
        <f>+Q33-L33</f>
        <v>-25447</v>
      </c>
      <c r="AG33" s="11">
        <f>+Q33-O33</f>
        <v>-25447</v>
      </c>
      <c r="AH33" s="11"/>
    </row>
    <row r="34" spans="1:34" ht="15">
      <c r="A34" s="11" t="s">
        <v>58</v>
      </c>
      <c r="B34" s="11"/>
      <c r="C34" s="18">
        <v>39285</v>
      </c>
      <c r="D34" s="18"/>
      <c r="E34" s="18">
        <v>499</v>
      </c>
      <c r="F34" s="18">
        <v>0</v>
      </c>
      <c r="G34" s="18">
        <v>-391</v>
      </c>
      <c r="H34" s="18"/>
      <c r="I34" s="18">
        <f>+C34+E34+F34+G34</f>
        <v>39393</v>
      </c>
      <c r="J34" s="18"/>
      <c r="K34" s="18"/>
      <c r="L34" s="18">
        <f>+'House Mark'!AA34</f>
        <v>40893</v>
      </c>
      <c r="M34" s="18"/>
      <c r="N34" s="18"/>
      <c r="O34" s="18">
        <f>+'Senate Mark'!U34</f>
        <v>39193</v>
      </c>
      <c r="P34" s="18"/>
      <c r="Q34" s="18"/>
      <c r="R34" s="18"/>
      <c r="S34" s="18"/>
      <c r="T34" s="18">
        <f>+L34-C34</f>
        <v>1608</v>
      </c>
      <c r="U34" s="18">
        <f>+L34-I34</f>
        <v>1500</v>
      </c>
      <c r="V34" s="18"/>
      <c r="W34" s="18"/>
      <c r="X34" s="18"/>
      <c r="Y34" s="18">
        <f>+O34-C34</f>
        <v>-92</v>
      </c>
      <c r="Z34" s="18">
        <f>+O34-I34</f>
        <v>-200</v>
      </c>
      <c r="AA34" s="18">
        <f>+L34-N34</f>
        <v>40893</v>
      </c>
      <c r="AB34" s="18">
        <f>+O34-L34</f>
        <v>-1700</v>
      </c>
      <c r="AC34" s="18"/>
      <c r="AD34" s="18">
        <f>+Q34-C34</f>
        <v>-39285</v>
      </c>
      <c r="AE34" s="18">
        <f>+Q34-I34</f>
        <v>-39393</v>
      </c>
      <c r="AF34" s="18">
        <f>+Q34-L34</f>
        <v>-40893</v>
      </c>
      <c r="AG34" s="18">
        <f>+Q34-O34</f>
        <v>-39193</v>
      </c>
      <c r="AH34" s="11"/>
    </row>
    <row r="35" spans="1:34" ht="15">
      <c r="A35" s="22" t="s">
        <v>54</v>
      </c>
      <c r="B35" s="11"/>
      <c r="C35" s="14">
        <f>SUM(C32:C34)</f>
        <v>77752</v>
      </c>
      <c r="D35" s="11"/>
      <c r="E35" s="14">
        <f aca="true" t="shared" si="2" ref="E35:AG35">SUM(E32:E34)</f>
        <v>992</v>
      </c>
      <c r="F35" s="14">
        <f t="shared" si="2"/>
        <v>0</v>
      </c>
      <c r="G35" s="14">
        <f t="shared" si="2"/>
        <v>-638</v>
      </c>
      <c r="H35" s="14"/>
      <c r="I35" s="14">
        <f t="shared" si="2"/>
        <v>78106</v>
      </c>
      <c r="J35" s="14"/>
      <c r="K35" s="14">
        <f t="shared" si="2"/>
        <v>0</v>
      </c>
      <c r="L35" s="14">
        <f t="shared" si="2"/>
        <v>79606</v>
      </c>
      <c r="M35" s="14"/>
      <c r="N35" s="14">
        <f t="shared" si="2"/>
        <v>0</v>
      </c>
      <c r="O35" s="14">
        <f t="shared" si="2"/>
        <v>77906</v>
      </c>
      <c r="P35" s="14"/>
      <c r="Q35" s="14">
        <f t="shared" si="2"/>
        <v>0</v>
      </c>
      <c r="R35" s="14"/>
      <c r="S35" s="14">
        <f t="shared" si="2"/>
        <v>0</v>
      </c>
      <c r="T35" s="14">
        <f t="shared" si="2"/>
        <v>1854</v>
      </c>
      <c r="U35" s="14">
        <f t="shared" si="2"/>
        <v>1500</v>
      </c>
      <c r="V35" s="14"/>
      <c r="W35" s="14"/>
      <c r="X35" s="14"/>
      <c r="Y35" s="14">
        <f t="shared" si="2"/>
        <v>154</v>
      </c>
      <c r="Z35" s="14">
        <f t="shared" si="2"/>
        <v>-200</v>
      </c>
      <c r="AA35" s="14">
        <f t="shared" si="2"/>
        <v>79606</v>
      </c>
      <c r="AB35" s="14">
        <f t="shared" si="2"/>
        <v>-1700</v>
      </c>
      <c r="AC35" s="14"/>
      <c r="AD35" s="14">
        <f t="shared" si="2"/>
        <v>-77752</v>
      </c>
      <c r="AE35" s="14">
        <f t="shared" si="2"/>
        <v>-78106</v>
      </c>
      <c r="AF35" s="14">
        <f t="shared" si="2"/>
        <v>-79606</v>
      </c>
      <c r="AG35" s="14">
        <f t="shared" si="2"/>
        <v>-77906</v>
      </c>
      <c r="AH35" s="11"/>
    </row>
    <row r="36" spans="1:3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5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5">
      <c r="A38" s="11" t="s">
        <v>60</v>
      </c>
      <c r="B38" s="11"/>
      <c r="C38" s="13">
        <v>52774</v>
      </c>
      <c r="D38" s="11"/>
      <c r="E38" s="11">
        <v>954</v>
      </c>
      <c r="F38" s="11">
        <v>0</v>
      </c>
      <c r="G38" s="11">
        <v>-22943</v>
      </c>
      <c r="H38" s="11"/>
      <c r="I38" s="11">
        <f>+C38+E38+F38+G38</f>
        <v>30785</v>
      </c>
      <c r="J38" s="11"/>
      <c r="K38" s="11"/>
      <c r="L38" s="11">
        <f>+'House Mark'!AA38</f>
        <v>53728</v>
      </c>
      <c r="M38" s="11"/>
      <c r="N38" s="11"/>
      <c r="O38" s="11">
        <f>+'Senate Mark'!U38</f>
        <v>53728</v>
      </c>
      <c r="P38" s="11"/>
      <c r="Q38" s="11"/>
      <c r="R38" s="11"/>
      <c r="S38" s="11"/>
      <c r="T38" s="11">
        <f>+L38-C38</f>
        <v>954</v>
      </c>
      <c r="U38" s="11">
        <f>+L38-I38</f>
        <v>22943</v>
      </c>
      <c r="V38" s="11"/>
      <c r="W38" s="11"/>
      <c r="X38" s="11"/>
      <c r="Y38" s="11">
        <f>+O38-C38</f>
        <v>954</v>
      </c>
      <c r="Z38" s="11">
        <f>+O38-I38</f>
        <v>22943</v>
      </c>
      <c r="AA38" s="11">
        <f>+L38-N38</f>
        <v>53728</v>
      </c>
      <c r="AB38" s="11">
        <f>+O38-L38</f>
        <v>0</v>
      </c>
      <c r="AC38" s="11"/>
      <c r="AD38" s="11">
        <f>+Q38-C38</f>
        <v>-52774</v>
      </c>
      <c r="AE38" s="11">
        <f>+Q38-I38</f>
        <v>-30785</v>
      </c>
      <c r="AF38" s="11">
        <f>+Q38-L38</f>
        <v>-53728</v>
      </c>
      <c r="AG38" s="11">
        <f>+Q38-O38</f>
        <v>-53728</v>
      </c>
      <c r="AH38" s="11"/>
    </row>
    <row r="39" spans="1:34" ht="15">
      <c r="A39" s="11" t="s">
        <v>61</v>
      </c>
      <c r="B39" s="11"/>
      <c r="C39" s="18">
        <v>23760</v>
      </c>
      <c r="D39" s="18"/>
      <c r="E39" s="18">
        <v>371</v>
      </c>
      <c r="F39" s="18">
        <v>0</v>
      </c>
      <c r="G39" s="18">
        <v>2000</v>
      </c>
      <c r="H39" s="18"/>
      <c r="I39" s="18">
        <f>+C39+E39+F39+G39</f>
        <v>26131</v>
      </c>
      <c r="J39" s="18"/>
      <c r="K39" s="18"/>
      <c r="L39" s="18">
        <f>+'House Mark'!AA39</f>
        <v>26131</v>
      </c>
      <c r="M39" s="18"/>
      <c r="N39" s="18"/>
      <c r="O39" s="18">
        <f>+'Senate Mark'!U39</f>
        <v>25131</v>
      </c>
      <c r="P39" s="18"/>
      <c r="Q39" s="18"/>
      <c r="R39" s="18"/>
      <c r="S39" s="18"/>
      <c r="T39" s="18">
        <f>+L39-C39</f>
        <v>2371</v>
      </c>
      <c r="U39" s="18">
        <f>+L39-I39</f>
        <v>0</v>
      </c>
      <c r="V39" s="18"/>
      <c r="W39" s="18"/>
      <c r="X39" s="18"/>
      <c r="Y39" s="18">
        <f>+O39-C39</f>
        <v>1371</v>
      </c>
      <c r="Z39" s="18">
        <f>+O39-I39</f>
        <v>-1000</v>
      </c>
      <c r="AA39" s="18">
        <f>+L39-N39</f>
        <v>26131</v>
      </c>
      <c r="AB39" s="18">
        <f>+O39-L39</f>
        <v>-1000</v>
      </c>
      <c r="AC39" s="18"/>
      <c r="AD39" s="18">
        <f>+Q39-C39</f>
        <v>-23760</v>
      </c>
      <c r="AE39" s="18">
        <f>+Q39-I39</f>
        <v>-26131</v>
      </c>
      <c r="AF39" s="18">
        <f>+Q39-L39</f>
        <v>-26131</v>
      </c>
      <c r="AG39" s="18">
        <f>+Q39-O39</f>
        <v>-25131</v>
      </c>
      <c r="AH39" s="11"/>
    </row>
    <row r="40" spans="1:34" ht="15">
      <c r="A40" s="22" t="s">
        <v>54</v>
      </c>
      <c r="B40" s="11"/>
      <c r="C40" s="14">
        <f>SUM(C38:C39)</f>
        <v>76534</v>
      </c>
      <c r="D40" s="11"/>
      <c r="E40" s="14">
        <f aca="true" t="shared" si="3" ref="E40:AG40">SUM(E38:E39)</f>
        <v>1325</v>
      </c>
      <c r="F40" s="14">
        <f t="shared" si="3"/>
        <v>0</v>
      </c>
      <c r="G40" s="14">
        <f t="shared" si="3"/>
        <v>-20943</v>
      </c>
      <c r="H40" s="14"/>
      <c r="I40" s="14">
        <f t="shared" si="3"/>
        <v>56916</v>
      </c>
      <c r="J40" s="14"/>
      <c r="K40" s="14">
        <f t="shared" si="3"/>
        <v>0</v>
      </c>
      <c r="L40" s="14">
        <f t="shared" si="3"/>
        <v>79859</v>
      </c>
      <c r="M40" s="14"/>
      <c r="N40" s="14">
        <f t="shared" si="3"/>
        <v>0</v>
      </c>
      <c r="O40" s="14">
        <f t="shared" si="3"/>
        <v>78859</v>
      </c>
      <c r="P40" s="14"/>
      <c r="Q40" s="14">
        <f t="shared" si="3"/>
        <v>0</v>
      </c>
      <c r="R40" s="14"/>
      <c r="S40" s="14">
        <f t="shared" si="3"/>
        <v>0</v>
      </c>
      <c r="T40" s="14">
        <f t="shared" si="3"/>
        <v>3325</v>
      </c>
      <c r="U40" s="14">
        <f t="shared" si="3"/>
        <v>22943</v>
      </c>
      <c r="V40" s="14"/>
      <c r="W40" s="14"/>
      <c r="X40" s="14"/>
      <c r="Y40" s="14">
        <f t="shared" si="3"/>
        <v>2325</v>
      </c>
      <c r="Z40" s="14">
        <f t="shared" si="3"/>
        <v>21943</v>
      </c>
      <c r="AA40" s="14">
        <f t="shared" si="3"/>
        <v>79859</v>
      </c>
      <c r="AB40" s="14">
        <f t="shared" si="3"/>
        <v>-1000</v>
      </c>
      <c r="AC40" s="14"/>
      <c r="AD40" s="14">
        <f t="shared" si="3"/>
        <v>-76534</v>
      </c>
      <c r="AE40" s="14">
        <f t="shared" si="3"/>
        <v>-56916</v>
      </c>
      <c r="AF40" s="14">
        <f t="shared" si="3"/>
        <v>-79859</v>
      </c>
      <c r="AG40" s="14">
        <f t="shared" si="3"/>
        <v>-78859</v>
      </c>
      <c r="AH40" s="11"/>
    </row>
    <row r="41" spans="1:34" ht="1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5">
      <c r="A42" s="22" t="s">
        <v>46</v>
      </c>
      <c r="B42" s="11"/>
      <c r="C42" s="14">
        <f>SUM(C29,C35,C40)</f>
        <v>235286</v>
      </c>
      <c r="D42" s="11"/>
      <c r="E42" s="14">
        <f aca="true" t="shared" si="4" ref="E42:AG42">SUM(E29,E35,E40)</f>
        <v>3213</v>
      </c>
      <c r="F42" s="14">
        <f t="shared" si="4"/>
        <v>0</v>
      </c>
      <c r="G42" s="14">
        <f t="shared" si="4"/>
        <v>-21081</v>
      </c>
      <c r="H42" s="14"/>
      <c r="I42" s="14">
        <f t="shared" si="4"/>
        <v>217418</v>
      </c>
      <c r="J42" s="14"/>
      <c r="K42" s="14">
        <f t="shared" si="4"/>
        <v>0</v>
      </c>
      <c r="L42" s="14">
        <f t="shared" si="4"/>
        <v>241861</v>
      </c>
      <c r="M42" s="14"/>
      <c r="N42" s="14">
        <f t="shared" si="4"/>
        <v>0</v>
      </c>
      <c r="O42" s="14">
        <f t="shared" si="4"/>
        <v>239261</v>
      </c>
      <c r="P42" s="14"/>
      <c r="Q42" s="14">
        <f t="shared" si="4"/>
        <v>0</v>
      </c>
      <c r="R42" s="14"/>
      <c r="S42" s="14">
        <f t="shared" si="4"/>
        <v>0</v>
      </c>
      <c r="T42" s="14">
        <f t="shared" si="4"/>
        <v>6575</v>
      </c>
      <c r="U42" s="14">
        <f t="shared" si="4"/>
        <v>24443</v>
      </c>
      <c r="V42" s="14"/>
      <c r="W42" s="14"/>
      <c r="X42" s="14"/>
      <c r="Y42" s="14">
        <f t="shared" si="4"/>
        <v>3975</v>
      </c>
      <c r="Z42" s="14">
        <f t="shared" si="4"/>
        <v>21843</v>
      </c>
      <c r="AA42" s="14">
        <f t="shared" si="4"/>
        <v>241861</v>
      </c>
      <c r="AB42" s="14">
        <f t="shared" si="4"/>
        <v>-2600</v>
      </c>
      <c r="AC42" s="14"/>
      <c r="AD42" s="14">
        <f t="shared" si="4"/>
        <v>-235286</v>
      </c>
      <c r="AE42" s="14">
        <f t="shared" si="4"/>
        <v>-217418</v>
      </c>
      <c r="AF42" s="14">
        <f t="shared" si="4"/>
        <v>-241861</v>
      </c>
      <c r="AG42" s="14">
        <f t="shared" si="4"/>
        <v>-239261</v>
      </c>
      <c r="AH42" s="11"/>
    </row>
    <row r="43" spans="1:34" ht="15.75" thickBot="1">
      <c r="A43" s="20"/>
      <c r="B43" s="20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11"/>
    </row>
    <row r="44" spans="1:34" ht="15.75" thickTop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5.75">
      <c r="A45" s="17" t="s">
        <v>62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5">
      <c r="A46" s="11" t="s">
        <v>63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5">
      <c r="A47" s="11" t="s">
        <v>64</v>
      </c>
      <c r="B47" s="11"/>
      <c r="C47" s="13">
        <v>8027</v>
      </c>
      <c r="D47" s="11"/>
      <c r="E47" s="11">
        <v>115</v>
      </c>
      <c r="F47" s="11">
        <v>0</v>
      </c>
      <c r="G47" s="11">
        <v>-720</v>
      </c>
      <c r="H47" s="11"/>
      <c r="I47" s="11">
        <f aca="true" t="shared" si="5" ref="I47:I52">+C47+E47+F47+G47</f>
        <v>7422</v>
      </c>
      <c r="J47" s="11"/>
      <c r="K47" s="11"/>
      <c r="L47" s="11">
        <f>+'House Mark'!AA47</f>
        <v>7422</v>
      </c>
      <c r="M47" s="11"/>
      <c r="N47" s="11"/>
      <c r="O47" s="11">
        <f>+'Senate Mark'!U47</f>
        <v>8202</v>
      </c>
      <c r="P47" s="11"/>
      <c r="Q47" s="11"/>
      <c r="R47" s="11"/>
      <c r="S47" s="11"/>
      <c r="T47" s="11">
        <f aca="true" t="shared" si="6" ref="T47:T52">+L47-C47</f>
        <v>-605</v>
      </c>
      <c r="U47" s="11">
        <f aca="true" t="shared" si="7" ref="U47:U52">+L47-I47</f>
        <v>0</v>
      </c>
      <c r="V47" s="11"/>
      <c r="W47" s="11"/>
      <c r="X47" s="11"/>
      <c r="Y47" s="11">
        <f aca="true" t="shared" si="8" ref="Y47:Y52">+O47-C47</f>
        <v>175</v>
      </c>
      <c r="Z47" s="11">
        <f aca="true" t="shared" si="9" ref="Z47:Z52">+O47-I47</f>
        <v>780</v>
      </c>
      <c r="AA47" s="11">
        <f aca="true" t="shared" si="10" ref="AA47:AA52">+L47-N47</f>
        <v>7422</v>
      </c>
      <c r="AB47" s="11">
        <f aca="true" t="shared" si="11" ref="AB47:AB52">+O47-L47</f>
        <v>780</v>
      </c>
      <c r="AC47" s="11"/>
      <c r="AD47" s="11">
        <f aca="true" t="shared" si="12" ref="AD47:AD52">+Q47-C47</f>
        <v>-8027</v>
      </c>
      <c r="AE47" s="11">
        <f aca="true" t="shared" si="13" ref="AE47:AE52">+Q47-I47</f>
        <v>-7422</v>
      </c>
      <c r="AF47" s="11">
        <f aca="true" t="shared" si="14" ref="AF47:AF52">+Q47-L47</f>
        <v>-7422</v>
      </c>
      <c r="AG47" s="11">
        <f aca="true" t="shared" si="15" ref="AG47:AG52">+Q47-O47</f>
        <v>-8202</v>
      </c>
      <c r="AH47" s="11"/>
    </row>
    <row r="48" spans="1:34" ht="15">
      <c r="A48" s="11" t="s">
        <v>65</v>
      </c>
      <c r="B48" s="11"/>
      <c r="C48" s="13">
        <v>62203</v>
      </c>
      <c r="D48" s="11"/>
      <c r="E48" s="11">
        <v>1308</v>
      </c>
      <c r="F48" s="11">
        <v>0</v>
      </c>
      <c r="G48" s="11">
        <v>-940</v>
      </c>
      <c r="H48" s="11"/>
      <c r="I48" s="11">
        <f t="shared" si="5"/>
        <v>62571</v>
      </c>
      <c r="J48" s="11"/>
      <c r="K48" s="11"/>
      <c r="L48" s="11">
        <f>+'House Mark'!AA48</f>
        <v>63511</v>
      </c>
      <c r="M48" s="11"/>
      <c r="N48" s="11"/>
      <c r="O48" s="11">
        <f>+'Senate Mark'!U48</f>
        <v>63511</v>
      </c>
      <c r="P48" s="11"/>
      <c r="Q48" s="11"/>
      <c r="R48" s="11"/>
      <c r="S48" s="11"/>
      <c r="T48" s="11">
        <f t="shared" si="6"/>
        <v>1308</v>
      </c>
      <c r="U48" s="11">
        <f t="shared" si="7"/>
        <v>940</v>
      </c>
      <c r="V48" s="11"/>
      <c r="W48" s="11"/>
      <c r="X48" s="11"/>
      <c r="Y48" s="11">
        <f t="shared" si="8"/>
        <v>1308</v>
      </c>
      <c r="Z48" s="11">
        <f t="shared" si="9"/>
        <v>940</v>
      </c>
      <c r="AA48" s="11">
        <f t="shared" si="10"/>
        <v>63511</v>
      </c>
      <c r="AB48" s="11">
        <f t="shared" si="11"/>
        <v>0</v>
      </c>
      <c r="AC48" s="11"/>
      <c r="AD48" s="11">
        <f t="shared" si="12"/>
        <v>-62203</v>
      </c>
      <c r="AE48" s="11">
        <f t="shared" si="13"/>
        <v>-62571</v>
      </c>
      <c r="AF48" s="11">
        <f t="shared" si="14"/>
        <v>-63511</v>
      </c>
      <c r="AG48" s="11">
        <f t="shared" si="15"/>
        <v>-63511</v>
      </c>
      <c r="AH48" s="11"/>
    </row>
    <row r="49" spans="1:34" ht="15">
      <c r="A49" s="11" t="s">
        <v>66</v>
      </c>
      <c r="B49" s="11"/>
      <c r="C49" s="13">
        <v>14386</v>
      </c>
      <c r="D49" s="11"/>
      <c r="E49" s="11">
        <v>287</v>
      </c>
      <c r="F49" s="11">
        <v>0</v>
      </c>
      <c r="G49" s="11">
        <v>-1458</v>
      </c>
      <c r="H49" s="11"/>
      <c r="I49" s="11">
        <f t="shared" si="5"/>
        <v>13215</v>
      </c>
      <c r="J49" s="11"/>
      <c r="K49" s="11"/>
      <c r="L49" s="11">
        <f>+'House Mark'!AA49</f>
        <v>13215</v>
      </c>
      <c r="M49" s="11"/>
      <c r="N49" s="11"/>
      <c r="O49" s="11">
        <f>+'Senate Mark'!U49</f>
        <v>13215</v>
      </c>
      <c r="P49" s="11"/>
      <c r="Q49" s="11"/>
      <c r="R49" s="11"/>
      <c r="S49" s="11"/>
      <c r="T49" s="11">
        <f t="shared" si="6"/>
        <v>-1171</v>
      </c>
      <c r="U49" s="11">
        <f t="shared" si="7"/>
        <v>0</v>
      </c>
      <c r="V49" s="11"/>
      <c r="W49" s="11"/>
      <c r="X49" s="11"/>
      <c r="Y49" s="11">
        <f t="shared" si="8"/>
        <v>-1171</v>
      </c>
      <c r="Z49" s="11">
        <f t="shared" si="9"/>
        <v>0</v>
      </c>
      <c r="AA49" s="11">
        <f t="shared" si="10"/>
        <v>13215</v>
      </c>
      <c r="AB49" s="11">
        <f t="shared" si="11"/>
        <v>0</v>
      </c>
      <c r="AC49" s="11"/>
      <c r="AD49" s="11">
        <f t="shared" si="12"/>
        <v>-14386</v>
      </c>
      <c r="AE49" s="11">
        <f t="shared" si="13"/>
        <v>-13215</v>
      </c>
      <c r="AF49" s="11">
        <f t="shared" si="14"/>
        <v>-13215</v>
      </c>
      <c r="AG49" s="11">
        <f t="shared" si="15"/>
        <v>-13215</v>
      </c>
      <c r="AH49" s="11"/>
    </row>
    <row r="50" spans="1:34" ht="15">
      <c r="A50" s="11" t="s">
        <v>67</v>
      </c>
      <c r="B50" s="11"/>
      <c r="C50" s="13">
        <v>14609</v>
      </c>
      <c r="D50" s="11"/>
      <c r="E50" s="11">
        <v>285</v>
      </c>
      <c r="F50" s="11">
        <v>0</v>
      </c>
      <c r="G50" s="11">
        <v>-1241</v>
      </c>
      <c r="H50" s="11"/>
      <c r="I50" s="11">
        <f t="shared" si="5"/>
        <v>13653</v>
      </c>
      <c r="J50" s="11"/>
      <c r="K50" s="11"/>
      <c r="L50" s="11">
        <f>+'House Mark'!AA50</f>
        <v>14053</v>
      </c>
      <c r="M50" s="11"/>
      <c r="N50" s="11"/>
      <c r="O50" s="11">
        <f>+'Senate Mark'!U50</f>
        <v>14253</v>
      </c>
      <c r="P50" s="11"/>
      <c r="Q50" s="11"/>
      <c r="R50" s="11"/>
      <c r="S50" s="11"/>
      <c r="T50" s="11">
        <f t="shared" si="6"/>
        <v>-556</v>
      </c>
      <c r="U50" s="11">
        <f t="shared" si="7"/>
        <v>400</v>
      </c>
      <c r="V50" s="11"/>
      <c r="W50" s="11"/>
      <c r="X50" s="11"/>
      <c r="Y50" s="11">
        <f t="shared" si="8"/>
        <v>-356</v>
      </c>
      <c r="Z50" s="11">
        <f t="shared" si="9"/>
        <v>600</v>
      </c>
      <c r="AA50" s="11">
        <f t="shared" si="10"/>
        <v>14053</v>
      </c>
      <c r="AB50" s="11">
        <f t="shared" si="11"/>
        <v>200</v>
      </c>
      <c r="AC50" s="11"/>
      <c r="AD50" s="11">
        <f t="shared" si="12"/>
        <v>-14609</v>
      </c>
      <c r="AE50" s="11">
        <f t="shared" si="13"/>
        <v>-13653</v>
      </c>
      <c r="AF50" s="11">
        <f t="shared" si="14"/>
        <v>-14053</v>
      </c>
      <c r="AG50" s="11">
        <f t="shared" si="15"/>
        <v>-14253</v>
      </c>
      <c r="AH50" s="11"/>
    </row>
    <row r="51" spans="1:34" ht="15">
      <c r="A51" s="11" t="s">
        <v>68</v>
      </c>
      <c r="B51" s="11"/>
      <c r="C51" s="13">
        <v>13944</v>
      </c>
      <c r="D51" s="11"/>
      <c r="E51" s="11">
        <v>295</v>
      </c>
      <c r="F51" s="11">
        <v>0</v>
      </c>
      <c r="G51" s="11">
        <v>2525</v>
      </c>
      <c r="H51" s="11"/>
      <c r="I51" s="11">
        <f t="shared" si="5"/>
        <v>16764</v>
      </c>
      <c r="J51" s="11"/>
      <c r="K51" s="11"/>
      <c r="L51" s="11">
        <f>+'House Mark'!AA51</f>
        <v>16764</v>
      </c>
      <c r="M51" s="11"/>
      <c r="N51" s="11"/>
      <c r="O51" s="11">
        <f>+'Senate Mark'!U51</f>
        <v>16564</v>
      </c>
      <c r="P51" s="11"/>
      <c r="Q51" s="11"/>
      <c r="R51" s="11"/>
      <c r="S51" s="11"/>
      <c r="T51" s="11">
        <f t="shared" si="6"/>
        <v>2820</v>
      </c>
      <c r="U51" s="11">
        <f t="shared" si="7"/>
        <v>0</v>
      </c>
      <c r="V51" s="11"/>
      <c r="W51" s="11"/>
      <c r="X51" s="11"/>
      <c r="Y51" s="11">
        <f t="shared" si="8"/>
        <v>2620</v>
      </c>
      <c r="Z51" s="11">
        <f t="shared" si="9"/>
        <v>-200</v>
      </c>
      <c r="AA51" s="11">
        <f t="shared" si="10"/>
        <v>16764</v>
      </c>
      <c r="AB51" s="11">
        <f t="shared" si="11"/>
        <v>-200</v>
      </c>
      <c r="AC51" s="11"/>
      <c r="AD51" s="11">
        <f t="shared" si="12"/>
        <v>-13944</v>
      </c>
      <c r="AE51" s="11">
        <f t="shared" si="13"/>
        <v>-16764</v>
      </c>
      <c r="AF51" s="11">
        <f t="shared" si="14"/>
        <v>-16764</v>
      </c>
      <c r="AG51" s="11">
        <f t="shared" si="15"/>
        <v>-16564</v>
      </c>
      <c r="AH51" s="11"/>
    </row>
    <row r="52" spans="1:34" ht="15">
      <c r="A52" s="11" t="s">
        <v>69</v>
      </c>
      <c r="B52" s="11"/>
      <c r="C52" s="18">
        <v>29358</v>
      </c>
      <c r="D52" s="18"/>
      <c r="E52" s="18">
        <v>515</v>
      </c>
      <c r="F52" s="18">
        <v>0</v>
      </c>
      <c r="G52" s="18">
        <v>-1622</v>
      </c>
      <c r="H52" s="18"/>
      <c r="I52" s="18">
        <f t="shared" si="5"/>
        <v>28251</v>
      </c>
      <c r="J52" s="18"/>
      <c r="K52" s="18"/>
      <c r="L52" s="18">
        <f>+'House Mark'!AA52</f>
        <v>28251</v>
      </c>
      <c r="M52" s="18"/>
      <c r="N52" s="18"/>
      <c r="O52" s="18">
        <f>+'Senate Mark'!U52</f>
        <v>30451</v>
      </c>
      <c r="P52" s="18"/>
      <c r="Q52" s="18"/>
      <c r="R52" s="18"/>
      <c r="S52" s="18"/>
      <c r="T52" s="18">
        <f t="shared" si="6"/>
        <v>-1107</v>
      </c>
      <c r="U52" s="18">
        <f t="shared" si="7"/>
        <v>0</v>
      </c>
      <c r="V52" s="18"/>
      <c r="W52" s="18"/>
      <c r="X52" s="18"/>
      <c r="Y52" s="18">
        <f t="shared" si="8"/>
        <v>1093</v>
      </c>
      <c r="Z52" s="18">
        <f t="shared" si="9"/>
        <v>2200</v>
      </c>
      <c r="AA52" s="18">
        <f t="shared" si="10"/>
        <v>28251</v>
      </c>
      <c r="AB52" s="18">
        <f t="shared" si="11"/>
        <v>2200</v>
      </c>
      <c r="AC52" s="18"/>
      <c r="AD52" s="18">
        <f t="shared" si="12"/>
        <v>-29358</v>
      </c>
      <c r="AE52" s="18">
        <f t="shared" si="13"/>
        <v>-28251</v>
      </c>
      <c r="AF52" s="18">
        <f t="shared" si="14"/>
        <v>-28251</v>
      </c>
      <c r="AG52" s="18">
        <f t="shared" si="15"/>
        <v>-30451</v>
      </c>
      <c r="AH52" s="11"/>
    </row>
    <row r="53" spans="1:34" ht="15">
      <c r="A53" s="22" t="s">
        <v>54</v>
      </c>
      <c r="B53" s="11"/>
      <c r="C53" s="14">
        <f>SUM(C46:C52)</f>
        <v>142527</v>
      </c>
      <c r="D53" s="11"/>
      <c r="E53" s="14">
        <f aca="true" t="shared" si="16" ref="E53:AG53">SUM(E46:E52)</f>
        <v>2805</v>
      </c>
      <c r="F53" s="14">
        <f t="shared" si="16"/>
        <v>0</v>
      </c>
      <c r="G53" s="14">
        <f t="shared" si="16"/>
        <v>-3456</v>
      </c>
      <c r="H53" s="14"/>
      <c r="I53" s="14">
        <f t="shared" si="16"/>
        <v>141876</v>
      </c>
      <c r="J53" s="14"/>
      <c r="K53" s="14">
        <f t="shared" si="16"/>
        <v>0</v>
      </c>
      <c r="L53" s="14">
        <f t="shared" si="16"/>
        <v>143216</v>
      </c>
      <c r="M53" s="14"/>
      <c r="N53" s="14">
        <f t="shared" si="16"/>
        <v>0</v>
      </c>
      <c r="O53" s="14">
        <f t="shared" si="16"/>
        <v>146196</v>
      </c>
      <c r="P53" s="14"/>
      <c r="Q53" s="14">
        <f t="shared" si="16"/>
        <v>0</v>
      </c>
      <c r="R53" s="14"/>
      <c r="S53" s="14">
        <f t="shared" si="16"/>
        <v>0</v>
      </c>
      <c r="T53" s="14">
        <f t="shared" si="16"/>
        <v>689</v>
      </c>
      <c r="U53" s="14">
        <f t="shared" si="16"/>
        <v>1340</v>
      </c>
      <c r="V53" s="14"/>
      <c r="W53" s="14"/>
      <c r="X53" s="14"/>
      <c r="Y53" s="14">
        <f t="shared" si="16"/>
        <v>3669</v>
      </c>
      <c r="Z53" s="14">
        <f t="shared" si="16"/>
        <v>4320</v>
      </c>
      <c r="AA53" s="14">
        <f t="shared" si="16"/>
        <v>143216</v>
      </c>
      <c r="AB53" s="14">
        <f t="shared" si="16"/>
        <v>2980</v>
      </c>
      <c r="AC53" s="14"/>
      <c r="AD53" s="14">
        <f t="shared" si="16"/>
        <v>-142527</v>
      </c>
      <c r="AE53" s="14">
        <f t="shared" si="16"/>
        <v>-141876</v>
      </c>
      <c r="AF53" s="14">
        <f t="shared" si="16"/>
        <v>-143216</v>
      </c>
      <c r="AG53" s="14">
        <f t="shared" si="16"/>
        <v>-146196</v>
      </c>
      <c r="AH53" s="11"/>
    </row>
    <row r="54" spans="1:3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">
      <c r="A55" s="11" t="s">
        <v>70</v>
      </c>
      <c r="B55" s="11"/>
      <c r="C55" s="13">
        <v>62833</v>
      </c>
      <c r="D55" s="11"/>
      <c r="E55" s="11">
        <v>1338</v>
      </c>
      <c r="F55" s="11">
        <v>0</v>
      </c>
      <c r="G55" s="11">
        <v>-2000</v>
      </c>
      <c r="H55" s="11"/>
      <c r="I55" s="11">
        <f>+C55+E55+F55+G55</f>
        <v>62171</v>
      </c>
      <c r="J55" s="11"/>
      <c r="K55" s="11"/>
      <c r="L55" s="11">
        <f>+'House Mark'!AA55</f>
        <v>64171</v>
      </c>
      <c r="M55" s="11"/>
      <c r="N55" s="11"/>
      <c r="O55" s="11">
        <f>+'Senate Mark'!U55</f>
        <v>64171</v>
      </c>
      <c r="P55" s="11"/>
      <c r="Q55" s="11"/>
      <c r="R55" s="11"/>
      <c r="S55" s="11"/>
      <c r="T55" s="11">
        <f>+L55-C55</f>
        <v>1338</v>
      </c>
      <c r="U55" s="11">
        <f>+L55-I55</f>
        <v>2000</v>
      </c>
      <c r="V55" s="11"/>
      <c r="W55" s="11"/>
      <c r="X55" s="11"/>
      <c r="Y55" s="11">
        <f>+O55-C55</f>
        <v>1338</v>
      </c>
      <c r="Z55" s="11">
        <f>+O55-I55</f>
        <v>2000</v>
      </c>
      <c r="AA55" s="11">
        <f>+L55-N55</f>
        <v>64171</v>
      </c>
      <c r="AB55" s="11">
        <f>+O55-L55</f>
        <v>0</v>
      </c>
      <c r="AC55" s="11"/>
      <c r="AD55" s="11">
        <f>+Q55-C55</f>
        <v>-62833</v>
      </c>
      <c r="AE55" s="11">
        <f>+Q55-I55</f>
        <v>-62171</v>
      </c>
      <c r="AF55" s="11">
        <f>+Q55-L55</f>
        <v>-64171</v>
      </c>
      <c r="AG55" s="11">
        <f>+Q55-O55</f>
        <v>-64171</v>
      </c>
      <c r="AH55" s="11"/>
    </row>
    <row r="56" spans="1:34" ht="15">
      <c r="A56" s="11" t="s">
        <v>71</v>
      </c>
      <c r="B56" s="11"/>
      <c r="C56" s="13">
        <v>6404</v>
      </c>
      <c r="D56" s="11"/>
      <c r="E56" s="11">
        <v>0</v>
      </c>
      <c r="F56" s="11">
        <v>0</v>
      </c>
      <c r="G56" s="11">
        <v>-6404</v>
      </c>
      <c r="H56" s="11"/>
      <c r="I56" s="11">
        <f>+C56+E56+F56+G56</f>
        <v>0</v>
      </c>
      <c r="J56" s="11"/>
      <c r="K56" s="11"/>
      <c r="L56" s="11">
        <f>+'House Mark'!AA56</f>
        <v>6404</v>
      </c>
      <c r="M56" s="11"/>
      <c r="N56" s="11"/>
      <c r="O56" s="11">
        <f>+'Senate Mark'!U56</f>
        <v>6404</v>
      </c>
      <c r="P56" s="11"/>
      <c r="Q56" s="11"/>
      <c r="R56" s="11"/>
      <c r="S56" s="11"/>
      <c r="T56" s="11">
        <f>+L56-C56</f>
        <v>0</v>
      </c>
      <c r="U56" s="11">
        <f>+L56-I56</f>
        <v>6404</v>
      </c>
      <c r="V56" s="11"/>
      <c r="W56" s="11"/>
      <c r="X56" s="11"/>
      <c r="Y56" s="11">
        <f>+O56-C56</f>
        <v>0</v>
      </c>
      <c r="Z56" s="11">
        <f>+O56-I56</f>
        <v>6404</v>
      </c>
      <c r="AA56" s="11">
        <f>+L56-N56</f>
        <v>6404</v>
      </c>
      <c r="AB56" s="11">
        <f>+O56-L56</f>
        <v>0</v>
      </c>
      <c r="AC56" s="11"/>
      <c r="AD56" s="11">
        <f>+Q56-C56</f>
        <v>-6404</v>
      </c>
      <c r="AE56" s="11">
        <f>+Q56-I56</f>
        <v>0</v>
      </c>
      <c r="AF56" s="11">
        <f>+Q56-L56</f>
        <v>-6404</v>
      </c>
      <c r="AG56" s="11">
        <f>+Q56-O56</f>
        <v>-6404</v>
      </c>
      <c r="AH56" s="11"/>
    </row>
    <row r="57" spans="1:3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">
      <c r="A58" s="22" t="s">
        <v>46</v>
      </c>
      <c r="B58" s="11"/>
      <c r="C58" s="14">
        <f>SUM(C53,C55:C56)</f>
        <v>211764</v>
      </c>
      <c r="D58" s="11"/>
      <c r="E58" s="14">
        <f aca="true" t="shared" si="17" ref="E58:AG58">SUM(E53,E55:E56)</f>
        <v>4143</v>
      </c>
      <c r="F58" s="14">
        <f t="shared" si="17"/>
        <v>0</v>
      </c>
      <c r="G58" s="14">
        <f t="shared" si="17"/>
        <v>-11860</v>
      </c>
      <c r="H58" s="14"/>
      <c r="I58" s="14">
        <f t="shared" si="17"/>
        <v>204047</v>
      </c>
      <c r="J58" s="14"/>
      <c r="K58" s="14">
        <f t="shared" si="17"/>
        <v>0</v>
      </c>
      <c r="L58" s="14">
        <f t="shared" si="17"/>
        <v>213791</v>
      </c>
      <c r="M58" s="14"/>
      <c r="N58" s="14">
        <f t="shared" si="17"/>
        <v>0</v>
      </c>
      <c r="O58" s="14">
        <f t="shared" si="17"/>
        <v>216771</v>
      </c>
      <c r="P58" s="14"/>
      <c r="Q58" s="14">
        <f t="shared" si="17"/>
        <v>0</v>
      </c>
      <c r="R58" s="14"/>
      <c r="S58" s="14">
        <f t="shared" si="17"/>
        <v>0</v>
      </c>
      <c r="T58" s="14">
        <f t="shared" si="17"/>
        <v>2027</v>
      </c>
      <c r="U58" s="14">
        <f t="shared" si="17"/>
        <v>9744</v>
      </c>
      <c r="V58" s="14"/>
      <c r="W58" s="14"/>
      <c r="X58" s="14"/>
      <c r="Y58" s="14">
        <f t="shared" si="17"/>
        <v>5007</v>
      </c>
      <c r="Z58" s="14">
        <f t="shared" si="17"/>
        <v>12724</v>
      </c>
      <c r="AA58" s="14">
        <f t="shared" si="17"/>
        <v>213791</v>
      </c>
      <c r="AB58" s="14">
        <f t="shared" si="17"/>
        <v>2980</v>
      </c>
      <c r="AC58" s="14"/>
      <c r="AD58" s="14">
        <f t="shared" si="17"/>
        <v>-211764</v>
      </c>
      <c r="AE58" s="14">
        <f t="shared" si="17"/>
        <v>-204047</v>
      </c>
      <c r="AF58" s="14">
        <f t="shared" si="17"/>
        <v>-213791</v>
      </c>
      <c r="AG58" s="14">
        <f t="shared" si="17"/>
        <v>-216771</v>
      </c>
      <c r="AH58" s="11"/>
    </row>
    <row r="59" spans="1:34" ht="15.75" thickBot="1">
      <c r="A59" s="20"/>
      <c r="B59" s="20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11"/>
    </row>
    <row r="60" spans="1:34" ht="15.75" thickTop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5.75">
      <c r="A61" s="17" t="s">
        <v>72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5">
      <c r="A62" s="11" t="s">
        <v>73</v>
      </c>
      <c r="B62" s="11"/>
      <c r="C62" s="13">
        <v>140086</v>
      </c>
      <c r="D62" s="11"/>
      <c r="E62" s="11">
        <v>2036</v>
      </c>
      <c r="F62" s="11">
        <v>0</v>
      </c>
      <c r="G62" s="11">
        <v>-6430</v>
      </c>
      <c r="H62" s="11"/>
      <c r="I62" s="11">
        <f>+C62+E62+F62+G62</f>
        <v>135692</v>
      </c>
      <c r="J62" s="11"/>
      <c r="K62" s="11"/>
      <c r="L62" s="11">
        <f>+'House Mark'!AA62</f>
        <v>137692</v>
      </c>
      <c r="M62" s="11"/>
      <c r="N62" s="11"/>
      <c r="O62" s="11">
        <f>+'Senate Mark'!U62</f>
        <v>137642</v>
      </c>
      <c r="P62" s="11"/>
      <c r="Q62" s="11"/>
      <c r="R62" s="11"/>
      <c r="S62" s="11"/>
      <c r="T62" s="11">
        <f>+L62-C62</f>
        <v>-2394</v>
      </c>
      <c r="U62" s="11">
        <f>+L62-I62</f>
        <v>2000</v>
      </c>
      <c r="V62" s="11"/>
      <c r="W62" s="11"/>
      <c r="X62" s="11"/>
      <c r="Y62" s="11">
        <f>+O62-C62</f>
        <v>-2444</v>
      </c>
      <c r="Z62" s="11">
        <f>+O62-I62</f>
        <v>1950</v>
      </c>
      <c r="AA62" s="11">
        <f>+L62-N62</f>
        <v>137692</v>
      </c>
      <c r="AB62" s="11">
        <f>+O62-L62</f>
        <v>-50</v>
      </c>
      <c r="AC62" s="11"/>
      <c r="AD62" s="11">
        <f>+Q62-C62</f>
        <v>-140086</v>
      </c>
      <c r="AE62" s="11">
        <f>+Q62-I62</f>
        <v>-135692</v>
      </c>
      <c r="AF62" s="11">
        <f>+Q62-L62</f>
        <v>-137692</v>
      </c>
      <c r="AG62" s="11">
        <f>+Q62-O62</f>
        <v>-137642</v>
      </c>
      <c r="AH62" s="11"/>
    </row>
    <row r="63" spans="1:34" ht="15">
      <c r="A63" s="11" t="s">
        <v>74</v>
      </c>
      <c r="B63" s="11"/>
      <c r="C63" s="13">
        <v>23794</v>
      </c>
      <c r="D63" s="11"/>
      <c r="E63" s="11">
        <v>173</v>
      </c>
      <c r="F63" s="11">
        <v>0</v>
      </c>
      <c r="G63" s="11">
        <v>-2000</v>
      </c>
      <c r="H63" s="11"/>
      <c r="I63" s="11">
        <f>+C63+E63+F63+G63</f>
        <v>21967</v>
      </c>
      <c r="J63" s="11"/>
      <c r="K63" s="11"/>
      <c r="L63" s="11">
        <f>+'House Mark'!AA63</f>
        <v>22967</v>
      </c>
      <c r="M63" s="11"/>
      <c r="N63" s="11"/>
      <c r="O63" s="11">
        <f>+'Senate Mark'!U63</f>
        <v>23967</v>
      </c>
      <c r="P63" s="11"/>
      <c r="Q63" s="11"/>
      <c r="R63" s="11"/>
      <c r="S63" s="11"/>
      <c r="T63" s="11">
        <f>+L63-C63</f>
        <v>-827</v>
      </c>
      <c r="U63" s="11">
        <f>+L63-I63</f>
        <v>1000</v>
      </c>
      <c r="V63" s="11"/>
      <c r="W63" s="11"/>
      <c r="X63" s="11"/>
      <c r="Y63" s="11">
        <f>+O63-C63</f>
        <v>173</v>
      </c>
      <c r="Z63" s="11">
        <f>+O63-I63</f>
        <v>2000</v>
      </c>
      <c r="AA63" s="11">
        <f>+L63-N63</f>
        <v>22967</v>
      </c>
      <c r="AB63" s="11">
        <f>+O63-L63</f>
        <v>1000</v>
      </c>
      <c r="AC63" s="11"/>
      <c r="AD63" s="11">
        <f>+Q63-C63</f>
        <v>-23794</v>
      </c>
      <c r="AE63" s="11">
        <f>+Q63-I63</f>
        <v>-21967</v>
      </c>
      <c r="AF63" s="11">
        <f>+Q63-L63</f>
        <v>-22967</v>
      </c>
      <c r="AG63" s="11">
        <f>+Q63-O63</f>
        <v>-23967</v>
      </c>
      <c r="AH63" s="11"/>
    </row>
    <row r="64" spans="1:34" ht="15">
      <c r="A64" s="11" t="s">
        <v>75</v>
      </c>
      <c r="B64" s="11"/>
      <c r="C64" s="13">
        <v>14664</v>
      </c>
      <c r="D64" s="11"/>
      <c r="E64" s="11">
        <v>274</v>
      </c>
      <c r="F64" s="11">
        <v>0</v>
      </c>
      <c r="G64" s="11">
        <v>0</v>
      </c>
      <c r="H64" s="11"/>
      <c r="I64" s="11">
        <f>+C64+E64+F64+G64</f>
        <v>14938</v>
      </c>
      <c r="J64" s="11"/>
      <c r="K64" s="11"/>
      <c r="L64" s="11">
        <f>+'House Mark'!AA64</f>
        <v>14938</v>
      </c>
      <c r="M64" s="11"/>
      <c r="N64" s="11"/>
      <c r="O64" s="11">
        <f>+'Senate Mark'!U64</f>
        <v>14938</v>
      </c>
      <c r="P64" s="11"/>
      <c r="Q64" s="11"/>
      <c r="R64" s="11"/>
      <c r="S64" s="11"/>
      <c r="T64" s="11">
        <f>+L64-C64</f>
        <v>274</v>
      </c>
      <c r="U64" s="11">
        <f>+L64-I64</f>
        <v>0</v>
      </c>
      <c r="V64" s="11"/>
      <c r="W64" s="11"/>
      <c r="X64" s="11"/>
      <c r="Y64" s="11">
        <f>+O64-C64</f>
        <v>274</v>
      </c>
      <c r="Z64" s="11">
        <f>+O64-I64</f>
        <v>0</v>
      </c>
      <c r="AA64" s="11">
        <f>+L64-N64</f>
        <v>14938</v>
      </c>
      <c r="AB64" s="11">
        <f>+O64-L64</f>
        <v>0</v>
      </c>
      <c r="AC64" s="11"/>
      <c r="AD64" s="11">
        <f>+Q64-C64</f>
        <v>-14664</v>
      </c>
      <c r="AE64" s="11">
        <f>+Q64-I64</f>
        <v>-14938</v>
      </c>
      <c r="AF64" s="11">
        <f>+Q64-L64</f>
        <v>-14938</v>
      </c>
      <c r="AG64" s="11">
        <f>+Q64-O64</f>
        <v>-14938</v>
      </c>
      <c r="AH64" s="11"/>
    </row>
    <row r="65" spans="1:3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5">
      <c r="A66" s="22" t="s">
        <v>46</v>
      </c>
      <c r="B66" s="11"/>
      <c r="C66" s="14">
        <f>SUM(C62:C64)</f>
        <v>178544</v>
      </c>
      <c r="D66" s="11"/>
      <c r="E66" s="14">
        <f aca="true" t="shared" si="18" ref="E66:AG66">SUM(E62:E64)</f>
        <v>2483</v>
      </c>
      <c r="F66" s="14">
        <f t="shared" si="18"/>
        <v>0</v>
      </c>
      <c r="G66" s="14">
        <f t="shared" si="18"/>
        <v>-8430</v>
      </c>
      <c r="H66" s="14"/>
      <c r="I66" s="14">
        <f t="shared" si="18"/>
        <v>172597</v>
      </c>
      <c r="J66" s="14"/>
      <c r="K66" s="14">
        <f t="shared" si="18"/>
        <v>0</v>
      </c>
      <c r="L66" s="14">
        <f t="shared" si="18"/>
        <v>175597</v>
      </c>
      <c r="M66" s="14"/>
      <c r="N66" s="14">
        <f t="shared" si="18"/>
        <v>0</v>
      </c>
      <c r="O66" s="14">
        <f t="shared" si="18"/>
        <v>176547</v>
      </c>
      <c r="P66" s="14"/>
      <c r="Q66" s="14">
        <f t="shared" si="18"/>
        <v>0</v>
      </c>
      <c r="R66" s="14"/>
      <c r="S66" s="14">
        <f t="shared" si="18"/>
        <v>0</v>
      </c>
      <c r="T66" s="14">
        <f t="shared" si="18"/>
        <v>-2947</v>
      </c>
      <c r="U66" s="14">
        <f t="shared" si="18"/>
        <v>3000</v>
      </c>
      <c r="V66" s="14"/>
      <c r="W66" s="14"/>
      <c r="X66" s="14"/>
      <c r="Y66" s="14">
        <f t="shared" si="18"/>
        <v>-1997</v>
      </c>
      <c r="Z66" s="14">
        <f t="shared" si="18"/>
        <v>3950</v>
      </c>
      <c r="AA66" s="14">
        <f t="shared" si="18"/>
        <v>175597</v>
      </c>
      <c r="AB66" s="14">
        <f t="shared" si="18"/>
        <v>950</v>
      </c>
      <c r="AC66" s="14"/>
      <c r="AD66" s="14">
        <f t="shared" si="18"/>
        <v>-178544</v>
      </c>
      <c r="AE66" s="14">
        <f t="shared" si="18"/>
        <v>-172597</v>
      </c>
      <c r="AF66" s="14">
        <f t="shared" si="18"/>
        <v>-175597</v>
      </c>
      <c r="AG66" s="14">
        <f t="shared" si="18"/>
        <v>-176547</v>
      </c>
      <c r="AH66" s="11"/>
    </row>
    <row r="67" spans="1:34" ht="15.75" thickBot="1">
      <c r="A67" s="20"/>
      <c r="B67" s="20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11"/>
    </row>
    <row r="68" spans="1:34" ht="15.75" thickTop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5.75">
      <c r="A69" s="17" t="s">
        <v>84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5">
      <c r="A70" s="11" t="s">
        <v>85</v>
      </c>
      <c r="B70" s="11"/>
      <c r="C70" s="13">
        <v>24866</v>
      </c>
      <c r="D70" s="11"/>
      <c r="E70" s="11">
        <v>309</v>
      </c>
      <c r="F70" s="11">
        <v>0</v>
      </c>
      <c r="G70" s="11">
        <v>797</v>
      </c>
      <c r="H70" s="11"/>
      <c r="I70" s="11">
        <f>+C70+E70+F70+G70</f>
        <v>25972</v>
      </c>
      <c r="J70" s="11"/>
      <c r="K70" s="11"/>
      <c r="L70" s="11">
        <f>+'House Mark'!AA70</f>
        <v>25972</v>
      </c>
      <c r="M70" s="11"/>
      <c r="N70" s="11"/>
      <c r="O70" s="11">
        <f>+'Senate Mark'!U70</f>
        <v>25972</v>
      </c>
      <c r="P70" s="11"/>
      <c r="Q70" s="11"/>
      <c r="R70" s="11"/>
      <c r="S70" s="11"/>
      <c r="T70" s="11">
        <f>+L70-C70</f>
        <v>1106</v>
      </c>
      <c r="U70" s="11">
        <f>+L70-I70</f>
        <v>0</v>
      </c>
      <c r="V70" s="11"/>
      <c r="W70" s="11"/>
      <c r="X70" s="11"/>
      <c r="Y70" s="11">
        <f>+O70-C70</f>
        <v>1106</v>
      </c>
      <c r="Z70" s="11">
        <f>+O70-I70</f>
        <v>0</v>
      </c>
      <c r="AA70" s="11">
        <f>+L70-N70</f>
        <v>25972</v>
      </c>
      <c r="AB70" s="11">
        <f>+O70-L70</f>
        <v>0</v>
      </c>
      <c r="AC70" s="11"/>
      <c r="AD70" s="11">
        <f>+Q70-C70</f>
        <v>-24866</v>
      </c>
      <c r="AE70" s="11">
        <f>+Q70-I70</f>
        <v>-25972</v>
      </c>
      <c r="AF70" s="11">
        <f>+Q70-L70</f>
        <v>-25972</v>
      </c>
      <c r="AG70" s="11">
        <f>+Q70-O70</f>
        <v>-25972</v>
      </c>
      <c r="AH70" s="11"/>
    </row>
    <row r="71" spans="1:34" ht="15">
      <c r="A71" s="11" t="s">
        <v>86</v>
      </c>
      <c r="B71" s="11"/>
      <c r="C71" s="13">
        <v>16900</v>
      </c>
      <c r="D71" s="11"/>
      <c r="E71" s="11">
        <v>225</v>
      </c>
      <c r="F71" s="11">
        <v>0</v>
      </c>
      <c r="G71" s="11">
        <v>-489</v>
      </c>
      <c r="H71" s="11"/>
      <c r="I71" s="11">
        <f>+C71+E71+F71+G71</f>
        <v>16636</v>
      </c>
      <c r="J71" s="11"/>
      <c r="K71" s="11"/>
      <c r="L71" s="11">
        <f>+'House Mark'!AA71</f>
        <v>17136</v>
      </c>
      <c r="M71" s="11"/>
      <c r="N71" s="11"/>
      <c r="O71" s="11">
        <f>+'Senate Mark'!U71</f>
        <v>16636</v>
      </c>
      <c r="P71" s="11"/>
      <c r="Q71" s="11"/>
      <c r="R71" s="11"/>
      <c r="S71" s="11"/>
      <c r="T71" s="11">
        <f>+L71-C71</f>
        <v>236</v>
      </c>
      <c r="U71" s="11">
        <f>+L71-I71</f>
        <v>500</v>
      </c>
      <c r="V71" s="11"/>
      <c r="W71" s="11"/>
      <c r="X71" s="11"/>
      <c r="Y71" s="11">
        <f>+O71-C71</f>
        <v>-264</v>
      </c>
      <c r="Z71" s="11">
        <f>+O71-I71</f>
        <v>0</v>
      </c>
      <c r="AA71" s="11">
        <f>+L71-N71</f>
        <v>17136</v>
      </c>
      <c r="AB71" s="11">
        <f>+O71-L71</f>
        <v>-500</v>
      </c>
      <c r="AC71" s="11"/>
      <c r="AD71" s="11">
        <f>+Q71-C71</f>
        <v>-16900</v>
      </c>
      <c r="AE71" s="11">
        <f>+Q71-I71</f>
        <v>-16636</v>
      </c>
      <c r="AF71" s="11">
        <f>+Q71-L71</f>
        <v>-17136</v>
      </c>
      <c r="AG71" s="11">
        <f>+Q71-O71</f>
        <v>-16636</v>
      </c>
      <c r="AH71" s="11"/>
    </row>
    <row r="72" spans="1:34" ht="15">
      <c r="A72" s="11" t="s">
        <v>93</v>
      </c>
      <c r="B72" s="11"/>
      <c r="C72" s="13">
        <v>4628</v>
      </c>
      <c r="D72" s="11"/>
      <c r="E72" s="11">
        <v>863</v>
      </c>
      <c r="F72" s="11">
        <v>64301</v>
      </c>
      <c r="G72" s="11">
        <v>-1170</v>
      </c>
      <c r="H72" s="11"/>
      <c r="I72" s="11">
        <f>+C72+E72+F72+G72</f>
        <v>68622</v>
      </c>
      <c r="J72" s="11"/>
      <c r="K72" s="11"/>
      <c r="L72" s="11">
        <f>+'House Mark'!AA72</f>
        <v>70622</v>
      </c>
      <c r="M72" s="11"/>
      <c r="N72" s="11"/>
      <c r="O72" s="11">
        <f>+'Senate Mark'!U72</f>
        <v>63342</v>
      </c>
      <c r="P72" s="11"/>
      <c r="Q72" s="11"/>
      <c r="R72" s="11"/>
      <c r="S72" s="11"/>
      <c r="T72" s="11">
        <f>+L72-C72</f>
        <v>65994</v>
      </c>
      <c r="U72" s="11">
        <f>+L72-I72</f>
        <v>2000</v>
      </c>
      <c r="V72" s="11"/>
      <c r="W72" s="11"/>
      <c r="X72" s="11"/>
      <c r="Y72" s="11">
        <f>+O72-C72</f>
        <v>58714</v>
      </c>
      <c r="Z72" s="11">
        <f>+O72-I72</f>
        <v>-5280</v>
      </c>
      <c r="AA72" s="11">
        <f>+L72-N72</f>
        <v>70622</v>
      </c>
      <c r="AB72" s="11">
        <f>+O72-L72</f>
        <v>-7280</v>
      </c>
      <c r="AC72" s="11"/>
      <c r="AD72" s="11">
        <f>+Q72-C72</f>
        <v>-4628</v>
      </c>
      <c r="AE72" s="11">
        <f>+Q72-I72</f>
        <v>-68622</v>
      </c>
      <c r="AF72" s="11">
        <f>+Q72-L72</f>
        <v>-70622</v>
      </c>
      <c r="AG72" s="11">
        <f>+Q72-O72</f>
        <v>-63342</v>
      </c>
      <c r="AH72" s="11"/>
    </row>
    <row r="73" spans="1:3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5">
      <c r="A74" s="22" t="s">
        <v>46</v>
      </c>
      <c r="B74" s="11"/>
      <c r="C74" s="14">
        <f>SUM(C70:C72)</f>
        <v>46394</v>
      </c>
      <c r="D74" s="11"/>
      <c r="E74" s="14">
        <f>SUM(E70:E72)</f>
        <v>1397</v>
      </c>
      <c r="F74" s="14">
        <f>SUM(F70:F72)</f>
        <v>64301</v>
      </c>
      <c r="G74" s="14">
        <f>SUM(G70:G72)</f>
        <v>-862</v>
      </c>
      <c r="H74" s="14"/>
      <c r="I74" s="14">
        <f>SUM(I70:I72)</f>
        <v>111230</v>
      </c>
      <c r="J74" s="14"/>
      <c r="K74" s="14">
        <f>SUM(K70:K72)</f>
        <v>0</v>
      </c>
      <c r="L74" s="14">
        <f>SUM(L70:L72)</f>
        <v>113730</v>
      </c>
      <c r="M74" s="14"/>
      <c r="N74" s="14">
        <f>SUM(N70:N72)</f>
        <v>0</v>
      </c>
      <c r="O74" s="14">
        <f>SUM(O70:O72)</f>
        <v>105950</v>
      </c>
      <c r="P74" s="14"/>
      <c r="Q74" s="14">
        <f>SUM(Q70:Q72)</f>
        <v>0</v>
      </c>
      <c r="R74" s="14"/>
      <c r="S74" s="14">
        <f aca="true" t="shared" si="19" ref="S74:AB74">SUM(S70:S72)</f>
        <v>0</v>
      </c>
      <c r="T74" s="14">
        <f t="shared" si="19"/>
        <v>67336</v>
      </c>
      <c r="U74" s="14">
        <f t="shared" si="19"/>
        <v>2500</v>
      </c>
      <c r="V74" s="14"/>
      <c r="W74" s="14"/>
      <c r="X74" s="14"/>
      <c r="Y74" s="14">
        <f t="shared" si="19"/>
        <v>59556</v>
      </c>
      <c r="Z74" s="14">
        <f t="shared" si="19"/>
        <v>-5280</v>
      </c>
      <c r="AA74" s="14">
        <f t="shared" si="19"/>
        <v>113730</v>
      </c>
      <c r="AB74" s="14">
        <f t="shared" si="19"/>
        <v>-7780</v>
      </c>
      <c r="AC74" s="14"/>
      <c r="AD74" s="14">
        <f>SUM(AD70:AD72)</f>
        <v>-46394</v>
      </c>
      <c r="AE74" s="14">
        <f>SUM(AE70:AE72)</f>
        <v>-111230</v>
      </c>
      <c r="AF74" s="14">
        <f>SUM(AF70:AF72)</f>
        <v>-113730</v>
      </c>
      <c r="AG74" s="14">
        <f>SUM(AG70:AG72)</f>
        <v>-105950</v>
      </c>
      <c r="AH74" s="11"/>
    </row>
    <row r="75" spans="1:34" ht="15.75" thickBo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11"/>
    </row>
    <row r="76" spans="1:34" ht="15.75" thickTop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5.75">
      <c r="A77" s="17" t="s">
        <v>76</v>
      </c>
      <c r="B77" s="11"/>
      <c r="C77" s="14">
        <v>69302</v>
      </c>
      <c r="D77" s="11"/>
      <c r="E77" s="14">
        <v>2090</v>
      </c>
      <c r="F77" s="14">
        <v>0</v>
      </c>
      <c r="G77" s="14">
        <v>-4010</v>
      </c>
      <c r="H77" s="14"/>
      <c r="I77" s="11">
        <f>+C77+E77+F77+G77</f>
        <v>67382</v>
      </c>
      <c r="J77" s="14"/>
      <c r="K77" s="14" t="e">
        <f>SUM(#REF!)</f>
        <v>#REF!</v>
      </c>
      <c r="L77" s="11">
        <f>+'House Mark'!AA77</f>
        <v>72382</v>
      </c>
      <c r="M77" s="14"/>
      <c r="N77" s="14"/>
      <c r="O77" s="11">
        <f>+'Senate Mark'!U77</f>
        <v>67382</v>
      </c>
      <c r="P77" s="14"/>
      <c r="Q77" s="14"/>
      <c r="R77" s="14"/>
      <c r="S77" s="14" t="e">
        <f>SUM(#REF!)</f>
        <v>#REF!</v>
      </c>
      <c r="T77" s="11">
        <f>+L77-C77</f>
        <v>3080</v>
      </c>
      <c r="U77" s="11">
        <f>+L77-I77</f>
        <v>5000</v>
      </c>
      <c r="V77" s="11"/>
      <c r="W77" s="11"/>
      <c r="X77" s="11"/>
      <c r="Y77" s="11">
        <f>+O77-C77</f>
        <v>-1920</v>
      </c>
      <c r="Z77" s="11">
        <f>+O77-I77</f>
        <v>0</v>
      </c>
      <c r="AA77" s="11">
        <f>+L77-N77</f>
        <v>72382</v>
      </c>
      <c r="AB77" s="11">
        <f>+O77-L77</f>
        <v>-5000</v>
      </c>
      <c r="AC77" s="11"/>
      <c r="AD77" s="11">
        <f>+Q77-C77</f>
        <v>-69302</v>
      </c>
      <c r="AE77" s="11">
        <f>+Q77-I77</f>
        <v>-67382</v>
      </c>
      <c r="AF77" s="11">
        <f>+Q77-L77</f>
        <v>-72382</v>
      </c>
      <c r="AG77" s="11">
        <f>+Q77-O77</f>
        <v>-67382</v>
      </c>
      <c r="AH77" s="11"/>
    </row>
    <row r="78" spans="1:34" ht="15.75" thickBot="1">
      <c r="A78" s="20"/>
      <c r="B78" s="20"/>
      <c r="C78" s="1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11"/>
    </row>
    <row r="79" spans="1:34" ht="15.75" thickTop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5.75">
      <c r="A80" s="17" t="s">
        <v>77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5">
      <c r="A81" s="11" t="s">
        <v>78</v>
      </c>
      <c r="B81" s="11"/>
      <c r="C81" s="13">
        <v>71805</v>
      </c>
      <c r="D81" s="11"/>
      <c r="E81" s="11">
        <v>1123</v>
      </c>
      <c r="F81" s="11">
        <v>0</v>
      </c>
      <c r="G81" s="11">
        <v>-540</v>
      </c>
      <c r="H81" s="11"/>
      <c r="I81" s="11">
        <f>+C81+E81+F81+G81</f>
        <v>72388</v>
      </c>
      <c r="J81" s="11"/>
      <c r="K81" s="11"/>
      <c r="L81" s="11">
        <f>+'House Mark'!AA81</f>
        <v>72388</v>
      </c>
      <c r="M81" s="11"/>
      <c r="N81" s="11"/>
      <c r="O81" s="11">
        <f>+'Senate Mark'!U81</f>
        <v>72388</v>
      </c>
      <c r="P81" s="11"/>
      <c r="Q81" s="11"/>
      <c r="R81" s="11"/>
      <c r="S81" s="11"/>
      <c r="T81" s="11">
        <f>+L81-C81</f>
        <v>583</v>
      </c>
      <c r="U81" s="11">
        <f>+L81-I81</f>
        <v>0</v>
      </c>
      <c r="V81" s="11"/>
      <c r="W81" s="11"/>
      <c r="X81" s="11"/>
      <c r="Y81" s="11">
        <f>+O81-C81</f>
        <v>583</v>
      </c>
      <c r="Z81" s="11">
        <f>+O81-I81</f>
        <v>0</v>
      </c>
      <c r="AA81" s="11">
        <f>+L81-N81</f>
        <v>72388</v>
      </c>
      <c r="AB81" s="11">
        <f>+O81-L81</f>
        <v>0</v>
      </c>
      <c r="AC81" s="11"/>
      <c r="AD81" s="11">
        <f>+Q81-C81</f>
        <v>-71805</v>
      </c>
      <c r="AE81" s="11">
        <f>+Q81-I81</f>
        <v>-72388</v>
      </c>
      <c r="AF81" s="11">
        <f>+Q81-L81</f>
        <v>-72388</v>
      </c>
      <c r="AG81" s="11">
        <f>+Q81-O81</f>
        <v>-72388</v>
      </c>
      <c r="AH81" s="11"/>
    </row>
    <row r="82" spans="1:34" ht="15">
      <c r="A82" s="11" t="s">
        <v>79</v>
      </c>
      <c r="B82" s="11"/>
      <c r="C82" s="13">
        <v>19604</v>
      </c>
      <c r="D82" s="11"/>
      <c r="E82" s="11">
        <v>107</v>
      </c>
      <c r="F82" s="11">
        <v>0</v>
      </c>
      <c r="G82" s="11">
        <v>0</v>
      </c>
      <c r="H82" s="11"/>
      <c r="I82" s="11">
        <f>+C82+E82+F82+G82</f>
        <v>19711</v>
      </c>
      <c r="J82" s="11"/>
      <c r="K82" s="11"/>
      <c r="L82" s="11">
        <f>+'House Mark'!AA82</f>
        <v>19711</v>
      </c>
      <c r="M82" s="11"/>
      <c r="N82" s="11"/>
      <c r="O82" s="11">
        <f>+'Senate Mark'!U82</f>
        <v>19711</v>
      </c>
      <c r="P82" s="11"/>
      <c r="Q82" s="11"/>
      <c r="R82" s="11"/>
      <c r="S82" s="11"/>
      <c r="T82" s="11">
        <f>+L82-C82</f>
        <v>107</v>
      </c>
      <c r="U82" s="11">
        <f>+L82-I82</f>
        <v>0</v>
      </c>
      <c r="V82" s="11"/>
      <c r="W82" s="11"/>
      <c r="X82" s="11"/>
      <c r="Y82" s="11">
        <f>+O82-C82</f>
        <v>107</v>
      </c>
      <c r="Z82" s="11">
        <f>+O82-I82</f>
        <v>0</v>
      </c>
      <c r="AA82" s="11">
        <f>+L82-N82</f>
        <v>19711</v>
      </c>
      <c r="AB82" s="11">
        <f>+O82-L82</f>
        <v>0</v>
      </c>
      <c r="AC82" s="11"/>
      <c r="AD82" s="11">
        <f>+Q82-C82</f>
        <v>-19604</v>
      </c>
      <c r="AE82" s="11">
        <f>+Q82-I82</f>
        <v>-19711</v>
      </c>
      <c r="AF82" s="11">
        <f>+Q82-L82</f>
        <v>-19711</v>
      </c>
      <c r="AG82" s="11">
        <f>+Q82-O82</f>
        <v>-19711</v>
      </c>
      <c r="AH82" s="11"/>
    </row>
    <row r="83" spans="1:34" ht="15">
      <c r="A83" s="11" t="s">
        <v>80</v>
      </c>
      <c r="B83" s="11"/>
      <c r="C83" s="13">
        <v>3373</v>
      </c>
      <c r="D83" s="11"/>
      <c r="E83" s="11">
        <v>0</v>
      </c>
      <c r="F83" s="11">
        <v>0</v>
      </c>
      <c r="G83" s="11">
        <v>0</v>
      </c>
      <c r="H83" s="11"/>
      <c r="I83" s="11">
        <f>+C83+E83+F83+G83</f>
        <v>3373</v>
      </c>
      <c r="J83" s="11"/>
      <c r="K83" s="11"/>
      <c r="L83" s="11">
        <f>+'House Mark'!AA83</f>
        <v>3373</v>
      </c>
      <c r="M83" s="11"/>
      <c r="N83" s="11"/>
      <c r="O83" s="11">
        <f>+'Senate Mark'!U83</f>
        <v>3373</v>
      </c>
      <c r="P83" s="11"/>
      <c r="Q83" s="11"/>
      <c r="R83" s="11"/>
      <c r="S83" s="11"/>
      <c r="T83" s="11">
        <f>+L83-C83</f>
        <v>0</v>
      </c>
      <c r="U83" s="11">
        <f>+L83-I83</f>
        <v>0</v>
      </c>
      <c r="V83" s="11"/>
      <c r="W83" s="11"/>
      <c r="X83" s="11"/>
      <c r="Y83" s="11">
        <f>+O83-C83</f>
        <v>0</v>
      </c>
      <c r="Z83" s="11">
        <f>+O83-I83</f>
        <v>0</v>
      </c>
      <c r="AA83" s="11">
        <f>+L83-N83</f>
        <v>3373</v>
      </c>
      <c r="AB83" s="11">
        <f>+O83-L83</f>
        <v>0</v>
      </c>
      <c r="AC83" s="11"/>
      <c r="AD83" s="11">
        <f>+Q83-C83</f>
        <v>-3373</v>
      </c>
      <c r="AE83" s="11">
        <f>+Q83-I83</f>
        <v>-3373</v>
      </c>
      <c r="AF83" s="11">
        <f>+Q83-L83</f>
        <v>-3373</v>
      </c>
      <c r="AG83" s="11">
        <f>+Q83-O83</f>
        <v>-3373</v>
      </c>
      <c r="AH83" s="11"/>
    </row>
    <row r="84" spans="1:3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5">
      <c r="A85" s="22" t="s">
        <v>46</v>
      </c>
      <c r="B85" s="11"/>
      <c r="C85" s="14">
        <f>C81+C82+C83</f>
        <v>94782</v>
      </c>
      <c r="D85" s="11"/>
      <c r="E85" s="14">
        <f>E81+E82+E83</f>
        <v>1230</v>
      </c>
      <c r="F85" s="14">
        <f>F81+F82+F83</f>
        <v>0</v>
      </c>
      <c r="G85" s="14">
        <f>G81+G82+G83</f>
        <v>-540</v>
      </c>
      <c r="H85" s="14"/>
      <c r="I85" s="14">
        <f>I81+I82+I83</f>
        <v>95472</v>
      </c>
      <c r="J85" s="14"/>
      <c r="K85" s="14">
        <f>K81+K82+K83</f>
        <v>0</v>
      </c>
      <c r="L85" s="14">
        <f>L81+L82+L83</f>
        <v>95472</v>
      </c>
      <c r="M85" s="14"/>
      <c r="N85" s="14">
        <f>N81+N82+N83</f>
        <v>0</v>
      </c>
      <c r="O85" s="14">
        <f>O81+O82+O83</f>
        <v>95472</v>
      </c>
      <c r="P85" s="14"/>
      <c r="Q85" s="14">
        <f>Q81+Q82+Q83</f>
        <v>0</v>
      </c>
      <c r="R85" s="14"/>
      <c r="S85" s="14">
        <f>S81+S82+S83</f>
        <v>0</v>
      </c>
      <c r="T85" s="14">
        <f>T81+T82+T83</f>
        <v>690</v>
      </c>
      <c r="U85" s="14">
        <f>U81+U82+U83</f>
        <v>0</v>
      </c>
      <c r="V85" s="14"/>
      <c r="W85" s="14"/>
      <c r="X85" s="14"/>
      <c r="Y85" s="14">
        <f>Y81+Y82+Y83</f>
        <v>690</v>
      </c>
      <c r="Z85" s="14">
        <f>Z81+Z82+Z83</f>
        <v>0</v>
      </c>
      <c r="AA85" s="14">
        <f>AA81+AA82+AA83</f>
        <v>95472</v>
      </c>
      <c r="AB85" s="14">
        <f>AB81+AB82+AB83</f>
        <v>0</v>
      </c>
      <c r="AC85" s="14"/>
      <c r="AD85" s="14">
        <f>AD81+AD82+AD83</f>
        <v>-94782</v>
      </c>
      <c r="AE85" s="14">
        <f>AE81+AE82+AE83</f>
        <v>-95472</v>
      </c>
      <c r="AF85" s="14">
        <f>AF81+AF82+AF83</f>
        <v>-95472</v>
      </c>
      <c r="AG85" s="14">
        <f>AG81+AG82+AG83</f>
        <v>-95472</v>
      </c>
      <c r="AH85" s="11"/>
    </row>
    <row r="86" spans="1:34" ht="15">
      <c r="A86" s="22"/>
      <c r="B86" s="11"/>
      <c r="C86" s="14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1"/>
    </row>
    <row r="87" spans="1:34" ht="15">
      <c r="A87" s="50" t="s">
        <v>109</v>
      </c>
      <c r="B87" s="11"/>
      <c r="C87" s="14"/>
      <c r="D87" s="11"/>
      <c r="E87" s="14"/>
      <c r="F87" s="14"/>
      <c r="G87" s="14"/>
      <c r="H87" s="14"/>
      <c r="I87" s="14"/>
      <c r="J87" s="14"/>
      <c r="K87" s="14"/>
      <c r="L87" s="14">
        <f>+'House Mark'!AA87</f>
        <v>-5000</v>
      </c>
      <c r="M87" s="14"/>
      <c r="N87" s="14"/>
      <c r="O87" s="14"/>
      <c r="P87" s="14"/>
      <c r="Q87" s="14"/>
      <c r="R87" s="14"/>
      <c r="S87" s="14"/>
      <c r="T87" s="11">
        <f>+L87-C87</f>
        <v>-5000</v>
      </c>
      <c r="U87" s="11">
        <f>+L87-I87</f>
        <v>-5000</v>
      </c>
      <c r="V87" s="14"/>
      <c r="W87" s="14"/>
      <c r="X87" s="14"/>
      <c r="Y87" s="11">
        <f>+O87-C87</f>
        <v>0</v>
      </c>
      <c r="Z87" s="11">
        <f>+O87-I87</f>
        <v>0</v>
      </c>
      <c r="AA87" s="11">
        <f>+L87-N87</f>
        <v>-5000</v>
      </c>
      <c r="AB87" s="11">
        <f>+O87-L87</f>
        <v>5000</v>
      </c>
      <c r="AC87" s="11"/>
      <c r="AD87" s="11">
        <f>+Q87-C87</f>
        <v>0</v>
      </c>
      <c r="AE87" s="11">
        <f>+Q87-I87</f>
        <v>0</v>
      </c>
      <c r="AF87" s="11">
        <f>+Q87-L87</f>
        <v>5000</v>
      </c>
      <c r="AG87" s="11">
        <f>+Q87-O87</f>
        <v>0</v>
      </c>
      <c r="AH87" s="11"/>
    </row>
    <row r="88" spans="1:34" ht="15.75" thickBot="1">
      <c r="A88" s="21"/>
      <c r="B88" s="21"/>
      <c r="C88" s="1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11"/>
    </row>
    <row r="89" spans="1:3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5.75">
      <c r="A90" s="17" t="s">
        <v>81</v>
      </c>
      <c r="B90" s="11"/>
      <c r="C90" s="17">
        <f>SUM(C19,C42,C58,C66,C74,C77,C85)</f>
        <v>965345</v>
      </c>
      <c r="D90" s="11"/>
      <c r="E90" s="17">
        <f>SUM(E19,E42,E58,E66,E74,E77,E85)</f>
        <v>15218</v>
      </c>
      <c r="F90" s="17">
        <f>SUM(F19,F42,F58,F66,F74,F77,F85)</f>
        <v>0</v>
      </c>
      <c r="G90" s="17">
        <f>SUM(G19,G42,G58,G66,G74,G77,G85)</f>
        <v>-35803</v>
      </c>
      <c r="H90" s="17"/>
      <c r="I90" s="17">
        <f>SUM(I19,I42,I58,I66,I74,I77,I85)</f>
        <v>944760</v>
      </c>
      <c r="J90" s="17"/>
      <c r="K90" s="17" t="e">
        <f>SUM(K19,K42,K58,K66,K77,K85)</f>
        <v>#REF!</v>
      </c>
      <c r="L90" s="17">
        <f>SUM(L19,L42,L58,L66,L74,L77,L85,L87)</f>
        <v>986447</v>
      </c>
      <c r="M90" s="17"/>
      <c r="N90" s="17">
        <f>SUM(N19,N42,N58,N66,N74,N77,N85)</f>
        <v>0</v>
      </c>
      <c r="O90" s="17">
        <f>SUM(O19,O42,O58,O66,O74,O77,O85)</f>
        <v>979997</v>
      </c>
      <c r="P90" s="17"/>
      <c r="Q90" s="17">
        <f>SUM(Q19,Q42,Q58,Q66,Q74,Q77,Q85)</f>
        <v>0</v>
      </c>
      <c r="R90" s="17"/>
      <c r="S90" s="17" t="e">
        <f>SUM(S19,S42,S58,S66,S77,S85)</f>
        <v>#REF!</v>
      </c>
      <c r="T90" s="17">
        <f>SUM(T19,T42,T58,T66,T74,T77,T85,T87)</f>
        <v>21102</v>
      </c>
      <c r="U90" s="17">
        <f>SUM(U19,U42,U58,U66,U74,U77,U85,U87)</f>
        <v>41687</v>
      </c>
      <c r="V90" s="17"/>
      <c r="W90" s="17"/>
      <c r="X90" s="17"/>
      <c r="Y90" s="17">
        <f>SUM(Y19,Y42,Y58,Y66,Y74,Y77,Y85,Y87)</f>
        <v>14652</v>
      </c>
      <c r="Z90" s="17">
        <f>SUM(Z19,Z42,Z58,Z66,Z74,Z77,Z85,Z87)</f>
        <v>35237</v>
      </c>
      <c r="AA90" s="17">
        <f>SUM(AA19,AA42,AA58,AA66,AA74,AA77,AA85,AA87)</f>
        <v>986447</v>
      </c>
      <c r="AB90" s="17">
        <f>SUM(AB19,AB42,AB58,AB66,AB74,AB77,AB85,AB87)</f>
        <v>-6450</v>
      </c>
      <c r="AC90" s="17"/>
      <c r="AD90" s="17">
        <f>SUM(AD19,AD42,AD58,AD66,AD74,AD77,AD85,AD87)</f>
        <v>-965345</v>
      </c>
      <c r="AE90" s="17">
        <f>SUM(AE19,AE42,AE58,AE66,AE74,AE77,AE85,AE87)</f>
        <v>-944760</v>
      </c>
      <c r="AF90" s="17">
        <f>SUM(AF19,AF42,AF58,AF66,AF74,AF77,AF85,AF87)</f>
        <v>-986447</v>
      </c>
      <c r="AG90" s="17">
        <f>SUM(AG19,AG42,AG58,AG66,AG74,AG77,AG85,AG87)</f>
        <v>-979997</v>
      </c>
      <c r="AH90" s="11"/>
    </row>
    <row r="91" spans="1:3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5">
      <c r="A92" s="8" t="s">
        <v>98</v>
      </c>
      <c r="B92" s="8"/>
      <c r="C92" s="11">
        <v>5300</v>
      </c>
      <c r="D92" s="11"/>
      <c r="E92" s="11"/>
      <c r="F92" s="11"/>
      <c r="G92" s="11">
        <v>-5300</v>
      </c>
      <c r="H92" s="11"/>
      <c r="I92" s="11">
        <f>+C92+E92+F92+G92</f>
        <v>0</v>
      </c>
      <c r="J92" s="11"/>
      <c r="K92" s="11"/>
      <c r="L92" s="11">
        <f>+'House Mark'!AA92</f>
        <v>0</v>
      </c>
      <c r="M92" s="11"/>
      <c r="N92" s="11"/>
      <c r="O92" s="11">
        <f>+'Senate Mark'!U90</f>
        <v>0</v>
      </c>
      <c r="P92" s="11"/>
      <c r="Q92" s="11"/>
      <c r="R92" s="11"/>
      <c r="S92" s="11"/>
      <c r="T92" s="11">
        <f>+L92-C92</f>
        <v>-5300</v>
      </c>
      <c r="U92" s="11">
        <f>+L92-I92</f>
        <v>0</v>
      </c>
      <c r="V92" s="11"/>
      <c r="W92" s="11"/>
      <c r="X92" s="11"/>
      <c r="Y92" s="11">
        <f>+O92-C92</f>
        <v>-5300</v>
      </c>
      <c r="Z92" s="11">
        <f>+O92-I92</f>
        <v>0</v>
      </c>
      <c r="AA92" s="11">
        <f>+L92-N92</f>
        <v>0</v>
      </c>
      <c r="AB92" s="11">
        <f>+O92-L92</f>
        <v>0</v>
      </c>
      <c r="AC92" s="11"/>
      <c r="AD92" s="11">
        <f>+Q92-C92</f>
        <v>-5300</v>
      </c>
      <c r="AE92" s="11">
        <f>+Q92-I92</f>
        <v>0</v>
      </c>
      <c r="AF92" s="11">
        <f>+Q92-L92</f>
        <v>0</v>
      </c>
      <c r="AG92" s="11">
        <f>+Q92-O92</f>
        <v>0</v>
      </c>
      <c r="AH92" s="11"/>
    </row>
    <row r="93" spans="1:34" ht="15">
      <c r="A93" s="8" t="s">
        <v>92</v>
      </c>
      <c r="B93" s="8"/>
      <c r="C93" s="11"/>
      <c r="D93" s="11"/>
      <c r="E93" s="11">
        <v>6159</v>
      </c>
      <c r="F93" s="11"/>
      <c r="G93" s="11"/>
      <c r="H93" s="11"/>
      <c r="I93" s="11">
        <f>+C93+E93+F93+G93</f>
        <v>6159</v>
      </c>
      <c r="J93" s="11"/>
      <c r="K93" s="11"/>
      <c r="L93" s="11">
        <f>+'House Mark'!AA93</f>
        <v>6159</v>
      </c>
      <c r="M93" s="11"/>
      <c r="N93" s="11"/>
      <c r="O93" s="11">
        <f>+'Senate Mark'!U91</f>
        <v>6159</v>
      </c>
      <c r="P93" s="11"/>
      <c r="Q93" s="11"/>
      <c r="R93" s="11"/>
      <c r="S93" s="11"/>
      <c r="T93" s="11">
        <f>+L93-C93</f>
        <v>6159</v>
      </c>
      <c r="U93" s="11">
        <f>+L93-I93</f>
        <v>0</v>
      </c>
      <c r="V93" s="11"/>
      <c r="W93" s="11"/>
      <c r="X93" s="11"/>
      <c r="Y93" s="11">
        <f>+O93-C93</f>
        <v>6159</v>
      </c>
      <c r="Z93" s="11">
        <f>+O93-I93</f>
        <v>0</v>
      </c>
      <c r="AA93" s="11">
        <f>+L93-N93</f>
        <v>6159</v>
      </c>
      <c r="AB93" s="11">
        <f>+O93-L93</f>
        <v>0</v>
      </c>
      <c r="AC93" s="11"/>
      <c r="AD93" s="11">
        <f>+Q93-C93</f>
        <v>0</v>
      </c>
      <c r="AE93" s="11">
        <f>+Q93-I93</f>
        <v>-6159</v>
      </c>
      <c r="AF93" s="11">
        <f>+Q93-L93</f>
        <v>-6159</v>
      </c>
      <c r="AG93" s="11">
        <f>+Q93-O93</f>
        <v>-6159</v>
      </c>
      <c r="AH93" s="11"/>
    </row>
    <row r="94" spans="1:34" ht="15">
      <c r="A94" s="8"/>
      <c r="B94" s="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5.75">
      <c r="A95" s="17" t="s">
        <v>81</v>
      </c>
      <c r="B95" s="8"/>
      <c r="C95" s="17">
        <f>+C90+C92+C93</f>
        <v>970645</v>
      </c>
      <c r="D95" s="11"/>
      <c r="E95" s="17">
        <f>+E90+E92+E93</f>
        <v>21377</v>
      </c>
      <c r="F95" s="17">
        <f>+F90+F92+F93</f>
        <v>0</v>
      </c>
      <c r="G95" s="17">
        <f>+G90+G92+G93</f>
        <v>-41103</v>
      </c>
      <c r="H95" s="11"/>
      <c r="I95" s="17">
        <f>+I90+I92+I93</f>
        <v>950919</v>
      </c>
      <c r="J95" s="11"/>
      <c r="K95" s="11"/>
      <c r="L95" s="17">
        <f>+L90+L92+L93</f>
        <v>992606</v>
      </c>
      <c r="M95" s="11"/>
      <c r="N95" s="17">
        <f>+N90+N92+N93</f>
        <v>0</v>
      </c>
      <c r="O95" s="17">
        <f>+O90+O92+O93</f>
        <v>986156</v>
      </c>
      <c r="P95" s="11"/>
      <c r="Q95" s="17">
        <f>+Q90+Q92+Q93</f>
        <v>0</v>
      </c>
      <c r="R95" s="11"/>
      <c r="S95" s="11"/>
      <c r="T95" s="17">
        <f aca="true" t="shared" si="20" ref="T95:AB95">+T90+T92+T93</f>
        <v>21961</v>
      </c>
      <c r="U95" s="17">
        <f t="shared" si="20"/>
        <v>41687</v>
      </c>
      <c r="V95" s="17"/>
      <c r="W95" s="17"/>
      <c r="X95" s="17"/>
      <c r="Y95" s="17">
        <f t="shared" si="20"/>
        <v>15511</v>
      </c>
      <c r="Z95" s="17">
        <f t="shared" si="20"/>
        <v>35237</v>
      </c>
      <c r="AA95" s="17">
        <f t="shared" si="20"/>
        <v>992606</v>
      </c>
      <c r="AB95" s="17">
        <f t="shared" si="20"/>
        <v>-6450</v>
      </c>
      <c r="AC95" s="11"/>
      <c r="AD95" s="17">
        <f>+AD90+AD92+AD93</f>
        <v>-970645</v>
      </c>
      <c r="AE95" s="17">
        <f>+AE90+AE92+AE93</f>
        <v>-950919</v>
      </c>
      <c r="AF95" s="17">
        <f>+AF90+AF92+AF93</f>
        <v>-992606</v>
      </c>
      <c r="AG95" s="17">
        <f>+AG90+AG92+AG93</f>
        <v>-986156</v>
      </c>
      <c r="AH95" s="11"/>
    </row>
    <row r="96" spans="1:34" ht="15">
      <c r="A96" s="8"/>
      <c r="B96" s="8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5">
      <c r="A97" s="8"/>
      <c r="B97" s="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6" ht="15">
      <c r="A98" s="8"/>
      <c r="B98" s="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"/>
      <c r="AJ98" s="4"/>
    </row>
    <row r="99" spans="1:36" ht="15">
      <c r="A99" s="8"/>
      <c r="B99" s="8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"/>
      <c r="AJ99" s="4"/>
    </row>
    <row r="100" spans="1:36" ht="15">
      <c r="A100" s="8"/>
      <c r="B100" s="8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"/>
      <c r="AJ100" s="4"/>
    </row>
    <row r="101" spans="1:36" ht="15">
      <c r="A101" s="8"/>
      <c r="B101" s="8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"/>
      <c r="AJ101" s="4"/>
    </row>
    <row r="102" spans="1:36" ht="15">
      <c r="A102" s="8"/>
      <c r="B102" s="8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"/>
      <c r="AJ102" s="4"/>
    </row>
    <row r="103" spans="1:36" ht="15">
      <c r="A103" s="8"/>
      <c r="B103" s="8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"/>
      <c r="AJ103" s="4"/>
    </row>
    <row r="104" spans="1:36" ht="15">
      <c r="A104" s="8"/>
      <c r="B104" s="8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"/>
      <c r="AJ104" s="4"/>
    </row>
    <row r="105" spans="1:36" ht="15">
      <c r="A105" s="8"/>
      <c r="B105" s="8"/>
      <c r="C105" s="12"/>
      <c r="D105" s="12"/>
      <c r="E105" s="12"/>
      <c r="F105" s="12"/>
      <c r="G105" s="12"/>
      <c r="H105" s="12"/>
      <c r="I105" s="12"/>
      <c r="J105" s="12"/>
      <c r="K105" s="12"/>
      <c r="L105" s="39"/>
      <c r="M105" s="12"/>
      <c r="N105" s="12"/>
      <c r="O105" s="12"/>
      <c r="P105" s="12"/>
      <c r="Q105" s="12"/>
      <c r="R105" s="12"/>
      <c r="S105" s="12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"/>
      <c r="AJ105" s="4"/>
    </row>
    <row r="106" spans="1:36" ht="15">
      <c r="A106" s="8"/>
      <c r="B106" s="8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"/>
      <c r="AJ106" s="4"/>
    </row>
    <row r="107" spans="1:36" ht="15">
      <c r="A107" s="8"/>
      <c r="B107" s="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"/>
      <c r="AJ107" s="4"/>
    </row>
    <row r="108" spans="1:36" ht="15">
      <c r="A108" s="8"/>
      <c r="B108" s="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"/>
      <c r="AJ108" s="4"/>
    </row>
    <row r="109" spans="1:36" ht="15">
      <c r="A109" s="8"/>
      <c r="B109" s="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"/>
      <c r="AJ109" s="4"/>
    </row>
    <row r="110" spans="1:36" ht="15">
      <c r="A110" s="8"/>
      <c r="B110" s="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"/>
      <c r="AJ110" s="4"/>
    </row>
    <row r="111" spans="1:36" ht="15">
      <c r="A111" s="8"/>
      <c r="B111" s="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"/>
      <c r="AJ111" s="4"/>
    </row>
    <row r="112" spans="1:36" ht="15">
      <c r="A112" s="8"/>
      <c r="B112" s="8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4"/>
      <c r="AJ112" s="4"/>
    </row>
    <row r="113" spans="1:36" ht="15">
      <c r="A113" s="8"/>
      <c r="B113" s="8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4"/>
      <c r="AJ113" s="4"/>
    </row>
    <row r="114" spans="1:36" ht="15">
      <c r="A114" s="8"/>
      <c r="B114" s="8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4"/>
      <c r="AJ114" s="4"/>
    </row>
    <row r="115" spans="1:36" ht="15">
      <c r="A115" s="8"/>
      <c r="B115" s="8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4"/>
      <c r="AJ115" s="4"/>
    </row>
    <row r="116" spans="1:36" ht="15">
      <c r="A116" s="8"/>
      <c r="B116" s="8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4"/>
      <c r="AJ116" s="4"/>
    </row>
    <row r="117" spans="1:36" ht="15">
      <c r="A117" s="8"/>
      <c r="B117" s="8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4"/>
      <c r="AJ117" s="4"/>
    </row>
    <row r="118" spans="1:36" ht="15">
      <c r="A118" s="8"/>
      <c r="B118" s="8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4"/>
      <c r="AJ118" s="4"/>
    </row>
    <row r="119" spans="1:36" ht="15">
      <c r="A119" s="8"/>
      <c r="B119" s="8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4"/>
      <c r="AJ119" s="4"/>
    </row>
    <row r="120" spans="1:36" ht="15">
      <c r="A120" s="8"/>
      <c r="B120" s="8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4"/>
      <c r="AJ120" s="4"/>
    </row>
    <row r="121" spans="1:36" ht="15">
      <c r="A121" s="8"/>
      <c r="B121" s="8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4"/>
      <c r="AJ121" s="4"/>
    </row>
    <row r="122" spans="1:36" ht="15">
      <c r="A122" s="8"/>
      <c r="B122" s="8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4"/>
      <c r="AJ122" s="4"/>
    </row>
    <row r="123" spans="1:36" ht="15">
      <c r="A123" s="8"/>
      <c r="B123" s="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4"/>
      <c r="AJ123" s="4"/>
    </row>
    <row r="124" spans="1:36" ht="15">
      <c r="A124" s="8"/>
      <c r="B124" s="8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4"/>
      <c r="AJ124" s="4"/>
    </row>
    <row r="125" spans="1:36" ht="15">
      <c r="A125" s="8"/>
      <c r="B125" s="8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40"/>
      <c r="P125" s="40"/>
      <c r="Q125" s="40"/>
      <c r="R125" s="12"/>
      <c r="S125" s="12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4"/>
      <c r="AJ125" s="4"/>
    </row>
    <row r="126" spans="1:36" ht="15">
      <c r="A126" s="8"/>
      <c r="B126" s="8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40"/>
      <c r="P126" s="40"/>
      <c r="Q126" s="40"/>
      <c r="R126" s="12"/>
      <c r="S126" s="1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4"/>
      <c r="AJ126" s="4"/>
    </row>
    <row r="127" spans="1:36" ht="15">
      <c r="A127" s="8"/>
      <c r="B127" s="8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40"/>
      <c r="P127" s="40"/>
      <c r="Q127" s="40"/>
      <c r="R127" s="12"/>
      <c r="S127" s="1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4"/>
      <c r="AJ127" s="4"/>
    </row>
    <row r="128" spans="1:36" ht="15">
      <c r="A128" s="8"/>
      <c r="B128" s="8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1"/>
      <c r="P128" s="11"/>
      <c r="Q128" s="11"/>
      <c r="R128" s="12"/>
      <c r="S128" s="12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4"/>
      <c r="AJ128" s="4"/>
    </row>
    <row r="129" spans="1:36" ht="15">
      <c r="A129" s="8"/>
      <c r="B129" s="8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1"/>
      <c r="P129" s="11"/>
      <c r="Q129" s="11"/>
      <c r="R129" s="12"/>
      <c r="S129" s="1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4"/>
      <c r="AJ129" s="4"/>
    </row>
    <row r="130" spans="1:36" ht="15">
      <c r="A130" s="8"/>
      <c r="B130" s="8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4"/>
      <c r="AJ130" s="4"/>
    </row>
    <row r="131" spans="1:36" ht="15">
      <c r="A131" s="8"/>
      <c r="B131" s="8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4"/>
      <c r="AJ131" s="4"/>
    </row>
    <row r="132" spans="3:36" ht="1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3:36" ht="1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3:36" ht="1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3:36" ht="1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3:36" ht="1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3:36" ht="1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3:36" ht="1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3:36" ht="1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3:36" ht="1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3:36" ht="1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3:36" ht="1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3:36" ht="1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3:36" ht="1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3:36" ht="1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3:36" ht="1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3:36" ht="1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3:36" ht="1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3:36" ht="1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3:36" ht="1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3:36" ht="1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3:36" ht="1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3:36" ht="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3:36" ht="1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3:36" ht="1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3:36" ht="1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3:36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3:36" ht="1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3:36" ht="1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3:36" ht="1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3:19" ht="1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3:19" ht="1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3:19" ht="1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3:19" ht="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3:19" ht="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3:19" ht="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3:19" ht="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3:19" ht="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3:19" ht="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3:19" ht="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3:19" ht="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3:19" ht="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3:19" ht="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3:19" ht="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3:19" ht="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3:19" ht="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3:19" ht="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3:19" ht="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3:19" ht="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3:19" ht="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3:19" ht="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3:19" ht="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3:19" ht="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3:19" ht="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3:19" ht="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3:19" ht="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3:19" ht="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3:19" ht="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3:19" ht="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3:19" ht="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3:19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3:19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3:19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3:19" ht="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3:19" ht="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3:19" ht="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3:19" ht="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3:19" ht="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3:19" ht="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3:19" ht="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3:19" ht="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3:19" ht="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3:19" ht="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3:19" ht="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3:19" ht="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3:19" ht="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3:19" ht="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3:19" ht="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3:19" ht="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3:19" ht="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3:19" ht="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3:19" ht="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3:19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3:19" ht="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3:19" ht="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3:19" ht="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3:19" ht="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3:19" ht="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3:19" ht="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3:19" ht="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3:19" ht="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3:19" ht="1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3:19" ht="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3:19" ht="1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3:19" ht="1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3:19" ht="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3:19" ht="1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3:19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3:19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3:19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3:19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3:19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3:19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3:19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3:19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3:19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3:19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3:19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3:19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3:19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3:19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3:19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3:19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3:19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3:19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3:19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3:19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3:19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3:19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3:19" ht="1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3:19" ht="1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3:19" ht="1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3:19" ht="1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3:19" ht="1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3:19" ht="1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3:19" ht="1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3:19" ht="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3:19" ht="1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3:19" ht="1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3:19" ht="1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3:19" ht="1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3:19" ht="1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3:19" ht="1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3:19" ht="1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3:19" ht="1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3:19" ht="1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3:19" ht="1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3:19" ht="1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3:19" ht="1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3:19" ht="1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3:19" ht="1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3:19" ht="1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3:19" ht="1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3:19" ht="1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3:19" ht="1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3:19" ht="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3:19" ht="1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3:19" ht="1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3:19" ht="1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3:19" ht="1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3:19" ht="1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3:19" ht="1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3:19" ht="1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3:19" ht="1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3:19" ht="1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3:19" ht="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3:19" ht="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3:19" ht="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3:19" ht="1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3:19" ht="1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3:19" ht="1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3:19" ht="1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3:19" ht="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3:19" ht="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3:19" ht="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3:19" ht="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3:19" ht="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3:19" ht="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3:19" ht="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3:19" ht="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3:19" ht="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3:19" ht="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3:19" ht="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3:19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3:19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3:19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3:19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3:19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3:19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3:19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3:19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3:19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3:19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3:19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3:19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3:19" ht="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3:19" ht="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3:19" ht="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3:19" ht="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3:19" ht="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3:19" ht="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3:19" ht="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3:19" ht="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3:19" ht="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3:19" ht="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3:19" ht="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3:19" ht="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3:19" ht="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3:19" ht="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3:19" ht="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3:19" ht="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3:19" ht="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3:19" ht="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3:19" ht="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3:19" ht="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3:19" ht="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3:19" ht="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3:19" ht="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3:19" ht="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3:19" ht="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3:19" ht="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3:19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3:19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3:19" ht="1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3:19" ht="1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3:19" ht="1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3:19" ht="1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3:19" ht="1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3:19" ht="1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3:19" ht="1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3:19" ht="1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3:19" ht="1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3:19" ht="1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3:19" ht="1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3:19" ht="1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3:19" ht="1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3:19" ht="1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3:19" ht="1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3:19" ht="1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3:19" ht="1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3:19" ht="1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3:19" ht="1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3:19" ht="1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3:19" ht="1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3:19" ht="1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3:19" ht="1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3:19" ht="1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3:19" ht="1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3:19" ht="1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3:19" ht="1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3:19" ht="1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3:19" ht="1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3:19" ht="1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3:19" ht="1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3:19" ht="1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3:19" ht="1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3:19" ht="1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3:19" ht="1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3:19" ht="1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3:19" ht="1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3:19" ht="1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3:19" ht="1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3:19" ht="1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3:19" ht="1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3:19" ht="1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3:19" ht="1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3:19" ht="1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3:19" ht="1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3:19" ht="1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3:19" ht="1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3:19" ht="1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3:19" ht="1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3:19" ht="1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3:19" ht="1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3:19" ht="1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3:19" ht="1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3:19" ht="1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3:19" ht="1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3:19" ht="1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3:19" ht="1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3:19" ht="1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3:19" ht="1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3:19" ht="1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3:19" ht="1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3:19" ht="1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3:19" ht="1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3:19" ht="1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3:19" ht="1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3:19" ht="1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3:19" ht="1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3:19" ht="1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3:19" ht="1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3:19" ht="1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3:19" ht="1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3:19" ht="1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3:19" ht="1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3:19" ht="1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3:19" ht="1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3:19" ht="1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3:19" ht="1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3:19" ht="1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3:19" ht="1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3:19" ht="1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3:19" ht="1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3:19" ht="1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3:19" ht="1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3:19" ht="1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3:19" ht="1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3:19" ht="1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3:19" ht="1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3:19" ht="1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3:19" ht="1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3:19" ht="1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3:19" ht="1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3:19" ht="1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3:19" ht="1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3:19" ht="1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3:19" ht="1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3:19" ht="1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3:19" ht="1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3:19" ht="1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3:19" ht="1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3:19" ht="1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3:19" ht="1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3:19" ht="1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3:19" ht="1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3:19" ht="1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3:19" ht="1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3:19" ht="1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3:19" ht="1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3:19" ht="1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3:19" ht="1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3:19" ht="1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3:19" ht="1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3:19" ht="1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3:19" ht="1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3:19" ht="1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3:19" ht="1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3:19" ht="1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3:19" ht="1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3:19" ht="1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3:19" ht="1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3:19" ht="1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3:19" ht="1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3:19" ht="1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3:19" ht="1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3:19" ht="1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3:19" ht="1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3:19" ht="1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3:19" ht="1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3:19" ht="1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3:19" ht="1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3:19" ht="1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3:19" ht="1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3:19" ht="1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3:19" ht="1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3:19" ht="1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3:19" ht="1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3:19" ht="1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3:19" ht="1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3:19" ht="1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3:19" ht="1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3:19" ht="1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3:19" ht="1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3:19" ht="1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3:19" ht="1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3:19" ht="1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3:19" ht="1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3:19" ht="1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3:19" ht="1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3:19" ht="1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3:19" ht="1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3:19" ht="1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3:19" ht="1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3:19" ht="1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3:19" ht="1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3:19" ht="1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3:19" ht="1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3:19" ht="1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3:19" ht="1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3:19" ht="1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3:19" ht="1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3:19" ht="1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3:19" ht="1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3:19" ht="1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3:19" ht="1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3:19" ht="1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3:19" ht="1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3:19" ht="1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3:19" ht="1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3:19" ht="1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3:19" ht="1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3:19" ht="1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3:19" ht="1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3:19" ht="1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3:19" ht="1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3:19" ht="1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3:19" ht="1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3:19" ht="1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3:19" ht="1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3:19" ht="1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3:19" ht="1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3:19" ht="1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3:19" ht="1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3:19" ht="1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3:19" ht="1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3:19" ht="1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3:19" ht="1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3:19" ht="1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3:19" ht="1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3:19" ht="1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3:19" ht="1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3:19" ht="1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3:19" ht="1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3:19" ht="1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3:19" ht="1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3:19" ht="1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3:19" ht="1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3:19" ht="1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3:19" ht="1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3:19" ht="1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3:19" ht="1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3:19" ht="1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3:19" ht="1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3:19" ht="1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3:19" ht="1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3:19" ht="1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3:19" ht="1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3:19" ht="1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3:19" ht="1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3:19" ht="1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3:19" ht="1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3:19" ht="1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3:19" ht="1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3:19" ht="1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3:19" ht="1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3:19" ht="1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3:19" ht="1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3:19" ht="1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3:19" ht="1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3:19" ht="1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3:19" ht="1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3:19" ht="1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3:19" ht="1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3:19" ht="1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3:19" ht="1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3:19" ht="1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3:19" ht="1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3:19" ht="1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3:19" ht="1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3:19" ht="1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3:19" ht="1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3:19" ht="1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3:19" ht="1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3:19" ht="1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3:19" ht="1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3:19" ht="1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3:19" ht="1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3:19" ht="1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3:19" ht="1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3:19" ht="1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3:19" ht="1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3:19" ht="1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3:19" ht="1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3:19" ht="1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3:19" ht="1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3:19" ht="1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3:19" ht="1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3:19" ht="1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3:19" ht="1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3:19" ht="1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3:19" ht="1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3:19" ht="1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3:19" ht="1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3:19" ht="1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3:19" ht="1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3:19" ht="1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3:19" ht="1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3:19" ht="1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3:19" ht="1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3:19" ht="1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3:19" ht="1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3:19" ht="1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3:19" ht="1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3:19" ht="1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3:19" ht="1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3:19" ht="1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3:19" ht="1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3:19" ht="1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3:19" ht="1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3:19" ht="1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3:19" ht="1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3:19" ht="1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3:19" ht="1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3:19" ht="1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3:19" ht="1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3:19" ht="1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3:19" ht="1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3:19" ht="1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3:19" ht="1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3:19" ht="1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3:19" ht="1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3:19" ht="1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3:19" ht="1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3:19" ht="1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3:19" ht="1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3:19" ht="1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3:19" ht="1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3:19" ht="1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3:19" ht="1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3:19" ht="1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3:19" ht="1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3:19" ht="1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3:19" ht="1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3:19" ht="1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3:19" ht="1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3:19" ht="1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3:19" ht="1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3:19" ht="1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3:19" ht="1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3:19" ht="1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3:19" ht="1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3:19" ht="1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3:19" ht="1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3:19" ht="1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3:19" ht="1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3:19" ht="1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3:19" ht="1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3:19" ht="1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3:19" ht="1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3:19" ht="1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3:19" ht="1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3:19" ht="1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3:19" ht="1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3:19" ht="1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3:19" ht="1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3:19" ht="1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3:19" ht="1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3:19" ht="1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3:19" ht="1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3:19" ht="1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3:19" ht="1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3:19" ht="1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3:19" ht="1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3:19" ht="1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3:19" ht="1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3:19" ht="1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3:19" ht="1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3:19" ht="1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3:19" ht="1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3:19" ht="1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3:19" ht="1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3:19" ht="1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3:19" ht="1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3:19" ht="1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3:19" ht="1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3:19" ht="1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3:19" ht="1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3:19" ht="1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3:19" ht="1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3:19" ht="1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3:19" ht="1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3:19" ht="1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3:19" ht="1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3:19" ht="1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3:19" ht="1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3:19" ht="1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3:19" ht="1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3:19" ht="1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3:19" ht="1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3:19" ht="1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3:19" ht="1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3:19" ht="1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3:19" ht="1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3:19" ht="1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3:19" ht="1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3:19" ht="1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3:19" ht="1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3:19" ht="1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3:19" ht="1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3:19" ht="1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3:19" ht="1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3:19" ht="1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3:19" ht="1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3:19" ht="1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3:19" ht="1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3:19" ht="1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3:19" ht="1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3:19" ht="1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3:19" ht="1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3:19" ht="1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3:19" ht="1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3:19" ht="1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3:19" ht="1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3:19" ht="1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3:19" ht="1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3:19" ht="1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3:19" ht="1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3:19" ht="1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3:19" ht="1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3:19" ht="1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3:19" ht="1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3:19" ht="1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3:19" ht="1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3:19" ht="1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3:19" ht="1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3:19" ht="1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3:19" ht="1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3:19" ht="1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3:19" ht="1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3:19" ht="1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3:19" ht="1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3:19" ht="1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3:19" ht="1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3:19" ht="1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3:19" ht="1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3:19" ht="1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3:19" ht="1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3:19" ht="1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3:19" ht="1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3:19" ht="1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3:19" ht="1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3:19" ht="1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3:19" ht="1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3:19" ht="1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3:19" ht="1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3:19" ht="1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3:19" ht="1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3:19" ht="1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3:19" ht="1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3:11" ht="15">
      <c r="C751" s="3"/>
      <c r="D751" s="3"/>
      <c r="E751" s="3"/>
      <c r="F751" s="3"/>
      <c r="G751" s="3"/>
      <c r="H751" s="3"/>
      <c r="I751" s="3"/>
      <c r="J751" s="3"/>
      <c r="K751" s="3"/>
    </row>
    <row r="752" spans="3:11" ht="15">
      <c r="C752" s="3"/>
      <c r="D752" s="3"/>
      <c r="E752" s="3"/>
      <c r="F752" s="3"/>
      <c r="G752" s="3"/>
      <c r="H752" s="3"/>
      <c r="I752" s="3"/>
      <c r="J752" s="3"/>
      <c r="K752" s="3"/>
    </row>
    <row r="753" spans="3:11" ht="15">
      <c r="C753" s="3"/>
      <c r="D753" s="3"/>
      <c r="E753" s="3"/>
      <c r="F753" s="3"/>
      <c r="G753" s="3"/>
      <c r="H753" s="3"/>
      <c r="I753" s="3"/>
      <c r="J753" s="3"/>
      <c r="K753" s="3"/>
    </row>
    <row r="754" spans="3:11" ht="15">
      <c r="C754" s="3"/>
      <c r="D754" s="3"/>
      <c r="E754" s="3"/>
      <c r="F754" s="3"/>
      <c r="G754" s="3"/>
      <c r="H754" s="3"/>
      <c r="I754" s="3"/>
      <c r="J754" s="3"/>
      <c r="K754" s="3"/>
    </row>
    <row r="755" spans="3:11" ht="15">
      <c r="C755" s="3"/>
      <c r="D755" s="3"/>
      <c r="E755" s="3"/>
      <c r="F755" s="3"/>
      <c r="G755" s="3"/>
      <c r="H755" s="3"/>
      <c r="I755" s="3"/>
      <c r="J755" s="3"/>
      <c r="K755" s="3"/>
    </row>
    <row r="756" spans="3:11" ht="15">
      <c r="C756" s="3"/>
      <c r="D756" s="3"/>
      <c r="E756" s="3"/>
      <c r="F756" s="3"/>
      <c r="G756" s="3"/>
      <c r="H756" s="3"/>
      <c r="I756" s="3"/>
      <c r="J756" s="3"/>
      <c r="K756" s="3"/>
    </row>
    <row r="757" spans="3:11" ht="15">
      <c r="C757" s="3"/>
      <c r="D757" s="3"/>
      <c r="E757" s="3"/>
      <c r="F757" s="3"/>
      <c r="G757" s="3"/>
      <c r="H757" s="3"/>
      <c r="I757" s="3"/>
      <c r="J757" s="3"/>
      <c r="K757" s="3"/>
    </row>
    <row r="758" spans="3:19" ht="1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3:19" ht="1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3:19" ht="1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3:19" ht="1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3:19" ht="1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3:19" ht="1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3:19" ht="1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3:19" ht="1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3:19" ht="1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3:19" ht="1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3:19" ht="1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3:19" ht="1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3:19" ht="1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3:19" ht="1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3:19" ht="1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3:19" ht="1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3:19" ht="1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3:19" ht="1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3:19" ht="1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3:19" ht="1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3:19" ht="1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3:19" ht="1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3:19" ht="1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3:19" ht="1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3:19" ht="1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3:19" ht="1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3:19" ht="1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3:19" ht="1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3:19" ht="1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3:19" ht="1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3:19" ht="1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3:19" ht="1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3:19" ht="1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3:19" ht="1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3:19" ht="1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3:19" ht="1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3:19" ht="1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3:19" ht="1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3:19" ht="1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3:19" ht="1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3:19" ht="1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3:19" ht="1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3:19" ht="1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3:19" ht="1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3:19" ht="1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3:19" ht="1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3:19" ht="1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3:19" ht="1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3:19" ht="1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3:19" ht="1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3:19" ht="1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3:19" ht="1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3:19" ht="1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3:19" ht="1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3:19" ht="1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3:19" ht="1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3:19" ht="1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3:19" ht="1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3:19" ht="1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3:19" ht="1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3:19" ht="1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3:19" ht="1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3:19" ht="1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3:19" ht="1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3:19" ht="1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3:19" ht="1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3:19" ht="1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3:19" ht="1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3:19" ht="1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3:19" ht="1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3:19" ht="1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3:19" ht="1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3:19" ht="1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3:19" ht="1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3:19" ht="1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3:19" ht="1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3:19" ht="1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3:19" ht="1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3:19" ht="1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3:19" ht="1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3:19" ht="1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3:19" ht="1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3:19" ht="1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3:19" ht="1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3:19" ht="1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3:19" ht="1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3:19" ht="1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3:19" ht="1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3:19" ht="1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3:19" ht="1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3:19" ht="1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3:19" ht="1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3:19" ht="1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3:19" ht="1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3:19" ht="1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3:19" ht="1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3:19" ht="1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3:19" ht="1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3:19" ht="1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3:19" ht="1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3:19" ht="1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3:19" ht="1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3:19" ht="1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3:19" ht="1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3:19" ht="1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3:19" ht="1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3:19" ht="1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3:19" ht="1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3:19" ht="1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3:19" ht="1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3:19" ht="1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3:19" ht="1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3:19" ht="1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3:19" ht="1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3:19" ht="1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3:19" ht="1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3:19" ht="1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3:19" ht="1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3:19" ht="1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3:19" ht="1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3:19" ht="1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3:19" ht="1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3:19" ht="1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3:19" ht="1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3:19" ht="1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3:19" ht="1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3:19" ht="1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3:19" ht="1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3:19" ht="1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3:19" ht="1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3:19" ht="1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3:19" ht="1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3:19" ht="1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3:19" ht="1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3:19" ht="1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3:19" ht="1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3:19" ht="1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3:19" ht="1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3:19" ht="1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3:19" ht="1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3:19" ht="1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3:19" ht="1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3:19" ht="1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3:19" ht="1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3:19" ht="1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3:19" ht="1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3:19" ht="1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3:19" ht="1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3:19" ht="1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3:19" ht="1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3:19" ht="1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3:19" ht="1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3:19" ht="1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3:19" ht="1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3:19" ht="1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3:19" ht="1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3:19" ht="1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3:19" ht="1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3:19" ht="1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3:19" ht="1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3:19" ht="1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3:19" ht="1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3:19" ht="1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3:19" ht="1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3:19" ht="1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3:19" ht="1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3:19" ht="1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3:19" ht="1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3:19" ht="1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3:19" ht="1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3:19" ht="1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3:19" ht="1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3:19" ht="1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3:19" ht="1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3:19" ht="1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3:19" ht="1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3:19" ht="1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3:19" ht="1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3:19" ht="1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3:19" ht="1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3:19" ht="1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3:19" ht="1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3:19" ht="1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3:19" ht="1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3:19" ht="1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3:19" ht="1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3:19" ht="1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3:19" ht="1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3:19" ht="1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3:19" ht="1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3:19" ht="1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3:19" ht="1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3:19" ht="1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3:19" ht="1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3:19" ht="1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3:19" ht="1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3:19" ht="1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3:19" ht="1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3:19" ht="1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3:19" ht="1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3:19" ht="1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3:19" ht="1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3:19" ht="1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3:19" ht="1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3:19" ht="1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3:19" ht="1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3:19" ht="1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3:19" ht="1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3:19" ht="1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3:19" ht="1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3:19" ht="1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3:19" ht="1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3:19" ht="1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3:19" ht="1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3:19" ht="1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3:19" ht="1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3:19" ht="1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3:19" ht="1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3:19" ht="1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3:19" ht="1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3:19" ht="1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3:19" ht="1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3:19" ht="1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3:19" ht="1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3:19" ht="1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3:19" ht="1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3:19" ht="1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3:19" ht="1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3:19" ht="1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3:19" ht="1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3:19" ht="1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3:19" ht="1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3:19" ht="1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3:19" ht="1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3:19" ht="1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3:19" ht="1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3:19" ht="1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3:19" ht="1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3:19" ht="1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3:19" ht="1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3:19" ht="1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3:19" ht="1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3:19" ht="1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3:19" ht="1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3:19" ht="1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3:19" ht="1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3:19" ht="1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3:19" ht="1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3:19" ht="1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3:19" ht="1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3:19" ht="1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3:19" ht="1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3:19" ht="1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3:19" ht="1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3:19" ht="1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3:19" ht="1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3:19" ht="1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3:19" ht="1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3:19" ht="1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3:19" ht="1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3:19" ht="1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3:19" ht="1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3:19" ht="1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3:19" ht="1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3:19" ht="1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3:19" ht="1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3:19" ht="1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3:19" ht="1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3:19" ht="1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3:19" ht="1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3:19" ht="1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3:19" ht="1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3:19" ht="1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3:19" ht="1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3:19" ht="1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3:19" ht="1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3:19" ht="1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3:19" ht="1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3:19" ht="1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3:19" ht="1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3:19" ht="1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3:19" ht="1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3:19" ht="1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3:19" ht="1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3:19" ht="1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3:19" ht="1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3:19" ht="1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3:19" ht="1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3:19" ht="1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3:19" ht="1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3:19" ht="1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3:19" ht="1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3:19" ht="1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3:19" ht="1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3:19" ht="1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3:19" ht="1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3:19" ht="1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3:19" ht="1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3:19" ht="1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3:19" ht="1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3:19" ht="1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3:19" ht="1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3:19" ht="1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3:19" ht="1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3:19" ht="1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3:19" ht="1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3:19" ht="1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3:19" ht="1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3:19" ht="1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3:19" ht="1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3:19" ht="1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3:19" ht="1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3:19" ht="1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3:19" ht="1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3:19" ht="1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3:19" ht="1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3:19" ht="1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3:19" ht="1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3:19" ht="1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3:19" ht="1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3:19" ht="1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3:19" ht="1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3:19" ht="1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3:19" ht="1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3:19" ht="1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3:19" ht="1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3:19" ht="1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3:19" ht="1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3:19" ht="1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3:19" ht="1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3:19" ht="1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3:19" ht="1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3:19" ht="1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3:19" ht="1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3:19" ht="1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3:19" ht="1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3:19" ht="1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3:19" ht="1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3:19" ht="1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3:19" ht="1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3:19" ht="1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3:19" ht="1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3:19" ht="1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3:19" ht="1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3:19" ht="1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3:19" ht="1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3:19" ht="1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3:19" ht="1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3:19" ht="1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3:19" ht="1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3:19" ht="1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3:19" ht="1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3:19" ht="1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3:19" ht="1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3:19" ht="1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3:19" ht="1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3:19" ht="1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3:19" ht="1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3:19" ht="1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3:19" ht="1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3:19" ht="1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3:19" ht="1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3:19" ht="1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3:19" ht="1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3:19" ht="1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3:19" ht="1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3:19" ht="1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3:19" ht="1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3:19" ht="1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3:19" ht="1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3:19" ht="1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3:19" ht="1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3:19" ht="1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3:19" ht="1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3:19" ht="1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3:19" ht="1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3:19" ht="1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3:19" ht="1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3:19" ht="1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3:19" ht="1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3:19" ht="1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3:19" ht="1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3:19" ht="1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3:19" ht="1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3:19" ht="1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3:19" ht="1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3:19" ht="1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3:19" ht="1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3:19" ht="1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3:19" ht="1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3:19" ht="1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3:19" ht="1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3:19" ht="1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3:19" ht="1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3:19" ht="1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3:19" ht="1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3:19" ht="1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3:19" ht="1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3:19" ht="1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3:19" ht="1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3:19" ht="1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3:19" ht="1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3:19" ht="1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3:19" ht="1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3:19" ht="1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3:19" ht="1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3:19" ht="1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3:19" ht="1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3:19" ht="1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3:19" ht="1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3:19" ht="1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3:19" ht="1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3:19" ht="1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3:19" ht="1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3:19" ht="1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3:19" ht="1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3:19" ht="1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3:19" ht="1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3:19" ht="1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3:19" ht="1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3:19" ht="1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3:19" ht="1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3:19" ht="1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3:19" ht="1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3:19" ht="1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3:19" ht="1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3:19" ht="1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3:19" ht="1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3:19" ht="1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3:19" ht="1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3:19" ht="1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3:19" ht="1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3:19" ht="1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3:19" ht="1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3:19" ht="1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3:19" ht="1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3:19" ht="1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3:19" ht="1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3:19" ht="1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3:19" ht="1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3:19" ht="1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3:19" ht="1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3:19" ht="1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3:19" ht="15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3:19" ht="15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3:19" ht="15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3:19" ht="15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3:19" ht="15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3:19" ht="15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3:19" ht="15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3:19" ht="15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3:19" ht="15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3:19" ht="15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3:19" ht="15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3:19" ht="15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3:19" ht="15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3:19" ht="15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3:19" ht="15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3:19" ht="15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3:19" ht="15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3:19" ht="15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3:19" ht="1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3:19" ht="1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3:19" ht="1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3:19" ht="1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3:19" ht="1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3:19" ht="1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3:19" ht="1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3:19" ht="1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3:19" ht="1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3:19" ht="1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3:19" ht="1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3:19" ht="1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3:19" ht="1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3:19" ht="1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3:19" ht="1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3:19" ht="1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3:19" ht="1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3:19" ht="1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3:19" ht="1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3:19" ht="1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3:19" ht="1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3:19" ht="1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3:19" ht="1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3:19" ht="1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3:19" ht="1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3:19" ht="1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3:19" ht="1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3:19" ht="1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3:19" ht="1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3:19" ht="1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3:19" ht="1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3:19" ht="1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3:19" ht="1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3:19" ht="1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3:19" ht="15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3:19" ht="15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3:19" ht="15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3:19" ht="15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3:19" ht="15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3:19" ht="15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3:19" ht="15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3:19" ht="15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3:19" ht="15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3:19" ht="15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3:19" ht="15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3:19" ht="15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3:19" ht="15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3:19" ht="15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3:19" ht="15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3:19" ht="15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3:19" ht="15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3:19" ht="15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3:19" ht="15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3:19" ht="15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3:19" ht="15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3:19" ht="15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3:19" ht="15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3:19" ht="15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3:19" ht="15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3:19" ht="15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3:19" ht="15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3:19" ht="15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3:19" ht="15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3:19" ht="15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3:19" ht="15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3:19" ht="15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3:19" ht="15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3:19" ht="15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3:19" ht="15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3:19" ht="15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3:19" ht="15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3:19" ht="15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3:19" ht="15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3:19" ht="15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3:19" ht="15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3:19" ht="15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3:19" ht="15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3:19" ht="15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3:19" ht="15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3:19" ht="15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3:19" ht="15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3:19" ht="15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3:19" ht="15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3:19" ht="15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3:19" ht="15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3:19" ht="15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3:19" ht="15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3:19" ht="15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3:19" ht="15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3:19" ht="15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3:19" ht="15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3:19" ht="15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3:19" ht="15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3:19" ht="15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3:19" ht="15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3:19" ht="15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3:19" ht="15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</row>
    <row r="1316" spans="3:19" ht="15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</row>
    <row r="1317" spans="3:19" ht="15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</row>
    <row r="1318" spans="3:19" ht="15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</row>
    <row r="1319" spans="3:19" ht="15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</row>
    <row r="1320" spans="3:19" ht="15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</row>
    <row r="1321" spans="3:19" ht="15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</row>
    <row r="1322" spans="3:19" ht="15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</row>
    <row r="1323" spans="3:19" ht="15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</row>
    <row r="1324" spans="3:19" ht="15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</row>
    <row r="1325" spans="3:19" ht="15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</row>
    <row r="1326" spans="3:19" ht="15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</row>
    <row r="1327" spans="3:19" ht="15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</row>
    <row r="1328" spans="3:19" ht="15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</row>
    <row r="1329" spans="3:19" ht="15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</row>
    <row r="1330" spans="3:19" ht="15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</row>
    <row r="1331" spans="3:19" ht="15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</row>
    <row r="1332" spans="3:19" ht="15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</row>
    <row r="1333" spans="3:19" ht="15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</row>
    <row r="1334" spans="3:19" ht="15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</row>
    <row r="1335" spans="3:19" ht="15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</row>
    <row r="1336" spans="3:19" ht="15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</row>
    <row r="1337" spans="3:19" ht="15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</row>
    <row r="1338" spans="3:19" ht="15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</row>
    <row r="1339" spans="3:19" ht="15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</row>
    <row r="1340" spans="3:19" ht="15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</row>
    <row r="1341" spans="3:19" ht="15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</row>
    <row r="1342" spans="3:19" ht="15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</row>
    <row r="1343" spans="3:19" ht="15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</row>
    <row r="1344" spans="3:19" ht="15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</row>
    <row r="1345" spans="3:19" ht="15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</row>
    <row r="1346" spans="3:19" ht="15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</row>
    <row r="1347" spans="3:19" ht="15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</row>
    <row r="1348" spans="3:19" ht="15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</row>
    <row r="1349" spans="3:19" ht="15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</row>
    <row r="1350" spans="3:19" ht="15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</row>
    <row r="1351" spans="3:19" ht="15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</row>
    <row r="1352" spans="3:19" ht="15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</row>
    <row r="1353" spans="3:19" ht="15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</row>
    <row r="1354" spans="3:19" ht="15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</row>
    <row r="1355" spans="3:19" ht="15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</row>
    <row r="1356" spans="3:19" ht="15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</row>
    <row r="1357" spans="3:19" ht="15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</row>
    <row r="1358" spans="3:19" ht="15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3:19" ht="15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3:19" ht="15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3:19" ht="15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3:19" ht="15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3:19" ht="15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3:19" ht="15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3:19" ht="15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3:19" ht="15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3:19" ht="15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3:19" ht="15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3:19" ht="15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3:19" ht="15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</row>
    <row r="1371" spans="3:19" ht="15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</row>
    <row r="1372" spans="3:19" ht="15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</row>
    <row r="1373" spans="3:19" ht="15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</row>
    <row r="1374" spans="3:19" ht="15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</row>
    <row r="1375" spans="3:19" ht="15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</row>
    <row r="1376" spans="3:19" ht="15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</row>
    <row r="1377" spans="3:19" ht="15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</row>
    <row r="1378" spans="3:19" ht="15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3:19" ht="15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3:19" ht="15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3:19" ht="15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3:19" ht="15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3:19" ht="15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3:19" ht="15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3:19" ht="15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3:19" ht="15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3:19" ht="15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3:19" ht="15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3:19" ht="15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3:19" ht="15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3:19" ht="15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3:19" ht="15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3:19" ht="15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3:19" ht="15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3:19" ht="15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3:19" ht="15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3:19" ht="15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3:19" ht="15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3:19" ht="15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3:19" ht="15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3:19" ht="15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3:19" ht="15"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</row>
    <row r="1403" spans="3:19" ht="15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</row>
    <row r="1404" spans="3:19" ht="15"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</row>
    <row r="1405" spans="3:19" ht="15"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</row>
    <row r="1406" spans="3:19" ht="15"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</row>
    <row r="1407" spans="3:19" ht="15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</row>
    <row r="1408" spans="3:19" ht="15"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</row>
    <row r="1409" spans="3:19" ht="15"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</row>
    <row r="1410" spans="3:19" ht="15"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</row>
    <row r="1411" spans="3:19" ht="15"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</row>
    <row r="1412" spans="3:19" ht="15"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</row>
    <row r="1413" spans="3:19" ht="15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</row>
    <row r="1414" spans="3:19" ht="15"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</row>
    <row r="1415" spans="3:19" ht="15"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</row>
    <row r="1416" spans="3:19" ht="15"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</row>
    <row r="1417" spans="3:19" ht="15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</row>
    <row r="1418" spans="3:19" ht="15"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</row>
    <row r="1419" spans="3:19" ht="15"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</row>
    <row r="1420" spans="3:19" ht="15"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</row>
    <row r="1421" spans="3:19" ht="15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</row>
    <row r="1422" spans="3:19" ht="15"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</row>
    <row r="1423" spans="3:19" ht="15"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</row>
    <row r="1424" spans="3:19" ht="15"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</row>
    <row r="1425" spans="3:19" ht="15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</row>
    <row r="1426" spans="3:19" ht="15"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</row>
    <row r="1427" spans="3:19" ht="15"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</row>
    <row r="1428" spans="3:19" ht="15"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</row>
    <row r="1429" spans="3:19" ht="15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</row>
    <row r="1430" spans="3:19" ht="15"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</row>
    <row r="1431" spans="3:19" ht="15"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</row>
    <row r="1432" spans="3:19" ht="15"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</row>
    <row r="1433" spans="3:19" ht="15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</row>
    <row r="1434" spans="3:19" ht="15"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</row>
    <row r="1435" spans="3:19" ht="15"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</row>
    <row r="1436" spans="3:19" ht="15"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</row>
    <row r="1437" spans="3:19" ht="15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</row>
    <row r="1438" spans="3:19" ht="15"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</row>
    <row r="1439" spans="3:19" ht="15"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</row>
    <row r="1440" spans="3:19" ht="15"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</row>
    <row r="1441" spans="3:19" ht="15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</row>
    <row r="1442" spans="3:19" ht="15"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</row>
    <row r="1443" spans="3:19" ht="15"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</row>
    <row r="1444" spans="3:19" ht="15"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</row>
    <row r="1445" spans="3:19" ht="15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</row>
    <row r="1446" spans="3:19" ht="15"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</row>
    <row r="1447" spans="3:19" ht="15"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</row>
    <row r="1448" spans="3:19" ht="15"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</row>
    <row r="1449" spans="3:19" ht="15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</row>
    <row r="1450" spans="3:19" ht="15"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</row>
    <row r="1451" spans="3:19" ht="15"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</row>
    <row r="1452" spans="3:19" ht="15"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</row>
    <row r="1453" spans="3:19" ht="15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</row>
    <row r="1454" spans="3:19" ht="15"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</row>
    <row r="1455" spans="3:19" ht="15"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</row>
    <row r="1456" spans="3:19" ht="15"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</row>
    <row r="1457" spans="3:19" ht="15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</row>
    <row r="1458" spans="3:19" ht="15"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</row>
    <row r="1459" spans="3:19" ht="15"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</row>
    <row r="1460" spans="3:19" ht="15"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</row>
    <row r="1461" spans="3:19" ht="15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</row>
    <row r="1462" spans="3:19" ht="15"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</row>
    <row r="1463" spans="3:19" ht="15"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</row>
    <row r="1464" spans="3:19" ht="15"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</row>
    <row r="1465" spans="3:19" ht="15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</row>
    <row r="1466" spans="3:19" ht="15"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</row>
    <row r="1467" spans="3:19" ht="15"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</row>
    <row r="1468" spans="3:19" ht="15"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</row>
    <row r="1469" spans="3:19" ht="15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</row>
    <row r="1470" spans="3:19" ht="15"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</row>
    <row r="1471" spans="3:19" ht="15"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</row>
    <row r="1472" spans="3:19" ht="15"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</row>
    <row r="1473" spans="3:19" ht="15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</row>
    <row r="1474" spans="3:19" ht="15"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</row>
    <row r="1475" spans="3:19" ht="15"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</row>
    <row r="1476" spans="3:19" ht="15"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</row>
    <row r="1477" spans="3:19" ht="15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</row>
    <row r="1478" spans="3:19" ht="15"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</row>
    <row r="1479" spans="3:19" ht="15"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</row>
    <row r="1480" spans="3:19" ht="15"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</row>
    <row r="1481" spans="3:19" ht="15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</row>
    <row r="1482" spans="3:19" ht="15"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</row>
    <row r="1483" spans="3:19" ht="15"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</row>
    <row r="1484" spans="3:19" ht="15"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</row>
    <row r="1485" spans="3:19" ht="15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</row>
    <row r="1486" spans="3:19" ht="15"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</row>
    <row r="1487" spans="3:19" ht="15"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</row>
    <row r="1488" spans="3:19" ht="15"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</row>
    <row r="1489" spans="3:19" ht="15"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</row>
    <row r="1490" spans="3:19" ht="15"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</row>
    <row r="1491" spans="3:19" ht="15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</row>
    <row r="1492" spans="3:19" ht="15"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</row>
    <row r="1493" spans="3:19" ht="15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</row>
    <row r="1494" spans="3:19" ht="15"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</row>
    <row r="1495" spans="3:19" ht="15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</row>
    <row r="1496" spans="3:19" ht="15"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</row>
    <row r="1497" spans="3:19" ht="15"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</row>
    <row r="1498" spans="3:19" ht="15"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</row>
    <row r="1499" spans="3:19" ht="15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</row>
    <row r="1500" spans="3:19" ht="15"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</row>
    <row r="1501" spans="3:19" ht="15"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</row>
    <row r="1502" spans="3:19" ht="15"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</row>
    <row r="1503" spans="3:19" ht="15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</row>
    <row r="1504" spans="3:19" ht="15"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</row>
    <row r="1505" spans="3:19" ht="15"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</row>
    <row r="1506" spans="3:19" ht="15"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</row>
    <row r="1507" spans="3:19" ht="15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</row>
    <row r="1508" spans="3:19" ht="15"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</row>
    <row r="1509" spans="3:19" ht="15"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</row>
    <row r="1510" spans="3:19" ht="15"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</row>
    <row r="1511" spans="3:19" ht="15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</row>
    <row r="1512" spans="3:19" ht="15"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</row>
    <row r="1513" spans="3:19" ht="15"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</row>
    <row r="1514" spans="3:19" ht="15"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</row>
    <row r="1515" spans="3:19" ht="15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</row>
    <row r="1516" spans="3:19" ht="15"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</row>
    <row r="1517" spans="3:19" ht="15"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</row>
    <row r="1518" spans="3:19" ht="15"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</row>
    <row r="1519" spans="3:19" ht="15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</row>
    <row r="1520" spans="3:19" ht="15"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</row>
    <row r="1521" spans="3:19" ht="15"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</row>
    <row r="1522" spans="3:19" ht="15"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</row>
    <row r="1523" spans="3:19" ht="15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</row>
    <row r="1524" spans="3:19" ht="15"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</row>
    <row r="1525" spans="3:19" ht="15"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</row>
    <row r="1526" spans="3:19" ht="15"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</row>
    <row r="1527" spans="3:19" ht="15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</row>
    <row r="1528" spans="3:19" ht="15"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</row>
    <row r="1529" spans="3:19" ht="15"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</row>
    <row r="1530" spans="3:19" ht="15"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</row>
    <row r="1531" spans="3:19" ht="15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</row>
    <row r="1532" spans="3:19" ht="15"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</row>
    <row r="1533" spans="3:19" ht="15"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</row>
    <row r="1534" spans="3:19" ht="15"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</row>
    <row r="1535" spans="3:19" ht="15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</row>
    <row r="1536" spans="3:19" ht="15"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</row>
    <row r="1537" spans="3:19" ht="15"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</row>
    <row r="1538" spans="3:19" ht="15"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</row>
    <row r="1539" spans="3:19" ht="15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</row>
    <row r="1540" spans="3:19" ht="15"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</row>
    <row r="1541" spans="3:19" ht="15"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</row>
    <row r="1542" spans="3:19" ht="15"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</row>
    <row r="1543" spans="3:19" ht="15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</row>
    <row r="1544" spans="3:19" ht="15"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</row>
    <row r="1545" spans="3:19" ht="15"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</row>
    <row r="1546" spans="3:19" ht="15"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</row>
    <row r="1547" spans="3:19" ht="15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</row>
    <row r="1548" spans="3:19" ht="15"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</row>
    <row r="1549" spans="3:19" ht="15"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</row>
    <row r="1550" spans="3:19" ht="15"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</row>
    <row r="1551" spans="3:19" ht="15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</row>
    <row r="1552" spans="3:19" ht="15"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</row>
    <row r="1553" spans="3:19" ht="15"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</row>
    <row r="1554" spans="3:19" ht="15"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</row>
    <row r="1555" spans="3:19" ht="15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</row>
    <row r="1556" spans="3:19" ht="15"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</row>
    <row r="1557" spans="3:19" ht="15"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</row>
    <row r="1558" spans="3:19" ht="15"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</row>
    <row r="1559" spans="3:19" ht="15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</row>
    <row r="1560" spans="3:19" ht="15"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</row>
    <row r="1561" spans="3:19" ht="15"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</row>
    <row r="1562" spans="3:19" ht="15"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</row>
    <row r="1563" spans="3:19" ht="15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</row>
    <row r="1564" spans="3:19" ht="15"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</row>
    <row r="1565" spans="3:19" ht="15"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</row>
    <row r="1566" spans="3:19" ht="15"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</row>
    <row r="1567" spans="3:19" ht="15"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</row>
    <row r="1568" spans="3:19" ht="15"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</row>
    <row r="1569" spans="3:19" ht="15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</row>
    <row r="1570" spans="3:19" ht="15"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</row>
    <row r="1571" spans="3:19" ht="15"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</row>
    <row r="1572" spans="3:19" ht="15"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</row>
    <row r="1573" spans="3:19" ht="15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</row>
    <row r="1574" spans="3:19" ht="15"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</row>
    <row r="1575" spans="3:19" ht="15"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</row>
    <row r="1576" spans="3:19" ht="15"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</row>
    <row r="1577" spans="3:19" ht="15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</row>
    <row r="1578" spans="3:19" ht="15"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</row>
    <row r="1579" spans="3:19" ht="15"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</row>
    <row r="1580" spans="3:19" ht="15"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</row>
    <row r="1581" spans="3:19" ht="15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</row>
    <row r="1582" spans="3:19" ht="15"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</row>
    <row r="1583" spans="3:19" ht="15"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</row>
    <row r="1584" spans="3:19" ht="15"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</row>
  </sheetData>
  <mergeCells count="3">
    <mergeCell ref="A3:AE3"/>
    <mergeCell ref="A4:AE4"/>
    <mergeCell ref="A5:AE5"/>
  </mergeCells>
  <printOptions/>
  <pageMargins left="0.5" right="0.25" top="0.3" bottom="0.3" header="0.5" footer="0.5"/>
  <pageSetup fitToHeight="2" horizontalDpi="300" verticalDpi="300" orientation="landscape" scale="56" r:id="rId1"/>
  <headerFooter alignWithMargins="0">
    <oddHeader>&amp;R&amp;10Attachment 3a</oddHeader>
    <oddFooter>&amp;C
&amp;P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1568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43.77734375" style="0" customWidth="1"/>
    <col min="2" max="2" width="1.77734375" style="0" customWidth="1"/>
    <col min="3" max="3" width="10.77734375" style="0" customWidth="1"/>
    <col min="4" max="4" width="2.77734375" style="0" customWidth="1"/>
    <col min="8" max="8" width="2.77734375" style="0" customWidth="1"/>
    <col min="10" max="10" width="3.77734375" style="0" customWidth="1"/>
    <col min="11" max="15" width="9.77734375" style="0" customWidth="1"/>
    <col min="16" max="16" width="3.77734375" style="0" customWidth="1"/>
    <col min="17" max="21" width="9.77734375" style="0" customWidth="1"/>
    <col min="22" max="22" width="3.77734375" style="0" customWidth="1"/>
    <col min="23" max="27" width="9.77734375" style="0" customWidth="1"/>
    <col min="28" max="28" width="3.77734375" style="0" customWidth="1"/>
    <col min="29" max="30" width="9.77734375" style="0" hidden="1" customWidth="1"/>
    <col min="31" max="32" width="10.77734375" style="0" customWidth="1"/>
  </cols>
  <sheetData>
    <row r="1" spans="1:32" ht="15">
      <c r="A1" s="7" t="str">
        <f>Summary!A1</f>
        <v>File:  O:\BOA\SHARED\TABLES\FY2007\04CongTrack\07CONG.XLS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>
      <c r="A2" s="7" t="str">
        <f>Summary!A2</f>
        <v>Date:  Revised 07/03/06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5.75" customHeight="1">
      <c r="A4" s="51" t="s">
        <v>88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14"/>
      <c r="AD6" s="14"/>
      <c r="AE6" s="14"/>
      <c r="AF6" s="14"/>
    </row>
    <row r="7" spans="1:32" ht="15">
      <c r="A7" s="33"/>
      <c r="B7" s="3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.75">
      <c r="A8" s="14"/>
      <c r="B8" s="14"/>
      <c r="C8" s="11"/>
      <c r="D8" s="14"/>
      <c r="E8" s="14"/>
      <c r="F8" s="14"/>
      <c r="G8" s="14"/>
      <c r="H8" s="14"/>
      <c r="I8" s="14"/>
      <c r="J8" s="14"/>
      <c r="K8" s="33" t="s">
        <v>105</v>
      </c>
      <c r="L8" s="34"/>
      <c r="M8" s="33"/>
      <c r="N8" s="33"/>
      <c r="O8" s="33"/>
      <c r="P8" s="14"/>
      <c r="Q8" s="33" t="s">
        <v>106</v>
      </c>
      <c r="R8" s="34"/>
      <c r="S8" s="33"/>
      <c r="T8" s="33"/>
      <c r="U8" s="33"/>
      <c r="V8" s="14"/>
      <c r="W8" s="33"/>
      <c r="X8" s="34"/>
      <c r="Y8" s="33"/>
      <c r="Z8" s="33"/>
      <c r="AA8" s="33"/>
      <c r="AB8" s="14"/>
      <c r="AC8" s="14"/>
      <c r="AD8" s="14"/>
      <c r="AE8" s="14"/>
      <c r="AF8" s="14"/>
    </row>
    <row r="9" spans="1:32" ht="15.75" thickBot="1">
      <c r="A9" s="14" t="s">
        <v>2</v>
      </c>
      <c r="B9" s="14"/>
      <c r="C9" s="11"/>
      <c r="D9" s="11"/>
      <c r="E9" s="23" t="s">
        <v>104</v>
      </c>
      <c r="F9" s="23" t="s">
        <v>3</v>
      </c>
      <c r="G9" s="23" t="s">
        <v>4</v>
      </c>
      <c r="H9" s="23"/>
      <c r="I9" s="23" t="s">
        <v>94</v>
      </c>
      <c r="J9" s="23"/>
      <c r="K9" s="35" t="s">
        <v>96</v>
      </c>
      <c r="L9" s="35"/>
      <c r="M9" s="35"/>
      <c r="N9" s="35"/>
      <c r="O9" s="35"/>
      <c r="P9" s="23"/>
      <c r="Q9" s="35" t="s">
        <v>97</v>
      </c>
      <c r="R9" s="35"/>
      <c r="S9" s="35"/>
      <c r="T9" s="35"/>
      <c r="U9" s="35"/>
      <c r="V9" s="23"/>
      <c r="W9" s="36"/>
      <c r="X9" s="36"/>
      <c r="Y9" s="36"/>
      <c r="Z9" s="36"/>
      <c r="AA9" s="36"/>
      <c r="AB9" s="23"/>
      <c r="AC9" s="14"/>
      <c r="AD9" s="14"/>
      <c r="AE9" s="23" t="s">
        <v>6</v>
      </c>
      <c r="AF9" s="23" t="s">
        <v>6</v>
      </c>
    </row>
    <row r="10" spans="1:32" ht="15.75" thickBot="1">
      <c r="A10" s="14"/>
      <c r="B10" s="14"/>
      <c r="C10" s="26" t="s">
        <v>89</v>
      </c>
      <c r="D10" s="23"/>
      <c r="E10" s="23" t="s">
        <v>7</v>
      </c>
      <c r="F10" s="23" t="s">
        <v>8</v>
      </c>
      <c r="G10" s="23" t="s">
        <v>8</v>
      </c>
      <c r="H10" s="23"/>
      <c r="I10" s="23" t="s">
        <v>83</v>
      </c>
      <c r="J10" s="23"/>
      <c r="K10" s="35" t="s">
        <v>18</v>
      </c>
      <c r="L10" s="35"/>
      <c r="M10" s="35"/>
      <c r="N10" s="35"/>
      <c r="O10" s="23" t="s">
        <v>19</v>
      </c>
      <c r="P10" s="23"/>
      <c r="Q10" s="35" t="s">
        <v>20</v>
      </c>
      <c r="R10" s="35"/>
      <c r="S10" s="35"/>
      <c r="T10" s="35"/>
      <c r="U10" s="23" t="s">
        <v>21</v>
      </c>
      <c r="V10" s="23"/>
      <c r="W10" s="35" t="s">
        <v>107</v>
      </c>
      <c r="X10" s="35"/>
      <c r="Y10" s="35"/>
      <c r="Z10" s="35"/>
      <c r="AA10" s="23" t="s">
        <v>22</v>
      </c>
      <c r="AB10" s="23"/>
      <c r="AC10" s="23" t="s">
        <v>23</v>
      </c>
      <c r="AD10" s="23" t="s">
        <v>23</v>
      </c>
      <c r="AE10" s="23" t="s">
        <v>9</v>
      </c>
      <c r="AF10" s="23" t="s">
        <v>9</v>
      </c>
    </row>
    <row r="11" spans="1:32" ht="15.75" thickBot="1">
      <c r="A11" s="24" t="s">
        <v>82</v>
      </c>
      <c r="B11" s="16"/>
      <c r="C11" s="38" t="s">
        <v>11</v>
      </c>
      <c r="D11" s="27"/>
      <c r="E11" s="27" t="s">
        <v>12</v>
      </c>
      <c r="F11" s="27" t="s">
        <v>12</v>
      </c>
      <c r="G11" s="27" t="s">
        <v>12</v>
      </c>
      <c r="H11" s="27"/>
      <c r="I11" s="27" t="s">
        <v>13</v>
      </c>
      <c r="J11" s="27"/>
      <c r="K11" s="27" t="s">
        <v>24</v>
      </c>
      <c r="L11" s="27" t="s">
        <v>25</v>
      </c>
      <c r="M11" s="27" t="s">
        <v>26</v>
      </c>
      <c r="N11" s="27" t="s">
        <v>27</v>
      </c>
      <c r="O11" s="27" t="s">
        <v>28</v>
      </c>
      <c r="P11" s="27"/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7"/>
      <c r="W11" s="27" t="s">
        <v>24</v>
      </c>
      <c r="X11" s="27" t="s">
        <v>25</v>
      </c>
      <c r="Y11" s="27" t="s">
        <v>26</v>
      </c>
      <c r="Z11" s="27" t="s">
        <v>27</v>
      </c>
      <c r="AA11" s="27" t="s">
        <v>28</v>
      </c>
      <c r="AB11" s="27"/>
      <c r="AC11" s="27" t="s">
        <v>25</v>
      </c>
      <c r="AD11" s="27" t="s">
        <v>26</v>
      </c>
      <c r="AE11" s="27" t="s">
        <v>95</v>
      </c>
      <c r="AF11" s="27" t="s">
        <v>16</v>
      </c>
    </row>
    <row r="12" spans="1:32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4" ht="15.75">
      <c r="A13" s="17" t="s">
        <v>90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4"/>
      <c r="AH13" s="4"/>
    </row>
    <row r="14" spans="1:34" ht="15.75">
      <c r="A14" s="17" t="s">
        <v>91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4"/>
      <c r="AH14" s="4"/>
    </row>
    <row r="15" spans="1:34" ht="15">
      <c r="A15" s="11" t="s">
        <v>43</v>
      </c>
      <c r="B15" s="11"/>
      <c r="C15" s="13">
        <f>+Summary!C15</f>
        <v>68855</v>
      </c>
      <c r="D15" s="11"/>
      <c r="E15" s="13">
        <f>+Summary!E15</f>
        <v>0</v>
      </c>
      <c r="F15" s="13">
        <f>+Summary!F15</f>
        <v>-68855</v>
      </c>
      <c r="G15" s="13">
        <f>+Summary!G15</f>
        <v>0</v>
      </c>
      <c r="H15" s="11"/>
      <c r="I15" s="11">
        <f>+C15+E15+F15+G15</f>
        <v>0</v>
      </c>
      <c r="J15" s="11"/>
      <c r="K15" s="11">
        <v>0</v>
      </c>
      <c r="L15" s="11">
        <v>-68855</v>
      </c>
      <c r="M15" s="11">
        <v>0</v>
      </c>
      <c r="N15" s="11">
        <f>SUM(K15:M15)</f>
        <v>-68855</v>
      </c>
      <c r="O15" s="11">
        <f>+N15+C15</f>
        <v>0</v>
      </c>
      <c r="P15" s="11"/>
      <c r="Q15" s="11">
        <v>0</v>
      </c>
      <c r="R15" s="11">
        <v>-68855</v>
      </c>
      <c r="S15" s="11">
        <v>0</v>
      </c>
      <c r="T15" s="11">
        <f>SUM(Q15:S15)</f>
        <v>-68855</v>
      </c>
      <c r="U15" s="11">
        <f>+T15+C15</f>
        <v>0</v>
      </c>
      <c r="V15" s="11"/>
      <c r="W15" s="11">
        <v>0</v>
      </c>
      <c r="X15" s="11">
        <v>-68855</v>
      </c>
      <c r="Y15" s="11">
        <v>0</v>
      </c>
      <c r="Z15" s="11">
        <f>SUM(W15:Y15)</f>
        <v>-68855</v>
      </c>
      <c r="AA15" s="11">
        <f>+Z15+C15</f>
        <v>0</v>
      </c>
      <c r="AB15" s="11"/>
      <c r="AC15" s="11"/>
      <c r="AD15" s="11"/>
      <c r="AE15" s="11">
        <f>+AA15-C15</f>
        <v>-68855</v>
      </c>
      <c r="AF15" s="11">
        <f>+AA15-I15</f>
        <v>0</v>
      </c>
      <c r="AG15" s="4"/>
      <c r="AH15" s="4"/>
    </row>
    <row r="16" spans="1:34" ht="15">
      <c r="A16" s="11" t="s">
        <v>44</v>
      </c>
      <c r="B16" s="11"/>
      <c r="C16" s="13">
        <f>+Summary!C16</f>
        <v>45713</v>
      </c>
      <c r="D16" s="11"/>
      <c r="E16" s="13">
        <f>+Summary!E16</f>
        <v>293</v>
      </c>
      <c r="F16" s="13">
        <f>+Summary!F16</f>
        <v>2768</v>
      </c>
      <c r="G16" s="13">
        <f>+Summary!G16</f>
        <v>12980</v>
      </c>
      <c r="H16" s="11"/>
      <c r="I16" s="11">
        <f>+C16+E16+F16+G16</f>
        <v>61754</v>
      </c>
      <c r="J16" s="11"/>
      <c r="K16" s="11">
        <v>293</v>
      </c>
      <c r="L16" s="11">
        <v>2768</v>
      </c>
      <c r="M16" s="11">
        <f>15950-970</f>
        <v>14980</v>
      </c>
      <c r="N16" s="11">
        <f>SUM(K16:M16)</f>
        <v>18041</v>
      </c>
      <c r="O16" s="11">
        <f>+N16+C16</f>
        <v>63754</v>
      </c>
      <c r="P16" s="11"/>
      <c r="Q16" s="11">
        <v>293</v>
      </c>
      <c r="R16" s="11">
        <v>2768</v>
      </c>
      <c r="S16" s="11">
        <f>15950-970</f>
        <v>14980</v>
      </c>
      <c r="T16" s="11">
        <f>SUM(Q16:S16)</f>
        <v>18041</v>
      </c>
      <c r="U16" s="11">
        <f>+T16+C16</f>
        <v>63754</v>
      </c>
      <c r="V16" s="11"/>
      <c r="W16" s="11">
        <v>293</v>
      </c>
      <c r="X16" s="11">
        <v>2768</v>
      </c>
      <c r="Y16" s="11">
        <f>15950-970</f>
        <v>14980</v>
      </c>
      <c r="Z16" s="11">
        <f>SUM(W16:Y16)</f>
        <v>18041</v>
      </c>
      <c r="AA16" s="11">
        <f>+Z16+C16</f>
        <v>63754</v>
      </c>
      <c r="AB16" s="11"/>
      <c r="AC16" s="11"/>
      <c r="AD16" s="11"/>
      <c r="AE16" s="11">
        <f>+AA16-C16</f>
        <v>18041</v>
      </c>
      <c r="AF16" s="11">
        <f>+AA16-I16</f>
        <v>2000</v>
      </c>
      <c r="AG16" s="4"/>
      <c r="AH16" s="4"/>
    </row>
    <row r="17" spans="1:34" ht="15">
      <c r="A17" s="11" t="s">
        <v>45</v>
      </c>
      <c r="B17" s="11"/>
      <c r="C17" s="13">
        <f>+Summary!C17</f>
        <v>14705</v>
      </c>
      <c r="D17" s="11"/>
      <c r="E17" s="13">
        <f>+Summary!E17</f>
        <v>369</v>
      </c>
      <c r="F17" s="13">
        <f>+Summary!F17</f>
        <v>1786</v>
      </c>
      <c r="G17" s="13">
        <f>+Summary!G17</f>
        <v>-2000</v>
      </c>
      <c r="H17" s="11"/>
      <c r="I17" s="11">
        <f>+C17+E17+F17+G17</f>
        <v>14860</v>
      </c>
      <c r="J17" s="11"/>
      <c r="K17" s="11">
        <v>369</v>
      </c>
      <c r="L17" s="11">
        <v>1786</v>
      </c>
      <c r="M17" s="11">
        <f>300-2300</f>
        <v>-2000</v>
      </c>
      <c r="N17" s="11">
        <f>SUM(K17:M17)</f>
        <v>155</v>
      </c>
      <c r="O17" s="11">
        <f>+N17+C17</f>
        <v>14860</v>
      </c>
      <c r="P17" s="11"/>
      <c r="Q17" s="11">
        <v>369</v>
      </c>
      <c r="R17" s="11">
        <v>1786</v>
      </c>
      <c r="S17" s="11">
        <f>300-2300</f>
        <v>-2000</v>
      </c>
      <c r="T17" s="11">
        <f>SUM(Q17:S17)</f>
        <v>155</v>
      </c>
      <c r="U17" s="11">
        <f>+T17+C17</f>
        <v>14860</v>
      </c>
      <c r="V17" s="11"/>
      <c r="W17" s="11">
        <v>369</v>
      </c>
      <c r="X17" s="11">
        <v>1786</v>
      </c>
      <c r="Y17" s="11">
        <f>300-2300</f>
        <v>-2000</v>
      </c>
      <c r="Z17" s="11">
        <f>SUM(W17:Y17)</f>
        <v>155</v>
      </c>
      <c r="AA17" s="11">
        <f>+Z17+C17</f>
        <v>14860</v>
      </c>
      <c r="AB17" s="11"/>
      <c r="AC17" s="11"/>
      <c r="AD17" s="11"/>
      <c r="AE17" s="11">
        <f>+AA17-C17</f>
        <v>155</v>
      </c>
      <c r="AF17" s="11">
        <f>+AA17-I17</f>
        <v>0</v>
      </c>
      <c r="AG17" s="4"/>
      <c r="AH17" s="4"/>
    </row>
    <row r="18" spans="1:34" ht="15">
      <c r="A18" s="11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4"/>
      <c r="AH18" s="4"/>
    </row>
    <row r="19" spans="1:34" ht="15">
      <c r="A19" s="22" t="s">
        <v>46</v>
      </c>
      <c r="B19" s="11"/>
      <c r="C19" s="14">
        <f>SUM(C15:C17)</f>
        <v>129273</v>
      </c>
      <c r="D19" s="14"/>
      <c r="E19" s="14">
        <f>SUM(E15:E17)</f>
        <v>662</v>
      </c>
      <c r="F19" s="14">
        <f>SUM(F15:F17)</f>
        <v>-64301</v>
      </c>
      <c r="G19" s="14">
        <f>SUM(G15:G17)</f>
        <v>10980</v>
      </c>
      <c r="H19" s="14"/>
      <c r="I19" s="14">
        <f>SUM(I15:I17)</f>
        <v>76614</v>
      </c>
      <c r="J19" s="14"/>
      <c r="K19" s="14">
        <f>SUM(K15:K17)</f>
        <v>662</v>
      </c>
      <c r="L19" s="14">
        <f>SUM(L15:L17)</f>
        <v>-64301</v>
      </c>
      <c r="M19" s="14">
        <f>SUM(M15:M17)</f>
        <v>12980</v>
      </c>
      <c r="N19" s="14">
        <f>SUM(N15:N17)</f>
        <v>-50659</v>
      </c>
      <c r="O19" s="14">
        <f>SUM(O15:O17)</f>
        <v>78614</v>
      </c>
      <c r="P19" s="14"/>
      <c r="Q19" s="14">
        <f>SUM(Q15:Q17)</f>
        <v>662</v>
      </c>
      <c r="R19" s="14">
        <f>SUM(R15:R17)</f>
        <v>-64301</v>
      </c>
      <c r="S19" s="14">
        <f>SUM(S15:S17)</f>
        <v>12980</v>
      </c>
      <c r="T19" s="14">
        <f>SUM(T15:T17)</f>
        <v>-50659</v>
      </c>
      <c r="U19" s="14">
        <f>SUM(U15:U17)</f>
        <v>78614</v>
      </c>
      <c r="V19" s="14"/>
      <c r="W19" s="14">
        <f>SUM(W15:W17)</f>
        <v>662</v>
      </c>
      <c r="X19" s="14">
        <f>SUM(X15:X17)</f>
        <v>-64301</v>
      </c>
      <c r="Y19" s="14">
        <f>SUM(Y15:Y17)</f>
        <v>12980</v>
      </c>
      <c r="Z19" s="14">
        <f>SUM(Z15:Z17)</f>
        <v>-50659</v>
      </c>
      <c r="AA19" s="14">
        <f>SUM(AA15:AA17)</f>
        <v>78614</v>
      </c>
      <c r="AB19" s="14"/>
      <c r="AC19" s="14">
        <f>SUM(AC15:AC17)</f>
        <v>0</v>
      </c>
      <c r="AD19" s="14">
        <f>SUM(AD15:AD17)</f>
        <v>0</v>
      </c>
      <c r="AE19" s="14">
        <f>SUM(AE15:AE17)</f>
        <v>-50659</v>
      </c>
      <c r="AF19" s="14">
        <f>SUM(AF15:AF17)</f>
        <v>2000</v>
      </c>
      <c r="AG19" s="4"/>
      <c r="AH19" s="4"/>
    </row>
    <row r="20" spans="1:34" ht="15.75" thickBot="1">
      <c r="A20" s="20"/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4"/>
      <c r="AH20" s="4"/>
    </row>
    <row r="21" spans="1:34" ht="15.75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4"/>
      <c r="AH21" s="4"/>
    </row>
    <row r="22" spans="1:34" ht="15.75">
      <c r="A22" s="17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4"/>
      <c r="AH22" s="4"/>
    </row>
    <row r="23" spans="1:34" ht="15">
      <c r="A23" s="11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4"/>
      <c r="AH23" s="4"/>
    </row>
    <row r="24" spans="1:34" ht="15">
      <c r="A24" s="11" t="s">
        <v>49</v>
      </c>
      <c r="B24" s="11"/>
      <c r="C24" s="13">
        <f>+Summary!C24</f>
        <v>50583</v>
      </c>
      <c r="D24" s="11"/>
      <c r="E24" s="13">
        <f>+Summary!E24</f>
        <v>578</v>
      </c>
      <c r="F24" s="13">
        <f>+Summary!F24</f>
        <v>0</v>
      </c>
      <c r="G24" s="13">
        <f>+Summary!G24</f>
        <v>300</v>
      </c>
      <c r="H24" s="11"/>
      <c r="I24" s="11">
        <f>+C24+E24+F24+G24</f>
        <v>51461</v>
      </c>
      <c r="J24" s="11"/>
      <c r="K24" s="11">
        <v>578</v>
      </c>
      <c r="L24" s="11">
        <v>0</v>
      </c>
      <c r="M24" s="11">
        <v>300</v>
      </c>
      <c r="N24" s="11">
        <f>SUM(K24:M24)</f>
        <v>878</v>
      </c>
      <c r="O24" s="11">
        <f>+N24+C24</f>
        <v>51461</v>
      </c>
      <c r="P24" s="11"/>
      <c r="Q24" s="11">
        <v>578</v>
      </c>
      <c r="R24" s="11">
        <v>0</v>
      </c>
      <c r="S24" s="11">
        <v>300</v>
      </c>
      <c r="T24" s="11">
        <f>SUM(Q24:S24)</f>
        <v>878</v>
      </c>
      <c r="U24" s="11">
        <f>+T24+C24</f>
        <v>51461</v>
      </c>
      <c r="V24" s="11"/>
      <c r="W24" s="11">
        <v>578</v>
      </c>
      <c r="X24" s="11">
        <v>0</v>
      </c>
      <c r="Y24" s="11">
        <v>300</v>
      </c>
      <c r="Z24" s="11">
        <f>SUM(W24:Y24)</f>
        <v>878</v>
      </c>
      <c r="AA24" s="11">
        <f>+Z24+C24</f>
        <v>51461</v>
      </c>
      <c r="AB24" s="11"/>
      <c r="AC24" s="11"/>
      <c r="AD24" s="11"/>
      <c r="AE24" s="11">
        <f>+AA24-C24</f>
        <v>878</v>
      </c>
      <c r="AF24" s="11">
        <f>+AA24-I24</f>
        <v>0</v>
      </c>
      <c r="AG24" s="4"/>
      <c r="AH24" s="4"/>
    </row>
    <row r="25" spans="1:34" ht="15">
      <c r="A25" s="11" t="s">
        <v>50</v>
      </c>
      <c r="B25" s="11"/>
      <c r="C25" s="13">
        <f>+Summary!C25</f>
        <v>21466</v>
      </c>
      <c r="D25" s="11"/>
      <c r="E25" s="13">
        <f>+Summary!E25</f>
        <v>206</v>
      </c>
      <c r="F25" s="13">
        <f>+Summary!F25</f>
        <v>0</v>
      </c>
      <c r="G25" s="13">
        <f>+Summary!G25</f>
        <v>0</v>
      </c>
      <c r="H25" s="11"/>
      <c r="I25" s="11">
        <f>+C25+E25+F25+G25</f>
        <v>21672</v>
      </c>
      <c r="J25" s="11"/>
      <c r="K25" s="11">
        <v>206</v>
      </c>
      <c r="L25" s="11">
        <v>0</v>
      </c>
      <c r="M25" s="11">
        <v>0</v>
      </c>
      <c r="N25" s="11">
        <f>SUM(K25:M25)</f>
        <v>206</v>
      </c>
      <c r="O25" s="11">
        <f>+N25+C25</f>
        <v>21672</v>
      </c>
      <c r="P25" s="11"/>
      <c r="Q25" s="11">
        <v>206</v>
      </c>
      <c r="R25" s="11">
        <v>0</v>
      </c>
      <c r="S25" s="11">
        <v>0</v>
      </c>
      <c r="T25" s="11">
        <f>SUM(Q25:S25)</f>
        <v>206</v>
      </c>
      <c r="U25" s="11">
        <f>+T25+C25</f>
        <v>21672</v>
      </c>
      <c r="V25" s="11"/>
      <c r="W25" s="11">
        <v>206</v>
      </c>
      <c r="X25" s="11">
        <v>0</v>
      </c>
      <c r="Y25" s="11">
        <v>0</v>
      </c>
      <c r="Z25" s="11">
        <f>SUM(W25:Y25)</f>
        <v>206</v>
      </c>
      <c r="AA25" s="11">
        <f>+Z25+C25</f>
        <v>21672</v>
      </c>
      <c r="AB25" s="11"/>
      <c r="AC25" s="11"/>
      <c r="AD25" s="11"/>
      <c r="AE25" s="11">
        <f>+AA25-C25</f>
        <v>206</v>
      </c>
      <c r="AF25" s="11">
        <f>+AA25-I25</f>
        <v>0</v>
      </c>
      <c r="AG25" s="4"/>
      <c r="AH25" s="4"/>
    </row>
    <row r="26" spans="1:34" ht="15">
      <c r="A26" s="11" t="s">
        <v>51</v>
      </c>
      <c r="B26" s="11"/>
      <c r="C26" s="13">
        <f>+Summary!C26</f>
        <v>3042</v>
      </c>
      <c r="D26" s="11"/>
      <c r="E26" s="13">
        <f>+Summary!E26</f>
        <v>42</v>
      </c>
      <c r="F26" s="13">
        <f>+Summary!F26</f>
        <v>0</v>
      </c>
      <c r="G26" s="13">
        <f>+Summary!G26</f>
        <v>200</v>
      </c>
      <c r="H26" s="11"/>
      <c r="I26" s="11">
        <f>+C26+E26+F26+G26</f>
        <v>3284</v>
      </c>
      <c r="J26" s="11"/>
      <c r="K26" s="11">
        <v>42</v>
      </c>
      <c r="L26" s="11">
        <v>0</v>
      </c>
      <c r="M26" s="11">
        <v>200</v>
      </c>
      <c r="N26" s="11">
        <f>SUM(K26:M26)</f>
        <v>242</v>
      </c>
      <c r="O26" s="11">
        <f>+N26+C26</f>
        <v>3284</v>
      </c>
      <c r="P26" s="11"/>
      <c r="Q26" s="11">
        <v>42</v>
      </c>
      <c r="R26" s="11">
        <v>0</v>
      </c>
      <c r="S26" s="11">
        <v>200</v>
      </c>
      <c r="T26" s="11">
        <f>SUM(Q26:S26)</f>
        <v>242</v>
      </c>
      <c r="U26" s="11">
        <f>+T26+C26</f>
        <v>3284</v>
      </c>
      <c r="V26" s="11"/>
      <c r="W26" s="11">
        <v>42</v>
      </c>
      <c r="X26" s="11">
        <v>0</v>
      </c>
      <c r="Y26" s="11">
        <v>200</v>
      </c>
      <c r="Z26" s="11">
        <f>SUM(W26:Y26)</f>
        <v>242</v>
      </c>
      <c r="AA26" s="11">
        <f>+Z26+C26</f>
        <v>3284</v>
      </c>
      <c r="AB26" s="11"/>
      <c r="AC26" s="11"/>
      <c r="AD26" s="11"/>
      <c r="AE26" s="11">
        <f>+AA26-C26</f>
        <v>242</v>
      </c>
      <c r="AF26" s="11">
        <f>+AA26-I26</f>
        <v>0</v>
      </c>
      <c r="AG26" s="4"/>
      <c r="AH26" s="4"/>
    </row>
    <row r="27" spans="1:34" ht="15">
      <c r="A27" s="11" t="s">
        <v>52</v>
      </c>
      <c r="B27" s="11"/>
      <c r="C27" s="13">
        <f>+Summary!C27</f>
        <v>3914</v>
      </c>
      <c r="D27" s="11"/>
      <c r="E27" s="13">
        <f>+Summary!E27</f>
        <v>35</v>
      </c>
      <c r="F27" s="13">
        <f>+Summary!F27</f>
        <v>0</v>
      </c>
      <c r="G27" s="13">
        <f>+Summary!G27</f>
        <v>0</v>
      </c>
      <c r="H27" s="11"/>
      <c r="I27" s="11">
        <f>+C27+E27+F27+G27</f>
        <v>3949</v>
      </c>
      <c r="J27" s="11"/>
      <c r="K27" s="11">
        <v>35</v>
      </c>
      <c r="L27" s="11">
        <v>0</v>
      </c>
      <c r="M27" s="11">
        <v>0</v>
      </c>
      <c r="N27" s="11">
        <f>SUM(K27:M27)</f>
        <v>35</v>
      </c>
      <c r="O27" s="11">
        <f>+N27+C27</f>
        <v>3949</v>
      </c>
      <c r="P27" s="11"/>
      <c r="Q27" s="11">
        <v>35</v>
      </c>
      <c r="R27" s="11">
        <v>0</v>
      </c>
      <c r="S27" s="11">
        <v>0</v>
      </c>
      <c r="T27" s="11">
        <f>SUM(Q27:S27)</f>
        <v>35</v>
      </c>
      <c r="U27" s="11">
        <f>+T27+C27</f>
        <v>3949</v>
      </c>
      <c r="V27" s="11"/>
      <c r="W27" s="11">
        <v>35</v>
      </c>
      <c r="X27" s="11">
        <v>0</v>
      </c>
      <c r="Y27" s="11">
        <v>0</v>
      </c>
      <c r="Z27" s="11">
        <f>SUM(W27:Y27)</f>
        <v>35</v>
      </c>
      <c r="AA27" s="11">
        <f>+Z27+C27</f>
        <v>3949</v>
      </c>
      <c r="AB27" s="11"/>
      <c r="AC27" s="11"/>
      <c r="AD27" s="11"/>
      <c r="AE27" s="11">
        <f>+AA27-C27</f>
        <v>35</v>
      </c>
      <c r="AF27" s="11">
        <f>+AA27-I27</f>
        <v>0</v>
      </c>
      <c r="AG27" s="4"/>
      <c r="AH27" s="4"/>
    </row>
    <row r="28" spans="1:34" ht="15">
      <c r="A28" s="11" t="s">
        <v>53</v>
      </c>
      <c r="B28" s="11"/>
      <c r="C28" s="18">
        <f>+Summary!C28</f>
        <v>1995</v>
      </c>
      <c r="D28" s="18"/>
      <c r="E28" s="18">
        <f>+Summary!E28</f>
        <v>35</v>
      </c>
      <c r="F28" s="18">
        <f>+Summary!F28</f>
        <v>0</v>
      </c>
      <c r="G28" s="18">
        <f>+Summary!G28</f>
        <v>0</v>
      </c>
      <c r="H28" s="18"/>
      <c r="I28" s="18">
        <f>+C28+E28+F28+G28</f>
        <v>2030</v>
      </c>
      <c r="J28" s="18"/>
      <c r="K28" s="18">
        <v>35</v>
      </c>
      <c r="L28" s="18">
        <v>0</v>
      </c>
      <c r="M28" s="18">
        <v>0</v>
      </c>
      <c r="N28" s="18">
        <f>SUM(K28:M28)</f>
        <v>35</v>
      </c>
      <c r="O28" s="18">
        <f>+N28+C28</f>
        <v>2030</v>
      </c>
      <c r="P28" s="18"/>
      <c r="Q28" s="18">
        <v>35</v>
      </c>
      <c r="R28" s="18">
        <v>0</v>
      </c>
      <c r="S28" s="18">
        <v>0</v>
      </c>
      <c r="T28" s="18">
        <f>SUM(Q28:S28)</f>
        <v>35</v>
      </c>
      <c r="U28" s="18">
        <f>+T28+C28</f>
        <v>2030</v>
      </c>
      <c r="V28" s="18"/>
      <c r="W28" s="18">
        <v>35</v>
      </c>
      <c r="X28" s="18">
        <v>0</v>
      </c>
      <c r="Y28" s="18">
        <v>0</v>
      </c>
      <c r="Z28" s="18">
        <f>SUM(W28:Y28)</f>
        <v>35</v>
      </c>
      <c r="AA28" s="18">
        <f>+Z28+C28</f>
        <v>2030</v>
      </c>
      <c r="AB28" s="18"/>
      <c r="AC28" s="18"/>
      <c r="AD28" s="18"/>
      <c r="AE28" s="18">
        <f>+AA28-C28</f>
        <v>35</v>
      </c>
      <c r="AF28" s="18">
        <f>+AA28-I28</f>
        <v>0</v>
      </c>
      <c r="AG28" s="4"/>
      <c r="AH28" s="4"/>
    </row>
    <row r="29" spans="1:34" ht="15">
      <c r="A29" s="22" t="s">
        <v>54</v>
      </c>
      <c r="B29" s="11"/>
      <c r="C29" s="14">
        <f>SUM(C24:C28)</f>
        <v>81000</v>
      </c>
      <c r="D29" s="11"/>
      <c r="E29" s="14">
        <f>SUM(E24:E28)</f>
        <v>896</v>
      </c>
      <c r="F29" s="14">
        <f>SUM(F24:F28)</f>
        <v>0</v>
      </c>
      <c r="G29" s="14">
        <f>SUM(G24:G28)</f>
        <v>500</v>
      </c>
      <c r="H29" s="14"/>
      <c r="I29" s="14">
        <f>SUM(I24:I28)</f>
        <v>82396</v>
      </c>
      <c r="J29" s="14"/>
      <c r="K29" s="14">
        <f>SUM(K24:K28)</f>
        <v>896</v>
      </c>
      <c r="L29" s="14">
        <f>SUM(L24:L28)</f>
        <v>0</v>
      </c>
      <c r="M29" s="14">
        <f>SUM(M24:M28)</f>
        <v>500</v>
      </c>
      <c r="N29" s="14">
        <f>SUM(N24:N28)</f>
        <v>1396</v>
      </c>
      <c r="O29" s="14">
        <f>SUM(O24:O28)</f>
        <v>82396</v>
      </c>
      <c r="P29" s="14"/>
      <c r="Q29" s="14">
        <f>SUM(Q24:Q28)</f>
        <v>896</v>
      </c>
      <c r="R29" s="14">
        <f>SUM(R24:R28)</f>
        <v>0</v>
      </c>
      <c r="S29" s="14">
        <f>SUM(S24:S28)</f>
        <v>500</v>
      </c>
      <c r="T29" s="14">
        <f>SUM(T24:T28)</f>
        <v>1396</v>
      </c>
      <c r="U29" s="14">
        <f>SUM(U24:U28)</f>
        <v>82396</v>
      </c>
      <c r="V29" s="14"/>
      <c r="W29" s="14">
        <f>SUM(W24:W28)</f>
        <v>896</v>
      </c>
      <c r="X29" s="14">
        <f>SUM(X24:X28)</f>
        <v>0</v>
      </c>
      <c r="Y29" s="14">
        <f>SUM(Y24:Y28)</f>
        <v>500</v>
      </c>
      <c r="Z29" s="14">
        <f>SUM(Z24:Z28)</f>
        <v>1396</v>
      </c>
      <c r="AA29" s="14">
        <f>SUM(AA24:AA28)</f>
        <v>82396</v>
      </c>
      <c r="AB29" s="14"/>
      <c r="AC29" s="14">
        <f>SUM(AC24:AC28)</f>
        <v>0</v>
      </c>
      <c r="AD29" s="14">
        <f>SUM(AD24:AD28)</f>
        <v>0</v>
      </c>
      <c r="AE29" s="14">
        <f>SUM(AE24:AE28)</f>
        <v>1396</v>
      </c>
      <c r="AF29" s="14">
        <f>SUM(AF24:AF28)</f>
        <v>0</v>
      </c>
      <c r="AG29" s="4"/>
      <c r="AH29" s="4"/>
    </row>
    <row r="30" spans="1:3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4"/>
      <c r="AH30" s="4"/>
    </row>
    <row r="31" spans="1:34" ht="15">
      <c r="A31" s="11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4"/>
      <c r="AH31" s="4"/>
    </row>
    <row r="32" spans="1:34" ht="15">
      <c r="A32" s="11" t="s">
        <v>56</v>
      </c>
      <c r="B32" s="11"/>
      <c r="C32" s="13">
        <f>+Summary!C32</f>
        <v>13354</v>
      </c>
      <c r="D32" s="11"/>
      <c r="E32" s="13">
        <f>+Summary!E32</f>
        <v>159</v>
      </c>
      <c r="F32" s="13">
        <f>+Summary!F32</f>
        <v>0</v>
      </c>
      <c r="G32" s="13">
        <f>+Summary!G32</f>
        <v>-247</v>
      </c>
      <c r="H32" s="11"/>
      <c r="I32" s="11">
        <f>+C32+E32+F32+G32</f>
        <v>13266</v>
      </c>
      <c r="J32" s="11"/>
      <c r="K32" s="11">
        <v>159</v>
      </c>
      <c r="L32" s="11">
        <v>0</v>
      </c>
      <c r="M32" s="11">
        <v>-247</v>
      </c>
      <c r="N32" s="11">
        <f>SUM(K32:M32)</f>
        <v>-88</v>
      </c>
      <c r="O32" s="11">
        <f>+N32+C32</f>
        <v>13266</v>
      </c>
      <c r="P32" s="11"/>
      <c r="Q32" s="11">
        <v>159</v>
      </c>
      <c r="R32" s="11">
        <v>0</v>
      </c>
      <c r="S32" s="11">
        <v>-247</v>
      </c>
      <c r="T32" s="11">
        <f>SUM(Q32:S32)</f>
        <v>-88</v>
      </c>
      <c r="U32" s="11">
        <f>+T32+C32</f>
        <v>13266</v>
      </c>
      <c r="V32" s="11"/>
      <c r="W32" s="11">
        <v>159</v>
      </c>
      <c r="X32" s="11">
        <v>0</v>
      </c>
      <c r="Y32" s="11">
        <v>-247</v>
      </c>
      <c r="Z32" s="11">
        <f>SUM(W32:Y32)</f>
        <v>-88</v>
      </c>
      <c r="AA32" s="11">
        <f>+Z32+C32</f>
        <v>13266</v>
      </c>
      <c r="AB32" s="11"/>
      <c r="AC32" s="11"/>
      <c r="AD32" s="11"/>
      <c r="AE32" s="11">
        <f>+AA32-C32</f>
        <v>-88</v>
      </c>
      <c r="AF32" s="11">
        <f>+AA32-I32</f>
        <v>0</v>
      </c>
      <c r="AG32" s="4"/>
      <c r="AH32" s="4"/>
    </row>
    <row r="33" spans="1:34" ht="15">
      <c r="A33" s="11" t="s">
        <v>57</v>
      </c>
      <c r="B33" s="11"/>
      <c r="C33" s="13">
        <f>+Summary!C33</f>
        <v>25113</v>
      </c>
      <c r="D33" s="11"/>
      <c r="E33" s="13">
        <f>+Summary!E33</f>
        <v>334</v>
      </c>
      <c r="F33" s="13">
        <f>+Summary!F33</f>
        <v>0</v>
      </c>
      <c r="G33" s="13">
        <f>+Summary!G33</f>
        <v>0</v>
      </c>
      <c r="H33" s="11"/>
      <c r="I33" s="11">
        <f>+C33+E33+F33+G33</f>
        <v>25447</v>
      </c>
      <c r="J33" s="11"/>
      <c r="K33" s="11">
        <v>334</v>
      </c>
      <c r="L33" s="11">
        <v>0</v>
      </c>
      <c r="M33" s="11">
        <v>0</v>
      </c>
      <c r="N33" s="11">
        <f>SUM(K33:M33)</f>
        <v>334</v>
      </c>
      <c r="O33" s="11">
        <f>+N33+C33</f>
        <v>25447</v>
      </c>
      <c r="P33" s="11"/>
      <c r="Q33" s="11">
        <v>334</v>
      </c>
      <c r="R33" s="11">
        <v>0</v>
      </c>
      <c r="S33" s="11">
        <v>0</v>
      </c>
      <c r="T33" s="11">
        <f>SUM(Q33:S33)</f>
        <v>334</v>
      </c>
      <c r="U33" s="11">
        <f>+T33+C33</f>
        <v>25447</v>
      </c>
      <c r="V33" s="11"/>
      <c r="W33" s="11">
        <v>334</v>
      </c>
      <c r="X33" s="11">
        <v>0</v>
      </c>
      <c r="Y33" s="11">
        <v>0</v>
      </c>
      <c r="Z33" s="11">
        <f>SUM(W33:Y33)</f>
        <v>334</v>
      </c>
      <c r="AA33" s="11">
        <f>+Z33+C33</f>
        <v>25447</v>
      </c>
      <c r="AB33" s="11"/>
      <c r="AC33" s="11"/>
      <c r="AD33" s="11"/>
      <c r="AE33" s="11">
        <f>+AA33-C33</f>
        <v>334</v>
      </c>
      <c r="AF33" s="11">
        <f>+AA33-I33</f>
        <v>0</v>
      </c>
      <c r="AG33" s="4"/>
      <c r="AH33" s="4"/>
    </row>
    <row r="34" spans="1:34" ht="15">
      <c r="A34" s="11" t="s">
        <v>58</v>
      </c>
      <c r="B34" s="11"/>
      <c r="C34" s="18">
        <f>+Summary!C34</f>
        <v>39285</v>
      </c>
      <c r="D34" s="18"/>
      <c r="E34" s="18">
        <f>+Summary!E34</f>
        <v>499</v>
      </c>
      <c r="F34" s="18">
        <f>+Summary!F34</f>
        <v>0</v>
      </c>
      <c r="G34" s="18">
        <f>+Summary!G34</f>
        <v>-391</v>
      </c>
      <c r="H34" s="18"/>
      <c r="I34" s="18">
        <f>+C34+E34+F34+G34</f>
        <v>39393</v>
      </c>
      <c r="J34" s="18"/>
      <c r="K34" s="18">
        <v>499</v>
      </c>
      <c r="L34" s="18">
        <v>0</v>
      </c>
      <c r="M34" s="18">
        <f>200-91+1000</f>
        <v>1109</v>
      </c>
      <c r="N34" s="18">
        <f>SUM(K34:M34)</f>
        <v>1608</v>
      </c>
      <c r="O34" s="18">
        <f>+N34+C34</f>
        <v>40893</v>
      </c>
      <c r="P34" s="18"/>
      <c r="Q34" s="18">
        <v>499</v>
      </c>
      <c r="R34" s="18">
        <v>0</v>
      </c>
      <c r="S34" s="18">
        <f>200-91+1000</f>
        <v>1109</v>
      </c>
      <c r="T34" s="18">
        <f>SUM(Q34:S34)</f>
        <v>1608</v>
      </c>
      <c r="U34" s="18">
        <f>+T34+C34</f>
        <v>40893</v>
      </c>
      <c r="V34" s="18"/>
      <c r="W34" s="18">
        <v>499</v>
      </c>
      <c r="X34" s="18">
        <v>0</v>
      </c>
      <c r="Y34" s="18">
        <f>200-91+1000</f>
        <v>1109</v>
      </c>
      <c r="Z34" s="18">
        <f>SUM(W34:Y34)</f>
        <v>1608</v>
      </c>
      <c r="AA34" s="18">
        <f>+Z34+C34</f>
        <v>40893</v>
      </c>
      <c r="AB34" s="18"/>
      <c r="AC34" s="18"/>
      <c r="AD34" s="18"/>
      <c r="AE34" s="18">
        <f>+AA34-C34</f>
        <v>1608</v>
      </c>
      <c r="AF34" s="18">
        <f>+AA34-I34</f>
        <v>1500</v>
      </c>
      <c r="AG34" s="4"/>
      <c r="AH34" s="4"/>
    </row>
    <row r="35" spans="1:34" ht="15">
      <c r="A35" s="22" t="s">
        <v>54</v>
      </c>
      <c r="B35" s="11"/>
      <c r="C35" s="14">
        <f>SUM(C32:C34)</f>
        <v>77752</v>
      </c>
      <c r="D35" s="11"/>
      <c r="E35" s="14">
        <f>SUM(E32:E34)</f>
        <v>992</v>
      </c>
      <c r="F35" s="14">
        <f>SUM(F32:F34)</f>
        <v>0</v>
      </c>
      <c r="G35" s="14">
        <f>SUM(G32:G34)</f>
        <v>-638</v>
      </c>
      <c r="H35" s="14"/>
      <c r="I35" s="14">
        <f>SUM(I32:I34)</f>
        <v>78106</v>
      </c>
      <c r="J35" s="14"/>
      <c r="K35" s="14">
        <f>SUM(K32:K34)</f>
        <v>992</v>
      </c>
      <c r="L35" s="14">
        <f>SUM(L32:L34)</f>
        <v>0</v>
      </c>
      <c r="M35" s="14">
        <f>SUM(M32:M34)</f>
        <v>862</v>
      </c>
      <c r="N35" s="14">
        <f>SUM(N32:N34)</f>
        <v>1854</v>
      </c>
      <c r="O35" s="14">
        <f>SUM(O32:O34)</f>
        <v>79606</v>
      </c>
      <c r="P35" s="14"/>
      <c r="Q35" s="14">
        <f>SUM(Q32:Q34)</f>
        <v>992</v>
      </c>
      <c r="R35" s="14">
        <f>SUM(R32:R34)</f>
        <v>0</v>
      </c>
      <c r="S35" s="14">
        <f>SUM(S32:S34)</f>
        <v>862</v>
      </c>
      <c r="T35" s="14">
        <f>SUM(T32:T34)</f>
        <v>1854</v>
      </c>
      <c r="U35" s="14">
        <f>SUM(U32:U34)</f>
        <v>79606</v>
      </c>
      <c r="V35" s="14"/>
      <c r="W35" s="14">
        <f>SUM(W32:W34)</f>
        <v>992</v>
      </c>
      <c r="X35" s="14">
        <f>SUM(X32:X34)</f>
        <v>0</v>
      </c>
      <c r="Y35" s="14">
        <f>SUM(Y32:Y34)</f>
        <v>862</v>
      </c>
      <c r="Z35" s="14">
        <f>SUM(Z32:Z34)</f>
        <v>1854</v>
      </c>
      <c r="AA35" s="14">
        <f>SUM(AA32:AA34)</f>
        <v>79606</v>
      </c>
      <c r="AB35" s="14"/>
      <c r="AC35" s="14">
        <f>SUM(AC32:AC34)</f>
        <v>0</v>
      </c>
      <c r="AD35" s="14">
        <f>SUM(AD32:AD34)</f>
        <v>0</v>
      </c>
      <c r="AE35" s="14">
        <f>SUM(AE32:AE34)</f>
        <v>1854</v>
      </c>
      <c r="AF35" s="14">
        <f>SUM(AF32:AF34)</f>
        <v>1500</v>
      </c>
      <c r="AG35" s="4"/>
      <c r="AH35" s="4"/>
    </row>
    <row r="36" spans="1:3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  <c r="AH36" s="4"/>
    </row>
    <row r="37" spans="1:34" ht="15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4"/>
      <c r="AH37" s="4"/>
    </row>
    <row r="38" spans="1:34" ht="15">
      <c r="A38" s="11" t="s">
        <v>60</v>
      </c>
      <c r="B38" s="11"/>
      <c r="C38" s="13">
        <f>+Summary!C38</f>
        <v>52774</v>
      </c>
      <c r="D38" s="11"/>
      <c r="E38" s="13">
        <f>+Summary!E38</f>
        <v>954</v>
      </c>
      <c r="F38" s="13">
        <f>+Summary!F38</f>
        <v>0</v>
      </c>
      <c r="G38" s="13">
        <f>+Summary!G38</f>
        <v>-22943</v>
      </c>
      <c r="H38" s="11"/>
      <c r="I38" s="11">
        <f>+C38+E38+F38+G38</f>
        <v>30785</v>
      </c>
      <c r="J38" s="11"/>
      <c r="K38" s="11">
        <v>954</v>
      </c>
      <c r="L38" s="11">
        <v>0</v>
      </c>
      <c r="M38" s="11">
        <v>0</v>
      </c>
      <c r="N38" s="11">
        <f>SUM(K38:M38)</f>
        <v>954</v>
      </c>
      <c r="O38" s="11">
        <f>+N38+C38</f>
        <v>53728</v>
      </c>
      <c r="P38" s="11"/>
      <c r="Q38" s="11">
        <v>954</v>
      </c>
      <c r="R38" s="11">
        <v>0</v>
      </c>
      <c r="S38" s="11">
        <v>0</v>
      </c>
      <c r="T38" s="11">
        <f>SUM(Q38:S38)</f>
        <v>954</v>
      </c>
      <c r="U38" s="11">
        <f>+T38+C38</f>
        <v>53728</v>
      </c>
      <c r="V38" s="11"/>
      <c r="W38" s="11">
        <v>954</v>
      </c>
      <c r="X38" s="11">
        <v>0</v>
      </c>
      <c r="Y38" s="11">
        <v>0</v>
      </c>
      <c r="Z38" s="11">
        <f>SUM(W38:Y38)</f>
        <v>954</v>
      </c>
      <c r="AA38" s="11">
        <f>+Z38+C38</f>
        <v>53728</v>
      </c>
      <c r="AB38" s="11"/>
      <c r="AC38" s="11"/>
      <c r="AD38" s="11"/>
      <c r="AE38" s="11">
        <f>+AA38-C38</f>
        <v>954</v>
      </c>
      <c r="AF38" s="11">
        <f>+AA38-I38</f>
        <v>22943</v>
      </c>
      <c r="AG38" s="4"/>
      <c r="AH38" s="4"/>
    </row>
    <row r="39" spans="1:34" ht="15">
      <c r="A39" s="11" t="s">
        <v>61</v>
      </c>
      <c r="B39" s="11"/>
      <c r="C39" s="18">
        <f>+Summary!C39</f>
        <v>23760</v>
      </c>
      <c r="D39" s="18"/>
      <c r="E39" s="18">
        <f>+Summary!E39</f>
        <v>371</v>
      </c>
      <c r="F39" s="18">
        <f>+Summary!F39</f>
        <v>0</v>
      </c>
      <c r="G39" s="18">
        <f>+Summary!G39</f>
        <v>2000</v>
      </c>
      <c r="H39" s="18"/>
      <c r="I39" s="18">
        <f>+C39+E39+F39+G39</f>
        <v>26131</v>
      </c>
      <c r="J39" s="18"/>
      <c r="K39" s="18">
        <v>371</v>
      </c>
      <c r="L39" s="18">
        <v>0</v>
      </c>
      <c r="M39" s="18">
        <f>500+500+1000</f>
        <v>2000</v>
      </c>
      <c r="N39" s="18">
        <f>SUM(K39:M39)</f>
        <v>2371</v>
      </c>
      <c r="O39" s="18">
        <f>+N39+C39</f>
        <v>26131</v>
      </c>
      <c r="P39" s="18"/>
      <c r="Q39" s="18">
        <v>371</v>
      </c>
      <c r="R39" s="18">
        <v>0</v>
      </c>
      <c r="S39" s="18">
        <f>500+500+1000</f>
        <v>2000</v>
      </c>
      <c r="T39" s="18">
        <f>SUM(Q39:S39)</f>
        <v>2371</v>
      </c>
      <c r="U39" s="18">
        <f>+T39+C39</f>
        <v>26131</v>
      </c>
      <c r="V39" s="18"/>
      <c r="W39" s="18">
        <v>371</v>
      </c>
      <c r="X39" s="18">
        <v>0</v>
      </c>
      <c r="Y39" s="18">
        <f>500+500+1000</f>
        <v>2000</v>
      </c>
      <c r="Z39" s="18">
        <f>SUM(W39:Y39)</f>
        <v>2371</v>
      </c>
      <c r="AA39" s="18">
        <f>+Z39+C39</f>
        <v>26131</v>
      </c>
      <c r="AB39" s="18"/>
      <c r="AC39" s="18"/>
      <c r="AD39" s="18"/>
      <c r="AE39" s="18">
        <f>+AA39-C39</f>
        <v>2371</v>
      </c>
      <c r="AF39" s="18">
        <f>+AA39-I39</f>
        <v>0</v>
      </c>
      <c r="AG39" s="4"/>
      <c r="AH39" s="4"/>
    </row>
    <row r="40" spans="1:34" ht="15">
      <c r="A40" s="22" t="s">
        <v>54</v>
      </c>
      <c r="B40" s="11"/>
      <c r="C40" s="14">
        <f>SUM(C38:C39)</f>
        <v>76534</v>
      </c>
      <c r="D40" s="11"/>
      <c r="E40" s="14">
        <f>SUM(E38:E39)</f>
        <v>1325</v>
      </c>
      <c r="F40" s="14">
        <f>SUM(F38:F39)</f>
        <v>0</v>
      </c>
      <c r="G40" s="14">
        <f>SUM(G38:G39)</f>
        <v>-20943</v>
      </c>
      <c r="H40" s="14"/>
      <c r="I40" s="14">
        <f>SUM(I38:I39)</f>
        <v>56916</v>
      </c>
      <c r="J40" s="14"/>
      <c r="K40" s="14">
        <f>SUM(K38:K39)</f>
        <v>1325</v>
      </c>
      <c r="L40" s="14">
        <f>SUM(L38:L39)</f>
        <v>0</v>
      </c>
      <c r="M40" s="14">
        <f>SUM(M38:M39)</f>
        <v>2000</v>
      </c>
      <c r="N40" s="14">
        <f>SUM(N38:N39)</f>
        <v>3325</v>
      </c>
      <c r="O40" s="14">
        <f>SUM(O38:O39)</f>
        <v>79859</v>
      </c>
      <c r="P40" s="14"/>
      <c r="Q40" s="14">
        <f>SUM(Q38:Q39)</f>
        <v>1325</v>
      </c>
      <c r="R40" s="14">
        <f>SUM(R38:R39)</f>
        <v>0</v>
      </c>
      <c r="S40" s="14">
        <f>SUM(S38:S39)</f>
        <v>2000</v>
      </c>
      <c r="T40" s="14">
        <f>SUM(T38:T39)</f>
        <v>3325</v>
      </c>
      <c r="U40" s="14">
        <f>SUM(U38:U39)</f>
        <v>79859</v>
      </c>
      <c r="V40" s="14"/>
      <c r="W40" s="14">
        <f>SUM(W38:W39)</f>
        <v>1325</v>
      </c>
      <c r="X40" s="14">
        <f>SUM(X38:X39)</f>
        <v>0</v>
      </c>
      <c r="Y40" s="14">
        <f>SUM(Y38:Y39)</f>
        <v>2000</v>
      </c>
      <c r="Z40" s="14">
        <f>SUM(Z38:Z39)</f>
        <v>3325</v>
      </c>
      <c r="AA40" s="14">
        <f>SUM(AA38:AA39)</f>
        <v>79859</v>
      </c>
      <c r="AB40" s="14"/>
      <c r="AC40" s="14">
        <f>SUM(AC38:AC39)</f>
        <v>0</v>
      </c>
      <c r="AD40" s="14">
        <f>SUM(AD38:AD39)</f>
        <v>0</v>
      </c>
      <c r="AE40" s="14">
        <f>SUM(AE38:AE39)</f>
        <v>3325</v>
      </c>
      <c r="AF40" s="14">
        <f>SUM(AF38:AF39)</f>
        <v>22943</v>
      </c>
      <c r="AG40" s="4"/>
      <c r="AH40" s="4"/>
    </row>
    <row r="41" spans="1:34" ht="1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4"/>
      <c r="AH41" s="4"/>
    </row>
    <row r="42" spans="1:34" ht="15">
      <c r="A42" s="22" t="s">
        <v>46</v>
      </c>
      <c r="B42" s="11"/>
      <c r="C42" s="14">
        <f>SUM(C29,C35,C40)</f>
        <v>235286</v>
      </c>
      <c r="D42" s="11"/>
      <c r="E42" s="14">
        <f>SUM(E29,E35,E40)</f>
        <v>3213</v>
      </c>
      <c r="F42" s="14">
        <f>SUM(F29,F35,F40)</f>
        <v>0</v>
      </c>
      <c r="G42" s="14">
        <f>SUM(G29,G35,G40)</f>
        <v>-21081</v>
      </c>
      <c r="H42" s="14"/>
      <c r="I42" s="14">
        <f>SUM(I29,I35,I40)</f>
        <v>217418</v>
      </c>
      <c r="J42" s="14"/>
      <c r="K42" s="14">
        <f>SUM(K29,K35,K40)</f>
        <v>3213</v>
      </c>
      <c r="L42" s="14">
        <f>SUM(L29,L35,L40)</f>
        <v>0</v>
      </c>
      <c r="M42" s="14">
        <f>SUM(M29,M35,M40)</f>
        <v>3362</v>
      </c>
      <c r="N42" s="14">
        <f>SUM(N29,N35,N40)</f>
        <v>6575</v>
      </c>
      <c r="O42" s="14">
        <f>SUM(O29,O35,O40)</f>
        <v>241861</v>
      </c>
      <c r="P42" s="14"/>
      <c r="Q42" s="14">
        <f>SUM(Q29,Q35,Q40)</f>
        <v>3213</v>
      </c>
      <c r="R42" s="14">
        <f>SUM(R29,R35,R40)</f>
        <v>0</v>
      </c>
      <c r="S42" s="14">
        <f>SUM(S29,S35,S40)</f>
        <v>3362</v>
      </c>
      <c r="T42" s="14">
        <f>SUM(T29,T35,T40)</f>
        <v>6575</v>
      </c>
      <c r="U42" s="14">
        <f>SUM(U29,U35,U40)</f>
        <v>241861</v>
      </c>
      <c r="V42" s="14"/>
      <c r="W42" s="14">
        <f>SUM(W29,W35,W40)</f>
        <v>3213</v>
      </c>
      <c r="X42" s="14">
        <f>SUM(X29,X35,X40)</f>
        <v>0</v>
      </c>
      <c r="Y42" s="14">
        <f>SUM(Y29,Y35,Y40)</f>
        <v>3362</v>
      </c>
      <c r="Z42" s="14">
        <f>SUM(Z29,Z35,Z40)</f>
        <v>6575</v>
      </c>
      <c r="AA42" s="14">
        <f>SUM(AA29,AA35,AA40)</f>
        <v>241861</v>
      </c>
      <c r="AB42" s="14"/>
      <c r="AC42" s="14">
        <f>SUM(AC29,AC35,AC40)</f>
        <v>0</v>
      </c>
      <c r="AD42" s="14">
        <f>SUM(AD29,AD35,AD40)</f>
        <v>0</v>
      </c>
      <c r="AE42" s="14">
        <f>SUM(AE29,AE35,AE40)</f>
        <v>6575</v>
      </c>
      <c r="AF42" s="14">
        <f>SUM(AF29,AF35,AF40)</f>
        <v>24443</v>
      </c>
      <c r="AG42" s="4"/>
      <c r="AH42" s="4"/>
    </row>
    <row r="43" spans="1:34" ht="15.75" thickBot="1">
      <c r="A43" s="20"/>
      <c r="B43" s="20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4"/>
      <c r="AH43" s="4"/>
    </row>
    <row r="44" spans="1:34" ht="15.75" thickTop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4"/>
      <c r="AH44" s="4"/>
    </row>
    <row r="45" spans="1:34" ht="15.75">
      <c r="A45" s="17" t="s">
        <v>62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4"/>
      <c r="AH45" s="4"/>
    </row>
    <row r="46" spans="1:34" ht="15">
      <c r="A46" s="11" t="s">
        <v>63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4"/>
      <c r="AH46" s="4"/>
    </row>
    <row r="47" spans="1:34" ht="15">
      <c r="A47" s="11" t="s">
        <v>64</v>
      </c>
      <c r="B47" s="11"/>
      <c r="C47" s="13">
        <f>+Summary!C47</f>
        <v>8027</v>
      </c>
      <c r="D47" s="11"/>
      <c r="E47" s="13">
        <f>+Summary!E47</f>
        <v>115</v>
      </c>
      <c r="F47" s="13">
        <f>+Summary!F47</f>
        <v>0</v>
      </c>
      <c r="G47" s="13">
        <f>+Summary!G47</f>
        <v>-720</v>
      </c>
      <c r="H47" s="11"/>
      <c r="I47" s="11">
        <f aca="true" t="shared" si="0" ref="I47:I52">+C47+E47+F47+G47</f>
        <v>7422</v>
      </c>
      <c r="J47" s="11"/>
      <c r="K47" s="11">
        <v>115</v>
      </c>
      <c r="L47" s="11">
        <v>0</v>
      </c>
      <c r="M47" s="11">
        <f>-493-227</f>
        <v>-720</v>
      </c>
      <c r="N47" s="11">
        <f aca="true" t="shared" si="1" ref="N47:N52">SUM(K47:M47)</f>
        <v>-605</v>
      </c>
      <c r="O47" s="11">
        <f aca="true" t="shared" si="2" ref="O47:O52">+N47+C47</f>
        <v>7422</v>
      </c>
      <c r="P47" s="11"/>
      <c r="Q47" s="11">
        <v>115</v>
      </c>
      <c r="R47" s="11">
        <v>0</v>
      </c>
      <c r="S47" s="11">
        <f>-493-227</f>
        <v>-720</v>
      </c>
      <c r="T47" s="11">
        <f aca="true" t="shared" si="3" ref="T47:T52">SUM(Q47:S47)</f>
        <v>-605</v>
      </c>
      <c r="U47" s="11">
        <f aca="true" t="shared" si="4" ref="U47:U52">+T47+C47</f>
        <v>7422</v>
      </c>
      <c r="V47" s="11"/>
      <c r="W47" s="11">
        <v>115</v>
      </c>
      <c r="X47" s="11">
        <v>0</v>
      </c>
      <c r="Y47" s="11">
        <f>-493-227</f>
        <v>-720</v>
      </c>
      <c r="Z47" s="11">
        <f aca="true" t="shared" si="5" ref="Z47:Z52">SUM(W47:Y47)</f>
        <v>-605</v>
      </c>
      <c r="AA47" s="11">
        <f aca="true" t="shared" si="6" ref="AA47:AA52">+Z47+C47</f>
        <v>7422</v>
      </c>
      <c r="AB47" s="11"/>
      <c r="AC47" s="11"/>
      <c r="AD47" s="11"/>
      <c r="AE47" s="11">
        <f aca="true" t="shared" si="7" ref="AE47:AE52">+AA47-C47</f>
        <v>-605</v>
      </c>
      <c r="AF47" s="11">
        <f aca="true" t="shared" si="8" ref="AF47:AF52">+AA47-I47</f>
        <v>0</v>
      </c>
      <c r="AG47" s="4"/>
      <c r="AH47" s="4"/>
    </row>
    <row r="48" spans="1:34" ht="15">
      <c r="A48" s="11" t="s">
        <v>65</v>
      </c>
      <c r="B48" s="11"/>
      <c r="C48" s="13">
        <f>+Summary!C48</f>
        <v>62203</v>
      </c>
      <c r="D48" s="11"/>
      <c r="E48" s="13">
        <f>+Summary!E48</f>
        <v>1308</v>
      </c>
      <c r="F48" s="13">
        <f>+Summary!F48</f>
        <v>0</v>
      </c>
      <c r="G48" s="13">
        <f>+Summary!G48</f>
        <v>-940</v>
      </c>
      <c r="H48" s="11"/>
      <c r="I48" s="11">
        <f t="shared" si="0"/>
        <v>62571</v>
      </c>
      <c r="J48" s="11"/>
      <c r="K48" s="11">
        <v>1308</v>
      </c>
      <c r="L48" s="11">
        <v>0</v>
      </c>
      <c r="M48" s="11">
        <v>0</v>
      </c>
      <c r="N48" s="11">
        <f t="shared" si="1"/>
        <v>1308</v>
      </c>
      <c r="O48" s="11">
        <f t="shared" si="2"/>
        <v>63511</v>
      </c>
      <c r="P48" s="11"/>
      <c r="Q48" s="11">
        <v>1308</v>
      </c>
      <c r="R48" s="11">
        <v>0</v>
      </c>
      <c r="S48" s="11">
        <v>0</v>
      </c>
      <c r="T48" s="11">
        <f t="shared" si="3"/>
        <v>1308</v>
      </c>
      <c r="U48" s="11">
        <f t="shared" si="4"/>
        <v>63511</v>
      </c>
      <c r="V48" s="11"/>
      <c r="W48" s="11">
        <v>1308</v>
      </c>
      <c r="X48" s="11">
        <v>0</v>
      </c>
      <c r="Y48" s="11">
        <v>0</v>
      </c>
      <c r="Z48" s="11">
        <f t="shared" si="5"/>
        <v>1308</v>
      </c>
      <c r="AA48" s="11">
        <f t="shared" si="6"/>
        <v>63511</v>
      </c>
      <c r="AB48" s="11"/>
      <c r="AC48" s="11"/>
      <c r="AD48" s="11"/>
      <c r="AE48" s="11">
        <f t="shared" si="7"/>
        <v>1308</v>
      </c>
      <c r="AF48" s="11">
        <f t="shared" si="8"/>
        <v>940</v>
      </c>
      <c r="AG48" s="4"/>
      <c r="AH48" s="4"/>
    </row>
    <row r="49" spans="1:34" ht="15">
      <c r="A49" s="11" t="s">
        <v>66</v>
      </c>
      <c r="B49" s="11"/>
      <c r="C49" s="13">
        <f>+Summary!C49</f>
        <v>14386</v>
      </c>
      <c r="D49" s="11"/>
      <c r="E49" s="13">
        <f>+Summary!E49</f>
        <v>287</v>
      </c>
      <c r="F49" s="13">
        <f>+Summary!F49</f>
        <v>0</v>
      </c>
      <c r="G49" s="13">
        <f>+Summary!G49</f>
        <v>-1458</v>
      </c>
      <c r="H49" s="11"/>
      <c r="I49" s="11">
        <f t="shared" si="0"/>
        <v>13215</v>
      </c>
      <c r="J49" s="11"/>
      <c r="K49" s="11">
        <v>287</v>
      </c>
      <c r="L49" s="11">
        <v>0</v>
      </c>
      <c r="M49" s="11">
        <f>-227-1231</f>
        <v>-1458</v>
      </c>
      <c r="N49" s="11">
        <f t="shared" si="1"/>
        <v>-1171</v>
      </c>
      <c r="O49" s="11">
        <f t="shared" si="2"/>
        <v>13215</v>
      </c>
      <c r="P49" s="11"/>
      <c r="Q49" s="11">
        <v>287</v>
      </c>
      <c r="R49" s="11">
        <v>0</v>
      </c>
      <c r="S49" s="11">
        <f>-227-1231</f>
        <v>-1458</v>
      </c>
      <c r="T49" s="11">
        <f t="shared" si="3"/>
        <v>-1171</v>
      </c>
      <c r="U49" s="11">
        <f t="shared" si="4"/>
        <v>13215</v>
      </c>
      <c r="V49" s="11"/>
      <c r="W49" s="11">
        <v>287</v>
      </c>
      <c r="X49" s="11">
        <v>0</v>
      </c>
      <c r="Y49" s="11">
        <f>-227-1231</f>
        <v>-1458</v>
      </c>
      <c r="Z49" s="11">
        <f t="shared" si="5"/>
        <v>-1171</v>
      </c>
      <c r="AA49" s="11">
        <f t="shared" si="6"/>
        <v>13215</v>
      </c>
      <c r="AB49" s="11"/>
      <c r="AC49" s="11"/>
      <c r="AD49" s="11"/>
      <c r="AE49" s="11">
        <f t="shared" si="7"/>
        <v>-1171</v>
      </c>
      <c r="AF49" s="11">
        <f t="shared" si="8"/>
        <v>0</v>
      </c>
      <c r="AG49" s="4"/>
      <c r="AH49" s="4"/>
    </row>
    <row r="50" spans="1:34" ht="15">
      <c r="A50" s="11" t="s">
        <v>67</v>
      </c>
      <c r="B50" s="11"/>
      <c r="C50" s="13">
        <f>+Summary!C50</f>
        <v>14609</v>
      </c>
      <c r="D50" s="11"/>
      <c r="E50" s="13">
        <f>+Summary!E50</f>
        <v>285</v>
      </c>
      <c r="F50" s="13">
        <f>+Summary!F50</f>
        <v>0</v>
      </c>
      <c r="G50" s="13">
        <f>+Summary!G50</f>
        <v>-1241</v>
      </c>
      <c r="H50" s="11"/>
      <c r="I50" s="11">
        <f t="shared" si="0"/>
        <v>13653</v>
      </c>
      <c r="J50" s="11"/>
      <c r="K50" s="11">
        <v>285</v>
      </c>
      <c r="L50" s="11">
        <v>0</v>
      </c>
      <c r="M50" s="11">
        <f>1+4-846</f>
        <v>-841</v>
      </c>
      <c r="N50" s="11">
        <f t="shared" si="1"/>
        <v>-556</v>
      </c>
      <c r="O50" s="11">
        <f t="shared" si="2"/>
        <v>14053</v>
      </c>
      <c r="P50" s="11"/>
      <c r="Q50" s="11">
        <v>285</v>
      </c>
      <c r="R50" s="11">
        <v>0</v>
      </c>
      <c r="S50" s="11">
        <f>1+4-846</f>
        <v>-841</v>
      </c>
      <c r="T50" s="11">
        <f t="shared" si="3"/>
        <v>-556</v>
      </c>
      <c r="U50" s="11">
        <f t="shared" si="4"/>
        <v>14053</v>
      </c>
      <c r="V50" s="11"/>
      <c r="W50" s="11">
        <v>285</v>
      </c>
      <c r="X50" s="11">
        <v>0</v>
      </c>
      <c r="Y50" s="11">
        <f>1+4-846</f>
        <v>-841</v>
      </c>
      <c r="Z50" s="11">
        <f t="shared" si="5"/>
        <v>-556</v>
      </c>
      <c r="AA50" s="11">
        <f t="shared" si="6"/>
        <v>14053</v>
      </c>
      <c r="AB50" s="11"/>
      <c r="AC50" s="11"/>
      <c r="AD50" s="11"/>
      <c r="AE50" s="11">
        <f t="shared" si="7"/>
        <v>-556</v>
      </c>
      <c r="AF50" s="11">
        <f t="shared" si="8"/>
        <v>400</v>
      </c>
      <c r="AG50" s="4"/>
      <c r="AH50" s="4"/>
    </row>
    <row r="51" spans="1:34" ht="15">
      <c r="A51" s="11" t="s">
        <v>68</v>
      </c>
      <c r="B51" s="11"/>
      <c r="C51" s="13">
        <f>+Summary!C51</f>
        <v>13944</v>
      </c>
      <c r="D51" s="11"/>
      <c r="E51" s="13">
        <f>+Summary!E51</f>
        <v>295</v>
      </c>
      <c r="F51" s="13">
        <f>+Summary!F51</f>
        <v>0</v>
      </c>
      <c r="G51" s="13">
        <f>+Summary!G51</f>
        <v>2525</v>
      </c>
      <c r="H51" s="11"/>
      <c r="I51" s="11">
        <f t="shared" si="0"/>
        <v>16764</v>
      </c>
      <c r="J51" s="11"/>
      <c r="K51" s="11">
        <v>295</v>
      </c>
      <c r="L51" s="11">
        <v>0</v>
      </c>
      <c r="M51" s="11">
        <f>200+2325</f>
        <v>2525</v>
      </c>
      <c r="N51" s="11">
        <f t="shared" si="1"/>
        <v>2820</v>
      </c>
      <c r="O51" s="11">
        <f t="shared" si="2"/>
        <v>16764</v>
      </c>
      <c r="P51" s="11"/>
      <c r="Q51" s="11">
        <v>295</v>
      </c>
      <c r="R51" s="11">
        <v>0</v>
      </c>
      <c r="S51" s="11">
        <f>200+2325</f>
        <v>2525</v>
      </c>
      <c r="T51" s="11">
        <f t="shared" si="3"/>
        <v>2820</v>
      </c>
      <c r="U51" s="11">
        <f t="shared" si="4"/>
        <v>16764</v>
      </c>
      <c r="V51" s="11"/>
      <c r="W51" s="11">
        <v>295</v>
      </c>
      <c r="X51" s="11">
        <v>0</v>
      </c>
      <c r="Y51" s="11">
        <f>200+2325</f>
        <v>2525</v>
      </c>
      <c r="Z51" s="11">
        <f t="shared" si="5"/>
        <v>2820</v>
      </c>
      <c r="AA51" s="11">
        <f t="shared" si="6"/>
        <v>16764</v>
      </c>
      <c r="AB51" s="11"/>
      <c r="AC51" s="11"/>
      <c r="AD51" s="11"/>
      <c r="AE51" s="11">
        <f t="shared" si="7"/>
        <v>2820</v>
      </c>
      <c r="AF51" s="11">
        <f t="shared" si="8"/>
        <v>0</v>
      </c>
      <c r="AG51" s="4"/>
      <c r="AH51" s="4"/>
    </row>
    <row r="52" spans="1:34" ht="15">
      <c r="A52" s="11" t="s">
        <v>69</v>
      </c>
      <c r="B52" s="11"/>
      <c r="C52" s="18">
        <f>+Summary!C52</f>
        <v>29358</v>
      </c>
      <c r="D52" s="18"/>
      <c r="E52" s="18">
        <f>+Summary!E52</f>
        <v>515</v>
      </c>
      <c r="F52" s="18">
        <f>+Summary!F52</f>
        <v>0</v>
      </c>
      <c r="G52" s="18">
        <f>+Summary!G52</f>
        <v>-1622</v>
      </c>
      <c r="H52" s="18"/>
      <c r="I52" s="18">
        <f t="shared" si="0"/>
        <v>28251</v>
      </c>
      <c r="J52" s="18"/>
      <c r="K52" s="18">
        <v>515</v>
      </c>
      <c r="L52" s="18">
        <v>0</v>
      </c>
      <c r="M52" s="18">
        <f>-291-887-444</f>
        <v>-1622</v>
      </c>
      <c r="N52" s="18">
        <f t="shared" si="1"/>
        <v>-1107</v>
      </c>
      <c r="O52" s="18">
        <f t="shared" si="2"/>
        <v>28251</v>
      </c>
      <c r="P52" s="18"/>
      <c r="Q52" s="18">
        <v>515</v>
      </c>
      <c r="R52" s="18">
        <v>0</v>
      </c>
      <c r="S52" s="18">
        <f>-291-887-444</f>
        <v>-1622</v>
      </c>
      <c r="T52" s="18">
        <f t="shared" si="3"/>
        <v>-1107</v>
      </c>
      <c r="U52" s="18">
        <f t="shared" si="4"/>
        <v>28251</v>
      </c>
      <c r="V52" s="18"/>
      <c r="W52" s="18">
        <v>515</v>
      </c>
      <c r="X52" s="18">
        <v>0</v>
      </c>
      <c r="Y52" s="18">
        <f>-291-887-444</f>
        <v>-1622</v>
      </c>
      <c r="Z52" s="18">
        <f t="shared" si="5"/>
        <v>-1107</v>
      </c>
      <c r="AA52" s="18">
        <f t="shared" si="6"/>
        <v>28251</v>
      </c>
      <c r="AB52" s="18"/>
      <c r="AC52" s="18"/>
      <c r="AD52" s="18"/>
      <c r="AE52" s="18">
        <f t="shared" si="7"/>
        <v>-1107</v>
      </c>
      <c r="AF52" s="18">
        <f t="shared" si="8"/>
        <v>0</v>
      </c>
      <c r="AG52" s="4"/>
      <c r="AH52" s="4"/>
    </row>
    <row r="53" spans="1:34" ht="15">
      <c r="A53" s="22" t="s">
        <v>54</v>
      </c>
      <c r="B53" s="11"/>
      <c r="C53" s="14">
        <f>SUM(C46:C52)</f>
        <v>142527</v>
      </c>
      <c r="D53" s="11"/>
      <c r="E53" s="14">
        <f>SUM(E46:E52)</f>
        <v>2805</v>
      </c>
      <c r="F53" s="14">
        <f>SUM(F46:F52)</f>
        <v>0</v>
      </c>
      <c r="G53" s="14">
        <f>SUM(G46:G52)</f>
        <v>-3456</v>
      </c>
      <c r="H53" s="14"/>
      <c r="I53" s="14">
        <f>SUM(I46:I52)</f>
        <v>141876</v>
      </c>
      <c r="J53" s="14"/>
      <c r="K53" s="14">
        <f>SUM(K46:K52)</f>
        <v>2805</v>
      </c>
      <c r="L53" s="14">
        <f>SUM(L46:L52)</f>
        <v>0</v>
      </c>
      <c r="M53" s="14">
        <f>SUM(M46:M52)</f>
        <v>-2116</v>
      </c>
      <c r="N53" s="14">
        <f>SUM(N46:N52)</f>
        <v>689</v>
      </c>
      <c r="O53" s="14">
        <f>SUM(O46:O52)</f>
        <v>143216</v>
      </c>
      <c r="P53" s="14"/>
      <c r="Q53" s="14">
        <f>SUM(Q46:Q52)</f>
        <v>2805</v>
      </c>
      <c r="R53" s="14">
        <f>SUM(R46:R52)</f>
        <v>0</v>
      </c>
      <c r="S53" s="14">
        <f>SUM(S46:S52)</f>
        <v>-2116</v>
      </c>
      <c r="T53" s="14">
        <f>SUM(T46:T52)</f>
        <v>689</v>
      </c>
      <c r="U53" s="14">
        <f>SUM(U46:U52)</f>
        <v>143216</v>
      </c>
      <c r="V53" s="14"/>
      <c r="W53" s="14">
        <f>SUM(W46:W52)</f>
        <v>2805</v>
      </c>
      <c r="X53" s="14">
        <f>SUM(X46:X52)</f>
        <v>0</v>
      </c>
      <c r="Y53" s="14">
        <f>SUM(Y46:Y52)</f>
        <v>-2116</v>
      </c>
      <c r="Z53" s="14">
        <f>SUM(Z46:Z52)</f>
        <v>689</v>
      </c>
      <c r="AA53" s="14">
        <f>SUM(AA46:AA52)</f>
        <v>143216</v>
      </c>
      <c r="AB53" s="14"/>
      <c r="AC53" s="14">
        <f>SUM(AC46:AC52)</f>
        <v>0</v>
      </c>
      <c r="AD53" s="14">
        <f>SUM(AD46:AD52)</f>
        <v>0</v>
      </c>
      <c r="AE53" s="14">
        <f>SUM(AE46:AE52)</f>
        <v>689</v>
      </c>
      <c r="AF53" s="14">
        <f>SUM(AF46:AF52)</f>
        <v>1340</v>
      </c>
      <c r="AG53" s="4"/>
      <c r="AH53" s="4"/>
    </row>
    <row r="54" spans="1:3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4"/>
      <c r="AH54" s="4"/>
    </row>
    <row r="55" spans="1:34" ht="15">
      <c r="A55" s="11" t="s">
        <v>70</v>
      </c>
      <c r="B55" s="11"/>
      <c r="C55" s="13">
        <f>+Summary!C55</f>
        <v>62833</v>
      </c>
      <c r="D55" s="11"/>
      <c r="E55" s="13">
        <f>+Summary!E55</f>
        <v>1338</v>
      </c>
      <c r="F55" s="13">
        <f>+Summary!F55</f>
        <v>0</v>
      </c>
      <c r="G55" s="13">
        <f>+Summary!G55</f>
        <v>-2000</v>
      </c>
      <c r="H55" s="11"/>
      <c r="I55" s="11">
        <f>+C55+E55+F55+G55</f>
        <v>62171</v>
      </c>
      <c r="J55" s="11"/>
      <c r="K55" s="11">
        <v>1338</v>
      </c>
      <c r="L55" s="11">
        <v>0</v>
      </c>
      <c r="M55" s="11">
        <v>0</v>
      </c>
      <c r="N55" s="11">
        <f>SUM(K55:M55)</f>
        <v>1338</v>
      </c>
      <c r="O55" s="11">
        <f>+N55+C55</f>
        <v>64171</v>
      </c>
      <c r="P55" s="11"/>
      <c r="Q55" s="11">
        <v>1338</v>
      </c>
      <c r="R55" s="11">
        <v>0</v>
      </c>
      <c r="S55" s="11">
        <v>0</v>
      </c>
      <c r="T55" s="11">
        <f>SUM(Q55:S55)</f>
        <v>1338</v>
      </c>
      <c r="U55" s="11">
        <f>+T55+C55</f>
        <v>64171</v>
      </c>
      <c r="V55" s="11"/>
      <c r="W55" s="11">
        <v>1338</v>
      </c>
      <c r="X55" s="11">
        <v>0</v>
      </c>
      <c r="Y55" s="11">
        <v>0</v>
      </c>
      <c r="Z55" s="11">
        <f>SUM(W55:Y55)</f>
        <v>1338</v>
      </c>
      <c r="AA55" s="11">
        <f>+Z55+C55</f>
        <v>64171</v>
      </c>
      <c r="AB55" s="11"/>
      <c r="AC55" s="11"/>
      <c r="AD55" s="11"/>
      <c r="AE55" s="11">
        <f>+AA55-C55</f>
        <v>1338</v>
      </c>
      <c r="AF55" s="11">
        <f>+AA55-I55</f>
        <v>2000</v>
      </c>
      <c r="AG55" s="4"/>
      <c r="AH55" s="4"/>
    </row>
    <row r="56" spans="1:34" ht="15">
      <c r="A56" s="11" t="s">
        <v>71</v>
      </c>
      <c r="B56" s="11"/>
      <c r="C56" s="13">
        <f>+Summary!C56</f>
        <v>6404</v>
      </c>
      <c r="D56" s="11"/>
      <c r="E56" s="13">
        <f>+Summary!E56</f>
        <v>0</v>
      </c>
      <c r="F56" s="13">
        <f>+Summary!F56</f>
        <v>0</v>
      </c>
      <c r="G56" s="13">
        <f>+Summary!G56</f>
        <v>-6404</v>
      </c>
      <c r="H56" s="11"/>
      <c r="I56" s="11">
        <f>+C56+E56+F56+G56</f>
        <v>0</v>
      </c>
      <c r="J56" s="11"/>
      <c r="K56" s="11">
        <v>0</v>
      </c>
      <c r="L56" s="11">
        <v>0</v>
      </c>
      <c r="M56" s="11">
        <v>0</v>
      </c>
      <c r="N56" s="11">
        <f>SUM(K56:M56)</f>
        <v>0</v>
      </c>
      <c r="O56" s="11">
        <f>+N56+C56</f>
        <v>6404</v>
      </c>
      <c r="P56" s="11"/>
      <c r="Q56" s="11">
        <v>0</v>
      </c>
      <c r="R56" s="11">
        <v>0</v>
      </c>
      <c r="S56" s="11">
        <v>0</v>
      </c>
      <c r="T56" s="11">
        <f>SUM(Q56:S56)</f>
        <v>0</v>
      </c>
      <c r="U56" s="11">
        <f>+T56+C56</f>
        <v>6404</v>
      </c>
      <c r="V56" s="11"/>
      <c r="W56" s="11">
        <v>0</v>
      </c>
      <c r="X56" s="11">
        <v>0</v>
      </c>
      <c r="Y56" s="11">
        <v>0</v>
      </c>
      <c r="Z56" s="11">
        <f>SUM(W56:Y56)</f>
        <v>0</v>
      </c>
      <c r="AA56" s="11">
        <f>+Z56+C56</f>
        <v>6404</v>
      </c>
      <c r="AB56" s="11"/>
      <c r="AC56" s="11"/>
      <c r="AD56" s="11"/>
      <c r="AE56" s="11">
        <f>+AA56-C56</f>
        <v>0</v>
      </c>
      <c r="AF56" s="11">
        <f>+AA56-I56</f>
        <v>6404</v>
      </c>
      <c r="AG56" s="4"/>
      <c r="AH56" s="4"/>
    </row>
    <row r="57" spans="1:3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4"/>
      <c r="AH57" s="4"/>
    </row>
    <row r="58" spans="1:34" ht="15">
      <c r="A58" s="22" t="s">
        <v>46</v>
      </c>
      <c r="B58" s="11"/>
      <c r="C58" s="14">
        <f>SUM(C53,C55:C56)</f>
        <v>211764</v>
      </c>
      <c r="D58" s="11"/>
      <c r="E58" s="14">
        <f>SUM(E53,E55:E56)</f>
        <v>4143</v>
      </c>
      <c r="F58" s="14">
        <f>SUM(F53,F55:F56)</f>
        <v>0</v>
      </c>
      <c r="G58" s="14">
        <f>SUM(G53,G55:G56)</f>
        <v>-11860</v>
      </c>
      <c r="H58" s="14"/>
      <c r="I58" s="14">
        <f>SUM(I53,I55:I56)</f>
        <v>204047</v>
      </c>
      <c r="J58" s="14"/>
      <c r="K58" s="14">
        <f>SUM(K53,K55:K56)</f>
        <v>4143</v>
      </c>
      <c r="L58" s="14">
        <f>SUM(L53,L55:L56)</f>
        <v>0</v>
      </c>
      <c r="M58" s="14">
        <f>SUM(M53,M55:M56)</f>
        <v>-2116</v>
      </c>
      <c r="N58" s="14">
        <f>SUM(N53,N55:N56)</f>
        <v>2027</v>
      </c>
      <c r="O58" s="14">
        <f>SUM(O53,O55:O56)</f>
        <v>213791</v>
      </c>
      <c r="P58" s="14"/>
      <c r="Q58" s="14">
        <f>SUM(Q53,Q55:Q56)</f>
        <v>4143</v>
      </c>
      <c r="R58" s="14">
        <f>SUM(R53,R55:R56)</f>
        <v>0</v>
      </c>
      <c r="S58" s="14">
        <f>SUM(S53,S55:S56)</f>
        <v>-2116</v>
      </c>
      <c r="T58" s="14">
        <f>SUM(T53,T55:T56)</f>
        <v>2027</v>
      </c>
      <c r="U58" s="14">
        <f>SUM(U53,U55:U56)</f>
        <v>213791</v>
      </c>
      <c r="V58" s="14"/>
      <c r="W58" s="14">
        <f>SUM(W53,W55:W56)</f>
        <v>4143</v>
      </c>
      <c r="X58" s="14">
        <f>SUM(X53,X55:X56)</f>
        <v>0</v>
      </c>
      <c r="Y58" s="14">
        <f>SUM(Y53,Y55:Y56)</f>
        <v>-2116</v>
      </c>
      <c r="Z58" s="14">
        <f>SUM(Z53,Z55:Z56)</f>
        <v>2027</v>
      </c>
      <c r="AA58" s="14">
        <f>SUM(AA53,AA55:AA56)</f>
        <v>213791</v>
      </c>
      <c r="AB58" s="14"/>
      <c r="AC58" s="14">
        <f>SUM(AC53,AC55:AC56)</f>
        <v>0</v>
      </c>
      <c r="AD58" s="14">
        <f>SUM(AD53,AD55:AD56)</f>
        <v>0</v>
      </c>
      <c r="AE58" s="14">
        <f>SUM(AE53,AE55:AE56)</f>
        <v>2027</v>
      </c>
      <c r="AF58" s="14">
        <f>SUM(AF53,AF55:AF56)</f>
        <v>9744</v>
      </c>
      <c r="AG58" s="4"/>
      <c r="AH58" s="4"/>
    </row>
    <row r="59" spans="1:34" ht="15.75" thickBot="1">
      <c r="A59" s="20"/>
      <c r="B59" s="20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4"/>
      <c r="AH59" s="4"/>
    </row>
    <row r="60" spans="1:34" ht="15.75" thickTop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4"/>
      <c r="AH60" s="4"/>
    </row>
    <row r="61" spans="1:34" ht="15.75">
      <c r="A61" s="17" t="s">
        <v>72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4"/>
      <c r="AH61" s="4"/>
    </row>
    <row r="62" spans="1:34" ht="15">
      <c r="A62" s="11" t="s">
        <v>73</v>
      </c>
      <c r="B62" s="11"/>
      <c r="C62" s="13">
        <f>+Summary!C62</f>
        <v>140086</v>
      </c>
      <c r="D62" s="11"/>
      <c r="E62" s="13">
        <f>+Summary!E62</f>
        <v>2036</v>
      </c>
      <c r="F62" s="13">
        <f>+Summary!F62</f>
        <v>0</v>
      </c>
      <c r="G62" s="13">
        <f>+Summary!G62</f>
        <v>-6430</v>
      </c>
      <c r="H62" s="11"/>
      <c r="I62" s="11">
        <f>+C62+E62+F62+G62</f>
        <v>135692</v>
      </c>
      <c r="J62" s="11"/>
      <c r="K62" s="11">
        <v>2036</v>
      </c>
      <c r="L62" s="11">
        <v>0</v>
      </c>
      <c r="M62" s="11">
        <f>300+1000-650-594-509-400-788-345-197-345-394-197-409+2-247-172-197+3-94-197</f>
        <v>-4430</v>
      </c>
      <c r="N62" s="11">
        <f>SUM(K62:M62)</f>
        <v>-2394</v>
      </c>
      <c r="O62" s="11">
        <f>+N62+C62</f>
        <v>137692</v>
      </c>
      <c r="P62" s="11"/>
      <c r="Q62" s="11">
        <v>2036</v>
      </c>
      <c r="R62" s="11">
        <v>0</v>
      </c>
      <c r="S62" s="11">
        <f>300+1000-650-594-509-400-788-345-197-345-394-197-409+2-247-172-197+3-94-197</f>
        <v>-4430</v>
      </c>
      <c r="T62" s="11">
        <f>SUM(Q62:S62)</f>
        <v>-2394</v>
      </c>
      <c r="U62" s="11">
        <f>+T62+C62</f>
        <v>137692</v>
      </c>
      <c r="V62" s="11"/>
      <c r="W62" s="11">
        <v>2036</v>
      </c>
      <c r="X62" s="11">
        <v>0</v>
      </c>
      <c r="Y62" s="11">
        <f>300+1000-650-594-509-400-788-345-197-345-394-197-409+2-247-172-197+3-94-197</f>
        <v>-4430</v>
      </c>
      <c r="Z62" s="11">
        <f>SUM(W62:Y62)</f>
        <v>-2394</v>
      </c>
      <c r="AA62" s="11">
        <f>+Z62+C62</f>
        <v>137692</v>
      </c>
      <c r="AB62" s="11"/>
      <c r="AC62" s="11"/>
      <c r="AD62" s="11"/>
      <c r="AE62" s="11">
        <f>+AA62-C62</f>
        <v>-2394</v>
      </c>
      <c r="AF62" s="11">
        <f>+AA62-I62</f>
        <v>2000</v>
      </c>
      <c r="AG62" s="4"/>
      <c r="AH62" s="4"/>
    </row>
    <row r="63" spans="1:34" ht="15">
      <c r="A63" s="11" t="s">
        <v>74</v>
      </c>
      <c r="B63" s="11"/>
      <c r="C63" s="13">
        <f>+Summary!C63</f>
        <v>23794</v>
      </c>
      <c r="D63" s="11"/>
      <c r="E63" s="13">
        <f>+Summary!E63</f>
        <v>173</v>
      </c>
      <c r="F63" s="13">
        <f>+Summary!F63</f>
        <v>0</v>
      </c>
      <c r="G63" s="13">
        <f>+Summary!G63</f>
        <v>-2000</v>
      </c>
      <c r="H63" s="11"/>
      <c r="I63" s="11">
        <f>+C63+E63+F63+G63</f>
        <v>21967</v>
      </c>
      <c r="J63" s="11"/>
      <c r="K63" s="11">
        <v>173</v>
      </c>
      <c r="L63" s="11">
        <v>0</v>
      </c>
      <c r="M63" s="11">
        <v>-1000</v>
      </c>
      <c r="N63" s="11">
        <f>SUM(K63:M63)</f>
        <v>-827</v>
      </c>
      <c r="O63" s="11">
        <f>+N63+C63</f>
        <v>22967</v>
      </c>
      <c r="P63" s="11"/>
      <c r="Q63" s="11">
        <v>173</v>
      </c>
      <c r="R63" s="11">
        <v>0</v>
      </c>
      <c r="S63" s="11">
        <v>-1000</v>
      </c>
      <c r="T63" s="11">
        <f>SUM(Q63:S63)</f>
        <v>-827</v>
      </c>
      <c r="U63" s="11">
        <f>+T63+C63</f>
        <v>22967</v>
      </c>
      <c r="V63" s="11"/>
      <c r="W63" s="11">
        <v>173</v>
      </c>
      <c r="X63" s="11">
        <v>0</v>
      </c>
      <c r="Y63" s="11">
        <v>-1000</v>
      </c>
      <c r="Z63" s="11">
        <f>SUM(W63:Y63)</f>
        <v>-827</v>
      </c>
      <c r="AA63" s="11">
        <f>+Z63+C63</f>
        <v>22967</v>
      </c>
      <c r="AB63" s="11"/>
      <c r="AC63" s="11"/>
      <c r="AD63" s="11"/>
      <c r="AE63" s="11">
        <f>+AA63-C63</f>
        <v>-827</v>
      </c>
      <c r="AF63" s="11">
        <f>+AA63-I63</f>
        <v>1000</v>
      </c>
      <c r="AG63" s="4"/>
      <c r="AH63" s="4"/>
    </row>
    <row r="64" spans="1:34" ht="15">
      <c r="A64" s="11" t="s">
        <v>75</v>
      </c>
      <c r="B64" s="11"/>
      <c r="C64" s="13">
        <f>+Summary!C64</f>
        <v>14664</v>
      </c>
      <c r="D64" s="11"/>
      <c r="E64" s="13">
        <f>+Summary!E64</f>
        <v>274</v>
      </c>
      <c r="F64" s="13">
        <f>+Summary!F64</f>
        <v>0</v>
      </c>
      <c r="G64" s="13">
        <f>+Summary!G64</f>
        <v>0</v>
      </c>
      <c r="H64" s="11"/>
      <c r="I64" s="11">
        <f>+C64+E64+F64+G64</f>
        <v>14938</v>
      </c>
      <c r="J64" s="11"/>
      <c r="K64" s="11">
        <v>274</v>
      </c>
      <c r="L64" s="11">
        <v>0</v>
      </c>
      <c r="M64" s="11">
        <v>0</v>
      </c>
      <c r="N64" s="11">
        <f>SUM(K64:M64)</f>
        <v>274</v>
      </c>
      <c r="O64" s="11">
        <f>+N64+C64</f>
        <v>14938</v>
      </c>
      <c r="P64" s="11"/>
      <c r="Q64" s="11">
        <v>274</v>
      </c>
      <c r="R64" s="11">
        <v>0</v>
      </c>
      <c r="S64" s="11">
        <v>0</v>
      </c>
      <c r="T64" s="11">
        <f>SUM(Q64:S64)</f>
        <v>274</v>
      </c>
      <c r="U64" s="11">
        <f>+T64+C64</f>
        <v>14938</v>
      </c>
      <c r="V64" s="11"/>
      <c r="W64" s="11">
        <v>274</v>
      </c>
      <c r="X64" s="11">
        <v>0</v>
      </c>
      <c r="Y64" s="11">
        <v>0</v>
      </c>
      <c r="Z64" s="11">
        <f>SUM(W64:Y64)</f>
        <v>274</v>
      </c>
      <c r="AA64" s="11">
        <f>+Z64+C64</f>
        <v>14938</v>
      </c>
      <c r="AB64" s="11"/>
      <c r="AC64" s="11"/>
      <c r="AD64" s="11"/>
      <c r="AE64" s="11">
        <f>+AA64-C64</f>
        <v>274</v>
      </c>
      <c r="AF64" s="11">
        <f>+AA64-I64</f>
        <v>0</v>
      </c>
      <c r="AG64" s="4"/>
      <c r="AH64" s="4"/>
    </row>
    <row r="65" spans="1:3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4"/>
      <c r="AH65" s="4"/>
    </row>
    <row r="66" spans="1:34" ht="15">
      <c r="A66" s="22" t="s">
        <v>46</v>
      </c>
      <c r="B66" s="11"/>
      <c r="C66" s="14">
        <f>SUM(C62:C64)</f>
        <v>178544</v>
      </c>
      <c r="D66" s="11"/>
      <c r="E66" s="14">
        <f>SUM(E62:E64)</f>
        <v>2483</v>
      </c>
      <c r="F66" s="14">
        <f>SUM(F62:F64)</f>
        <v>0</v>
      </c>
      <c r="G66" s="14">
        <f>SUM(G62:G64)</f>
        <v>-8430</v>
      </c>
      <c r="H66" s="14"/>
      <c r="I66" s="14">
        <f>SUM(I62:I64)</f>
        <v>172597</v>
      </c>
      <c r="J66" s="14"/>
      <c r="K66" s="14">
        <f>SUM(K62:K64)</f>
        <v>2483</v>
      </c>
      <c r="L66" s="14">
        <f>SUM(L62:L64)</f>
        <v>0</v>
      </c>
      <c r="M66" s="14">
        <f>SUM(M62:M64)</f>
        <v>-5430</v>
      </c>
      <c r="N66" s="14">
        <f>SUM(N62:N64)</f>
        <v>-2947</v>
      </c>
      <c r="O66" s="14">
        <f>SUM(O62:O64)</f>
        <v>175597</v>
      </c>
      <c r="P66" s="14"/>
      <c r="Q66" s="14">
        <f>SUM(Q62:Q64)</f>
        <v>2483</v>
      </c>
      <c r="R66" s="14">
        <f>SUM(R62:R64)</f>
        <v>0</v>
      </c>
      <c r="S66" s="14">
        <f>SUM(S62:S64)</f>
        <v>-5430</v>
      </c>
      <c r="T66" s="14">
        <f>SUM(T62:T64)</f>
        <v>-2947</v>
      </c>
      <c r="U66" s="14">
        <f>SUM(U62:U64)</f>
        <v>175597</v>
      </c>
      <c r="V66" s="14"/>
      <c r="W66" s="14">
        <f>SUM(W62:W64)</f>
        <v>2483</v>
      </c>
      <c r="X66" s="14">
        <f>SUM(X62:X64)</f>
        <v>0</v>
      </c>
      <c r="Y66" s="14">
        <f>SUM(Y62:Y64)</f>
        <v>-5430</v>
      </c>
      <c r="Z66" s="14">
        <f>SUM(Z62:Z64)</f>
        <v>-2947</v>
      </c>
      <c r="AA66" s="14">
        <f>SUM(AA62:AA64)</f>
        <v>175597</v>
      </c>
      <c r="AB66" s="14"/>
      <c r="AC66" s="14">
        <f>SUM(AC62:AC64)</f>
        <v>0</v>
      </c>
      <c r="AD66" s="14">
        <f>SUM(AD62:AD64)</f>
        <v>0</v>
      </c>
      <c r="AE66" s="14">
        <f>SUM(AE62:AE64)</f>
        <v>-2947</v>
      </c>
      <c r="AF66" s="14">
        <f>SUM(AF62:AF64)</f>
        <v>3000</v>
      </c>
      <c r="AG66" s="4"/>
      <c r="AH66" s="4"/>
    </row>
    <row r="67" spans="1:34" ht="15.75" thickBo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4"/>
      <c r="AH67" s="4"/>
    </row>
    <row r="68" spans="1:34" ht="15.75" thickTop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1"/>
      <c r="L68" s="11"/>
      <c r="M68" s="13"/>
      <c r="N68" s="13"/>
      <c r="O68" s="13"/>
      <c r="P68" s="13"/>
      <c r="Q68" s="11"/>
      <c r="R68" s="11"/>
      <c r="S68" s="13"/>
      <c r="T68" s="13"/>
      <c r="U68" s="13"/>
      <c r="V68" s="13"/>
      <c r="W68" s="11"/>
      <c r="X68" s="11"/>
      <c r="Y68" s="13"/>
      <c r="Z68" s="13"/>
      <c r="AA68" s="13"/>
      <c r="AB68" s="13"/>
      <c r="AC68" s="13"/>
      <c r="AD68" s="13"/>
      <c r="AE68" s="13"/>
      <c r="AF68" s="13"/>
      <c r="AG68" s="4"/>
      <c r="AH68" s="4"/>
    </row>
    <row r="69" spans="1:34" ht="15.75">
      <c r="A69" s="17" t="s">
        <v>84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1"/>
      <c r="R69" s="11"/>
      <c r="S69" s="13"/>
      <c r="T69" s="13"/>
      <c r="U69" s="13"/>
      <c r="V69" s="13"/>
      <c r="W69" s="11"/>
      <c r="X69" s="11"/>
      <c r="Y69" s="13"/>
      <c r="Z69" s="13"/>
      <c r="AA69" s="13"/>
      <c r="AB69" s="13"/>
      <c r="AC69" s="13"/>
      <c r="AD69" s="13"/>
      <c r="AE69" s="13"/>
      <c r="AF69" s="13"/>
      <c r="AG69" s="4"/>
      <c r="AH69" s="4"/>
    </row>
    <row r="70" spans="1:34" ht="15">
      <c r="A70" s="11" t="s">
        <v>85</v>
      </c>
      <c r="B70" s="11"/>
      <c r="C70" s="13">
        <f>+Summary!C70</f>
        <v>24866</v>
      </c>
      <c r="D70" s="11"/>
      <c r="E70" s="13">
        <f>+Summary!E70</f>
        <v>309</v>
      </c>
      <c r="F70" s="13">
        <f>+Summary!F70</f>
        <v>0</v>
      </c>
      <c r="G70" s="13">
        <f>+Summary!G70</f>
        <v>797</v>
      </c>
      <c r="H70" s="11"/>
      <c r="I70" s="11">
        <f>+C70+E70+F70+G70</f>
        <v>25972</v>
      </c>
      <c r="J70" s="11"/>
      <c r="K70" s="11">
        <v>309</v>
      </c>
      <c r="L70" s="11">
        <v>0</v>
      </c>
      <c r="M70" s="11">
        <f>1297-500</f>
        <v>797</v>
      </c>
      <c r="N70" s="11">
        <f>SUM(K70:M70)</f>
        <v>1106</v>
      </c>
      <c r="O70" s="11">
        <f>+N70+C70</f>
        <v>25972</v>
      </c>
      <c r="P70" s="11"/>
      <c r="Q70" s="11">
        <v>309</v>
      </c>
      <c r="R70" s="11">
        <v>0</v>
      </c>
      <c r="S70" s="11">
        <f>1297-500</f>
        <v>797</v>
      </c>
      <c r="T70" s="11">
        <f>SUM(Q70:S70)</f>
        <v>1106</v>
      </c>
      <c r="U70" s="11">
        <f>+T70+C70</f>
        <v>25972</v>
      </c>
      <c r="V70" s="11"/>
      <c r="W70" s="11">
        <v>309</v>
      </c>
      <c r="X70" s="11">
        <v>0</v>
      </c>
      <c r="Y70" s="11">
        <f>1297-500</f>
        <v>797</v>
      </c>
      <c r="Z70" s="11">
        <f>SUM(W70:Y70)</f>
        <v>1106</v>
      </c>
      <c r="AA70" s="11">
        <f>+Z70+C70</f>
        <v>25972</v>
      </c>
      <c r="AB70" s="11"/>
      <c r="AC70" s="11"/>
      <c r="AD70" s="11"/>
      <c r="AE70" s="11">
        <f>+AA70-C70</f>
        <v>1106</v>
      </c>
      <c r="AF70" s="11">
        <f>+AA70-I70</f>
        <v>0</v>
      </c>
      <c r="AG70" s="4"/>
      <c r="AH70" s="4"/>
    </row>
    <row r="71" spans="1:34" ht="15">
      <c r="A71" s="11" t="s">
        <v>86</v>
      </c>
      <c r="B71" s="11"/>
      <c r="C71" s="13">
        <f>+Summary!C71</f>
        <v>16900</v>
      </c>
      <c r="D71" s="11"/>
      <c r="E71" s="13">
        <f>+Summary!E71</f>
        <v>225</v>
      </c>
      <c r="F71" s="13">
        <f>+Summary!F71</f>
        <v>0</v>
      </c>
      <c r="G71" s="13">
        <f>+Summary!G71</f>
        <v>-489</v>
      </c>
      <c r="H71" s="11"/>
      <c r="I71" s="11">
        <f>+C71+E71+F71+G71</f>
        <v>16636</v>
      </c>
      <c r="J71" s="11"/>
      <c r="K71" s="11">
        <v>225</v>
      </c>
      <c r="L71" s="11">
        <v>0</v>
      </c>
      <c r="M71" s="11">
        <f>11</f>
        <v>11</v>
      </c>
      <c r="N71" s="11">
        <f>SUM(K71:M71)</f>
        <v>236</v>
      </c>
      <c r="O71" s="11">
        <f>+N71+C71</f>
        <v>17136</v>
      </c>
      <c r="P71" s="11"/>
      <c r="Q71" s="11">
        <v>225</v>
      </c>
      <c r="R71" s="11">
        <v>0</v>
      </c>
      <c r="S71" s="11">
        <f>11</f>
        <v>11</v>
      </c>
      <c r="T71" s="11">
        <f>SUM(Q71:S71)</f>
        <v>236</v>
      </c>
      <c r="U71" s="11">
        <f>+T71+C71</f>
        <v>17136</v>
      </c>
      <c r="V71" s="11"/>
      <c r="W71" s="11">
        <v>225</v>
      </c>
      <c r="X71" s="11">
        <v>0</v>
      </c>
      <c r="Y71" s="11">
        <f>11</f>
        <v>11</v>
      </c>
      <c r="Z71" s="11">
        <f>SUM(W71:Y71)</f>
        <v>236</v>
      </c>
      <c r="AA71" s="11">
        <f>+Z71+C71</f>
        <v>17136</v>
      </c>
      <c r="AB71" s="11"/>
      <c r="AC71" s="11"/>
      <c r="AD71" s="11"/>
      <c r="AE71" s="11">
        <f>+AA71-C71</f>
        <v>236</v>
      </c>
      <c r="AF71" s="11">
        <f>+AA71-I71</f>
        <v>500</v>
      </c>
      <c r="AG71" s="4"/>
      <c r="AH71" s="4"/>
    </row>
    <row r="72" spans="1:34" ht="15">
      <c r="A72" s="11" t="s">
        <v>93</v>
      </c>
      <c r="B72" s="11"/>
      <c r="C72" s="13">
        <f>+Summary!C72</f>
        <v>4628</v>
      </c>
      <c r="D72" s="11"/>
      <c r="E72" s="13">
        <f>+Summary!E72</f>
        <v>863</v>
      </c>
      <c r="F72" s="13">
        <f>+Summary!F72</f>
        <v>64301</v>
      </c>
      <c r="G72" s="13">
        <f>+Summary!G72</f>
        <v>-1170</v>
      </c>
      <c r="H72" s="11"/>
      <c r="I72" s="11">
        <f>+C72+E72+F72+G72</f>
        <v>68622</v>
      </c>
      <c r="J72" s="11"/>
      <c r="K72" s="11">
        <v>863</v>
      </c>
      <c r="L72" s="11">
        <v>64301</v>
      </c>
      <c r="M72" s="11">
        <f>680+150</f>
        <v>830</v>
      </c>
      <c r="N72" s="11">
        <f>SUM(K72:M72)</f>
        <v>65994</v>
      </c>
      <c r="O72" s="11">
        <f>+N72+C72</f>
        <v>70622</v>
      </c>
      <c r="P72" s="11"/>
      <c r="Q72" s="11">
        <v>863</v>
      </c>
      <c r="R72" s="11">
        <v>64301</v>
      </c>
      <c r="S72" s="11">
        <f>680+150</f>
        <v>830</v>
      </c>
      <c r="T72" s="11">
        <f>SUM(Q72:S72)</f>
        <v>65994</v>
      </c>
      <c r="U72" s="11">
        <f>+T72+C72</f>
        <v>70622</v>
      </c>
      <c r="V72" s="11"/>
      <c r="W72" s="11">
        <v>863</v>
      </c>
      <c r="X72" s="11">
        <v>64301</v>
      </c>
      <c r="Y72" s="11">
        <f>680+150</f>
        <v>830</v>
      </c>
      <c r="Z72" s="11">
        <f>SUM(W72:Y72)</f>
        <v>65994</v>
      </c>
      <c r="AA72" s="11">
        <f>+Z72+C72</f>
        <v>70622</v>
      </c>
      <c r="AB72" s="11"/>
      <c r="AC72" s="11"/>
      <c r="AD72" s="11"/>
      <c r="AE72" s="11">
        <f>+AA72-C72</f>
        <v>65994</v>
      </c>
      <c r="AF72" s="11">
        <f>+AA72-I72</f>
        <v>2000</v>
      </c>
      <c r="AG72" s="4"/>
      <c r="AH72" s="4"/>
    </row>
    <row r="73" spans="1:3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4"/>
      <c r="AH73" s="4"/>
    </row>
    <row r="74" spans="1:34" ht="15">
      <c r="A74" s="22" t="s">
        <v>46</v>
      </c>
      <c r="B74" s="11"/>
      <c r="C74" s="14">
        <f>SUM(C70:C72)</f>
        <v>46394</v>
      </c>
      <c r="D74" s="11"/>
      <c r="E74" s="14">
        <f>SUM(E70:E72)</f>
        <v>1397</v>
      </c>
      <c r="F74" s="14">
        <f>SUM(F70:F72)</f>
        <v>64301</v>
      </c>
      <c r="G74" s="14">
        <f>SUM(G70:G72)</f>
        <v>-862</v>
      </c>
      <c r="H74" s="14"/>
      <c r="I74" s="14">
        <f>SUM(I70:I72)</f>
        <v>111230</v>
      </c>
      <c r="J74" s="14"/>
      <c r="K74" s="14">
        <f>SUM(K70:K72)</f>
        <v>1397</v>
      </c>
      <c r="L74" s="14">
        <f>SUM(L70:L72)</f>
        <v>64301</v>
      </c>
      <c r="M74" s="14">
        <f>SUM(M70:M72)</f>
        <v>1638</v>
      </c>
      <c r="N74" s="14">
        <f>SUM(N70:N72)</f>
        <v>67336</v>
      </c>
      <c r="O74" s="14">
        <f>SUM(O70:O72)</f>
        <v>113730</v>
      </c>
      <c r="P74" s="14"/>
      <c r="Q74" s="14">
        <f>SUM(Q70:Q72)</f>
        <v>1397</v>
      </c>
      <c r="R74" s="14">
        <f>SUM(R70:R72)</f>
        <v>64301</v>
      </c>
      <c r="S74" s="14">
        <f>SUM(S70:S72)</f>
        <v>1638</v>
      </c>
      <c r="T74" s="14">
        <f>SUM(T70:T72)</f>
        <v>67336</v>
      </c>
      <c r="U74" s="14">
        <f>SUM(U70:U72)</f>
        <v>113730</v>
      </c>
      <c r="V74" s="14"/>
      <c r="W74" s="14">
        <f>SUM(W70:W72)</f>
        <v>1397</v>
      </c>
      <c r="X74" s="14">
        <f>SUM(X70:X72)</f>
        <v>64301</v>
      </c>
      <c r="Y74" s="14">
        <f>SUM(Y70:Y72)</f>
        <v>1638</v>
      </c>
      <c r="Z74" s="14">
        <f>SUM(Z70:Z72)</f>
        <v>67336</v>
      </c>
      <c r="AA74" s="14">
        <f>SUM(AA70:AA72)</f>
        <v>113730</v>
      </c>
      <c r="AB74" s="14"/>
      <c r="AC74" s="14">
        <f>SUM(AC70:AC72)</f>
        <v>0</v>
      </c>
      <c r="AD74" s="14">
        <f>SUM(AD70:AD72)</f>
        <v>0</v>
      </c>
      <c r="AE74" s="14">
        <f>SUM(AE70:AE72)</f>
        <v>67336</v>
      </c>
      <c r="AF74" s="14">
        <f>SUM(AF70:AF72)</f>
        <v>2500</v>
      </c>
      <c r="AG74" s="4"/>
      <c r="AH74" s="4"/>
    </row>
    <row r="75" spans="1:34" ht="15.75" thickBo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4"/>
      <c r="AH75" s="4"/>
    </row>
    <row r="76" spans="1:34" ht="15.75" thickTop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1"/>
      <c r="R76" s="11"/>
      <c r="S76" s="13"/>
      <c r="T76" s="13"/>
      <c r="U76" s="13"/>
      <c r="V76" s="13"/>
      <c r="W76" s="11"/>
      <c r="X76" s="11"/>
      <c r="Y76" s="13"/>
      <c r="Z76" s="13"/>
      <c r="AA76" s="13"/>
      <c r="AB76" s="13"/>
      <c r="AC76" s="13"/>
      <c r="AD76" s="13"/>
      <c r="AE76" s="13"/>
      <c r="AF76" s="13"/>
      <c r="AG76" s="4"/>
      <c r="AH76" s="4"/>
    </row>
    <row r="77" spans="1:34" ht="15.75">
      <c r="A77" s="17" t="s">
        <v>76</v>
      </c>
      <c r="B77" s="11"/>
      <c r="C77" s="13">
        <f>+Summary!C77</f>
        <v>69302</v>
      </c>
      <c r="D77" s="11"/>
      <c r="E77" s="13">
        <f>+Summary!E77</f>
        <v>2090</v>
      </c>
      <c r="F77" s="13">
        <f>+Summary!F77</f>
        <v>0</v>
      </c>
      <c r="G77" s="13">
        <f>+Summary!G77</f>
        <v>-4010</v>
      </c>
      <c r="H77" s="14"/>
      <c r="I77" s="11">
        <f>+C77+E77+F77+G77</f>
        <v>67382</v>
      </c>
      <c r="J77" s="14"/>
      <c r="K77" s="14">
        <v>2090</v>
      </c>
      <c r="L77" s="14">
        <v>0</v>
      </c>
      <c r="M77" s="11">
        <f>-3941-69+5000</f>
        <v>990</v>
      </c>
      <c r="N77" s="11">
        <f>SUM(K77:M77)</f>
        <v>3080</v>
      </c>
      <c r="O77" s="11">
        <f>+N77+C77</f>
        <v>72382</v>
      </c>
      <c r="P77" s="14"/>
      <c r="Q77" s="14">
        <v>2090</v>
      </c>
      <c r="R77" s="14">
        <v>0</v>
      </c>
      <c r="S77" s="11">
        <f>-3941-69+5000</f>
        <v>990</v>
      </c>
      <c r="T77" s="11">
        <f>SUM(Q77:S77)</f>
        <v>3080</v>
      </c>
      <c r="U77" s="11">
        <f>+T77+C77</f>
        <v>72382</v>
      </c>
      <c r="V77" s="14"/>
      <c r="W77" s="14">
        <v>2090</v>
      </c>
      <c r="X77" s="14">
        <v>0</v>
      </c>
      <c r="Y77" s="11">
        <f>-3941-69+5000</f>
        <v>990</v>
      </c>
      <c r="Z77" s="11">
        <f>SUM(W77:Y77)</f>
        <v>3080</v>
      </c>
      <c r="AA77" s="11">
        <f>+Z77+C77</f>
        <v>72382</v>
      </c>
      <c r="AB77" s="14"/>
      <c r="AC77" s="11"/>
      <c r="AD77" s="11"/>
      <c r="AE77" s="11">
        <f>+AA77-C77</f>
        <v>3080</v>
      </c>
      <c r="AF77" s="11">
        <f>+AA77-I77</f>
        <v>5000</v>
      </c>
      <c r="AG77" s="4"/>
      <c r="AH77" s="4"/>
    </row>
    <row r="78" spans="1:34" ht="15.75" thickBot="1">
      <c r="A78" s="20"/>
      <c r="B78" s="20"/>
      <c r="C78" s="1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4"/>
      <c r="AH78" s="4"/>
    </row>
    <row r="79" spans="1:34" ht="15.75" thickTop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4"/>
      <c r="AH79" s="4"/>
    </row>
    <row r="80" spans="1:34" ht="15.75">
      <c r="A80" s="17" t="s">
        <v>77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4"/>
      <c r="AH80" s="4"/>
    </row>
    <row r="81" spans="1:34" ht="15">
      <c r="A81" s="11" t="s">
        <v>78</v>
      </c>
      <c r="B81" s="11"/>
      <c r="C81" s="13">
        <f>+Summary!C81</f>
        <v>71805</v>
      </c>
      <c r="D81" s="11"/>
      <c r="E81" s="13">
        <f>+Summary!E81</f>
        <v>1123</v>
      </c>
      <c r="F81" s="13">
        <f>+Summary!F81</f>
        <v>0</v>
      </c>
      <c r="G81" s="13">
        <f>+Summary!G81</f>
        <v>-540</v>
      </c>
      <c r="H81" s="11"/>
      <c r="I81" s="11">
        <f>+C81+E81+F81+G81</f>
        <v>72388</v>
      </c>
      <c r="J81" s="11"/>
      <c r="K81" s="11">
        <v>1123</v>
      </c>
      <c r="L81" s="11">
        <v>0</v>
      </c>
      <c r="M81" s="11">
        <v>-540</v>
      </c>
      <c r="N81" s="11">
        <f>SUM(K81:M81)</f>
        <v>583</v>
      </c>
      <c r="O81" s="11">
        <f>+N81+C81</f>
        <v>72388</v>
      </c>
      <c r="P81" s="11"/>
      <c r="Q81" s="11">
        <v>1123</v>
      </c>
      <c r="R81" s="11">
        <v>0</v>
      </c>
      <c r="S81" s="11">
        <v>-540</v>
      </c>
      <c r="T81" s="11">
        <f>SUM(Q81:S81)</f>
        <v>583</v>
      </c>
      <c r="U81" s="11">
        <f>+T81+C81</f>
        <v>72388</v>
      </c>
      <c r="V81" s="11"/>
      <c r="W81" s="11">
        <v>1123</v>
      </c>
      <c r="X81" s="11">
        <v>0</v>
      </c>
      <c r="Y81" s="11">
        <v>-540</v>
      </c>
      <c r="Z81" s="11">
        <f>SUM(W81:Y81)</f>
        <v>583</v>
      </c>
      <c r="AA81" s="11">
        <f>+Z81+C81</f>
        <v>72388</v>
      </c>
      <c r="AB81" s="11"/>
      <c r="AC81" s="11"/>
      <c r="AD81" s="11"/>
      <c r="AE81" s="11">
        <f>+AA81-C81</f>
        <v>583</v>
      </c>
      <c r="AF81" s="11">
        <f>+AA81-I81</f>
        <v>0</v>
      </c>
      <c r="AG81" s="4"/>
      <c r="AH81" s="4"/>
    </row>
    <row r="82" spans="1:34" ht="15">
      <c r="A82" s="11" t="s">
        <v>79</v>
      </c>
      <c r="B82" s="11"/>
      <c r="C82" s="13">
        <f>+Summary!C82</f>
        <v>19604</v>
      </c>
      <c r="D82" s="11"/>
      <c r="E82" s="13">
        <f>+Summary!E82</f>
        <v>107</v>
      </c>
      <c r="F82" s="13">
        <f>+Summary!F82</f>
        <v>0</v>
      </c>
      <c r="G82" s="13">
        <f>+Summary!G82</f>
        <v>0</v>
      </c>
      <c r="H82" s="11"/>
      <c r="I82" s="11">
        <f>+C82+E82+F82+G82</f>
        <v>19711</v>
      </c>
      <c r="J82" s="11"/>
      <c r="K82" s="11">
        <v>107</v>
      </c>
      <c r="L82" s="11">
        <v>0</v>
      </c>
      <c r="M82" s="11">
        <v>0</v>
      </c>
      <c r="N82" s="11">
        <f>SUM(K82:M82)</f>
        <v>107</v>
      </c>
      <c r="O82" s="11">
        <f>+N82+C82</f>
        <v>19711</v>
      </c>
      <c r="P82" s="11"/>
      <c r="Q82" s="11">
        <v>107</v>
      </c>
      <c r="R82" s="11">
        <v>0</v>
      </c>
      <c r="S82" s="11">
        <v>0</v>
      </c>
      <c r="T82" s="11">
        <f>SUM(Q82:S82)</f>
        <v>107</v>
      </c>
      <c r="U82" s="11">
        <f>+T82+C82</f>
        <v>19711</v>
      </c>
      <c r="V82" s="11"/>
      <c r="W82" s="11">
        <v>107</v>
      </c>
      <c r="X82" s="11">
        <v>0</v>
      </c>
      <c r="Y82" s="11">
        <v>0</v>
      </c>
      <c r="Z82" s="11">
        <f>SUM(W82:Y82)</f>
        <v>107</v>
      </c>
      <c r="AA82" s="11">
        <f>+Z82+C82</f>
        <v>19711</v>
      </c>
      <c r="AB82" s="11"/>
      <c r="AC82" s="11"/>
      <c r="AD82" s="11"/>
      <c r="AE82" s="11">
        <f>+AA82-C82</f>
        <v>107</v>
      </c>
      <c r="AF82" s="11">
        <f>+AA82-I82</f>
        <v>0</v>
      </c>
      <c r="AG82" s="4"/>
      <c r="AH82" s="4"/>
    </row>
    <row r="83" spans="1:34" ht="15">
      <c r="A83" s="11" t="s">
        <v>80</v>
      </c>
      <c r="B83" s="11"/>
      <c r="C83" s="13">
        <f>+Summary!C83</f>
        <v>3373</v>
      </c>
      <c r="D83" s="11"/>
      <c r="E83" s="13">
        <f>+Summary!E83</f>
        <v>0</v>
      </c>
      <c r="F83" s="13">
        <f>+Summary!F83</f>
        <v>0</v>
      </c>
      <c r="G83" s="13">
        <f>+Summary!G83</f>
        <v>0</v>
      </c>
      <c r="H83" s="11"/>
      <c r="I83" s="11">
        <f>+C83+E83+F83+G83</f>
        <v>3373</v>
      </c>
      <c r="J83" s="11"/>
      <c r="K83" s="11">
        <v>0</v>
      </c>
      <c r="L83" s="11">
        <v>0</v>
      </c>
      <c r="M83" s="11">
        <v>0</v>
      </c>
      <c r="N83" s="11">
        <f>SUM(K83:M83)</f>
        <v>0</v>
      </c>
      <c r="O83" s="11">
        <f>+N83+C83</f>
        <v>3373</v>
      </c>
      <c r="P83" s="11"/>
      <c r="Q83" s="11">
        <v>0</v>
      </c>
      <c r="R83" s="11">
        <v>0</v>
      </c>
      <c r="S83" s="11">
        <v>0</v>
      </c>
      <c r="T83" s="11">
        <f>SUM(Q83:S83)</f>
        <v>0</v>
      </c>
      <c r="U83" s="11">
        <f>+T83+C83</f>
        <v>3373</v>
      </c>
      <c r="V83" s="11"/>
      <c r="W83" s="11">
        <v>0</v>
      </c>
      <c r="X83" s="11">
        <v>0</v>
      </c>
      <c r="Y83" s="11">
        <v>0</v>
      </c>
      <c r="Z83" s="11">
        <f>SUM(W83:Y83)</f>
        <v>0</v>
      </c>
      <c r="AA83" s="11">
        <f>+Z83+C83</f>
        <v>3373</v>
      </c>
      <c r="AB83" s="11"/>
      <c r="AC83" s="11"/>
      <c r="AD83" s="11"/>
      <c r="AE83" s="11">
        <f>+AA83-C83</f>
        <v>0</v>
      </c>
      <c r="AF83" s="11">
        <f>+AA83-I83</f>
        <v>0</v>
      </c>
      <c r="AG83" s="4"/>
      <c r="AH83" s="4"/>
    </row>
    <row r="84" spans="1:3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4"/>
      <c r="AH84" s="4"/>
    </row>
    <row r="85" spans="1:34" ht="15">
      <c r="A85" s="22" t="s">
        <v>46</v>
      </c>
      <c r="B85" s="11"/>
      <c r="C85" s="14">
        <f>C81+C82+C83</f>
        <v>94782</v>
      </c>
      <c r="D85" s="11"/>
      <c r="E85" s="14">
        <f>E81+E82+E83</f>
        <v>1230</v>
      </c>
      <c r="F85" s="14">
        <f>F81+F82+F83</f>
        <v>0</v>
      </c>
      <c r="G85" s="14">
        <f>G81+G82+G83</f>
        <v>-540</v>
      </c>
      <c r="H85" s="14"/>
      <c r="I85" s="14">
        <f>I81+I82+I83</f>
        <v>95472</v>
      </c>
      <c r="J85" s="14"/>
      <c r="K85" s="14">
        <f>K81+K82+K83</f>
        <v>1230</v>
      </c>
      <c r="L85" s="14">
        <f>L81+L82+L83</f>
        <v>0</v>
      </c>
      <c r="M85" s="14">
        <f>M81+M82+M83</f>
        <v>-540</v>
      </c>
      <c r="N85" s="14">
        <f>N81+N82+N83</f>
        <v>690</v>
      </c>
      <c r="O85" s="14">
        <f>O81+O82+O83</f>
        <v>95472</v>
      </c>
      <c r="P85" s="14"/>
      <c r="Q85" s="14">
        <f>Q81+Q82+Q83</f>
        <v>1230</v>
      </c>
      <c r="R85" s="14">
        <f>R81+R82+R83</f>
        <v>0</v>
      </c>
      <c r="S85" s="14">
        <f>S81+S82+S83</f>
        <v>-540</v>
      </c>
      <c r="T85" s="14">
        <f>T81+T82+T83</f>
        <v>690</v>
      </c>
      <c r="U85" s="14">
        <f>U81+U82+U83</f>
        <v>95472</v>
      </c>
      <c r="V85" s="14"/>
      <c r="W85" s="14">
        <f>W81+W82+W83</f>
        <v>1230</v>
      </c>
      <c r="X85" s="14">
        <f>X81+X82+X83</f>
        <v>0</v>
      </c>
      <c r="Y85" s="14">
        <f>Y81+Y82+Y83</f>
        <v>-540</v>
      </c>
      <c r="Z85" s="14">
        <f>Z81+Z82+Z83</f>
        <v>690</v>
      </c>
      <c r="AA85" s="14">
        <f>AA81+AA82+AA83</f>
        <v>95472</v>
      </c>
      <c r="AB85" s="14"/>
      <c r="AC85" s="14">
        <f>AC81+AC82+AC83</f>
        <v>0</v>
      </c>
      <c r="AD85" s="14">
        <f>AD81+AD82+AD83</f>
        <v>0</v>
      </c>
      <c r="AE85" s="14">
        <f>AE81+AE82+AE83</f>
        <v>690</v>
      </c>
      <c r="AF85" s="14">
        <f>AF81+AF82+AF83</f>
        <v>0</v>
      </c>
      <c r="AG85" s="4"/>
      <c r="AH85" s="4"/>
    </row>
    <row r="86" spans="1:34" ht="15">
      <c r="A86" s="22"/>
      <c r="B86" s="11"/>
      <c r="C86" s="14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4"/>
      <c r="AH86" s="4"/>
    </row>
    <row r="87" spans="1:34" ht="15">
      <c r="A87" s="50" t="s">
        <v>109</v>
      </c>
      <c r="B87" s="11"/>
      <c r="C87" s="14"/>
      <c r="D87" s="1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>
        <v>-5000</v>
      </c>
      <c r="Z87" s="11">
        <f>SUM(W87:Y87)</f>
        <v>-5000</v>
      </c>
      <c r="AA87" s="11">
        <f>+Z87+C87</f>
        <v>-5000</v>
      </c>
      <c r="AB87" s="14"/>
      <c r="AC87" s="14"/>
      <c r="AD87" s="14"/>
      <c r="AE87" s="11">
        <f>+AA87-C87</f>
        <v>-5000</v>
      </c>
      <c r="AF87" s="11">
        <f>+AA87-I87</f>
        <v>-5000</v>
      </c>
      <c r="AG87" s="4"/>
      <c r="AH87" s="4"/>
    </row>
    <row r="88" spans="1:34" ht="15.75" thickBot="1">
      <c r="A88" s="21"/>
      <c r="B88" s="21"/>
      <c r="C88" s="1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4"/>
      <c r="AH88" s="4"/>
    </row>
    <row r="89" spans="1:3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4"/>
      <c r="AH89" s="4"/>
    </row>
    <row r="90" spans="1:34" ht="15.75">
      <c r="A90" s="17" t="s">
        <v>81</v>
      </c>
      <c r="B90" s="11"/>
      <c r="C90" s="17">
        <f>SUM(C19,C42,C58,C66,C74,C77,C85)</f>
        <v>965345</v>
      </c>
      <c r="D90" s="11"/>
      <c r="E90" s="17">
        <f>SUM(E19,E42,E58,E66,E74,E77,E85)</f>
        <v>15218</v>
      </c>
      <c r="F90" s="17">
        <f>SUM(F19,F42,F58,F66,F74,F77,F85)</f>
        <v>0</v>
      </c>
      <c r="G90" s="17">
        <f>SUM(G19,G42,G58,G66,G74,G77,G85)</f>
        <v>-35803</v>
      </c>
      <c r="H90" s="17"/>
      <c r="I90" s="17">
        <f>SUM(I19,I42,I58,I66,I74,I77,I85)</f>
        <v>944760</v>
      </c>
      <c r="J90" s="17"/>
      <c r="K90" s="17">
        <f>SUM(K19,K42,K58,K66,K74,K77,K85)</f>
        <v>15218</v>
      </c>
      <c r="L90" s="17">
        <f>SUM(L19,L42,L58,L66,L74,L77,L85)</f>
        <v>0</v>
      </c>
      <c r="M90" s="17">
        <f>SUM(M19,M42,M58,M66,M74,M77,M85)</f>
        <v>10884</v>
      </c>
      <c r="N90" s="17">
        <f>SUM(N19,N42,N58,N66,N74,N77,N85)</f>
        <v>26102</v>
      </c>
      <c r="O90" s="17">
        <f>SUM(O19,O42,O58,O66,O74,O77,O85)</f>
        <v>991447</v>
      </c>
      <c r="P90" s="17"/>
      <c r="Q90" s="17">
        <f>SUM(Q19,Q42,Q58,Q66,Q74,Q77,Q85)</f>
        <v>15218</v>
      </c>
      <c r="R90" s="17">
        <f>SUM(R19,R42,R58,R66,R74,R77,R85)</f>
        <v>0</v>
      </c>
      <c r="S90" s="17">
        <f>SUM(S19,S42,S58,S66,S74,S77,S85)</f>
        <v>10884</v>
      </c>
      <c r="T90" s="17">
        <f>SUM(T19,T42,T58,T66,T74,T77,T85)</f>
        <v>26102</v>
      </c>
      <c r="U90" s="17">
        <f>SUM(U19,U42,U58,U66,U74,U77,U85)</f>
        <v>991447</v>
      </c>
      <c r="V90" s="17"/>
      <c r="W90" s="17">
        <f>SUM(W19,W42,W58,W66,W74,W77,W85,W87)</f>
        <v>15218</v>
      </c>
      <c r="X90" s="17">
        <f>SUM(X19,X42,X58,X66,X74,X77,X85,X87)</f>
        <v>0</v>
      </c>
      <c r="Y90" s="17">
        <f>SUM(Y19,Y42,Y58,Y66,Y74,Y77,Y85,Y87)</f>
        <v>5884</v>
      </c>
      <c r="Z90" s="17">
        <f>SUM(Z19,Z42,Z58,Z66,Z74,Z77,Z85,Z87)</f>
        <v>21102</v>
      </c>
      <c r="AA90" s="17">
        <f>SUM(AA19,AA42,AA58,AA66,AA74,AA77,AA85,AA87)</f>
        <v>986447</v>
      </c>
      <c r="AB90" s="17"/>
      <c r="AC90" s="17">
        <f>SUM(AC19,AC42,AC58,AC66,AC77,AC85)</f>
        <v>0</v>
      </c>
      <c r="AD90" s="17">
        <f>SUM(AD19,AD42,AD58,AD66,AD77,AD85)</f>
        <v>0</v>
      </c>
      <c r="AE90" s="17">
        <f>SUM(AE19,AE42,AE58,AE66,AE74,AE77,AE85,AE87)</f>
        <v>21102</v>
      </c>
      <c r="AF90" s="17">
        <f>SUM(AF19,AF42,AF58,AF66,AF74,AF77,AF85,AF87)</f>
        <v>41687</v>
      </c>
      <c r="AG90" s="4"/>
      <c r="AH90" s="4"/>
    </row>
    <row r="91" spans="1:34" ht="15.75">
      <c r="A91" s="11"/>
      <c r="B91" s="11"/>
      <c r="C91" s="1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4"/>
      <c r="AH91" s="4"/>
    </row>
    <row r="92" spans="1:34" ht="15">
      <c r="A92" s="8" t="s">
        <v>98</v>
      </c>
      <c r="B92" s="8"/>
      <c r="C92" s="11">
        <v>5300</v>
      </c>
      <c r="D92" s="11"/>
      <c r="E92" s="11"/>
      <c r="F92" s="11"/>
      <c r="G92" s="11">
        <v>-5300</v>
      </c>
      <c r="H92" s="11"/>
      <c r="I92" s="11">
        <f>+C92+E92+F92+G92</f>
        <v>0</v>
      </c>
      <c r="J92" s="11"/>
      <c r="K92" s="8"/>
      <c r="L92" s="8"/>
      <c r="M92" s="8">
        <v>-5300</v>
      </c>
      <c r="N92" s="11">
        <f>SUM(K92:M92)</f>
        <v>-5300</v>
      </c>
      <c r="O92" s="11">
        <f>+N92+C92</f>
        <v>0</v>
      </c>
      <c r="P92" s="11"/>
      <c r="Q92" s="8"/>
      <c r="R92" s="8"/>
      <c r="S92" s="8">
        <v>-5300</v>
      </c>
      <c r="T92" s="11">
        <f>SUM(Q92:S92)</f>
        <v>-5300</v>
      </c>
      <c r="U92" s="11">
        <f>+T92+C92</f>
        <v>0</v>
      </c>
      <c r="V92" s="11"/>
      <c r="W92" s="8"/>
      <c r="X92" s="8"/>
      <c r="Y92" s="8">
        <v>-5300</v>
      </c>
      <c r="Z92" s="11">
        <f>SUM(W92:Y92)</f>
        <v>-5300</v>
      </c>
      <c r="AA92" s="11">
        <f>+Z92+C92</f>
        <v>0</v>
      </c>
      <c r="AB92" s="11"/>
      <c r="AC92" s="8"/>
      <c r="AD92" s="8"/>
      <c r="AE92" s="11">
        <f>+AA92-C92</f>
        <v>-5300</v>
      </c>
      <c r="AF92" s="11">
        <f>+AA92-I92</f>
        <v>0</v>
      </c>
      <c r="AG92" s="4"/>
      <c r="AH92" s="4"/>
    </row>
    <row r="93" spans="1:34" ht="15">
      <c r="A93" s="8" t="s">
        <v>92</v>
      </c>
      <c r="B93" s="8"/>
      <c r="C93" s="11"/>
      <c r="D93" s="11"/>
      <c r="E93" s="11">
        <v>6159</v>
      </c>
      <c r="F93" s="11"/>
      <c r="G93" s="11"/>
      <c r="H93" s="8"/>
      <c r="I93" s="11">
        <f>+C93+E93+F93+G93</f>
        <v>6159</v>
      </c>
      <c r="J93" s="8"/>
      <c r="K93" s="8">
        <v>6159</v>
      </c>
      <c r="L93" s="8"/>
      <c r="M93" s="8"/>
      <c r="N93" s="11">
        <f>SUM(K93:M93)</f>
        <v>6159</v>
      </c>
      <c r="O93" s="11">
        <f>+N93+C93</f>
        <v>6159</v>
      </c>
      <c r="P93" s="8"/>
      <c r="Q93" s="8">
        <v>6159</v>
      </c>
      <c r="R93" s="8"/>
      <c r="S93" s="8"/>
      <c r="T93" s="11">
        <f>SUM(Q93:S93)</f>
        <v>6159</v>
      </c>
      <c r="U93" s="11">
        <f>+T93+C93</f>
        <v>6159</v>
      </c>
      <c r="V93" s="8"/>
      <c r="W93" s="8">
        <v>6159</v>
      </c>
      <c r="X93" s="8"/>
      <c r="Y93" s="8"/>
      <c r="Z93" s="11">
        <f>SUM(W93:Y93)</f>
        <v>6159</v>
      </c>
      <c r="AA93" s="11">
        <f>+Z93+C93</f>
        <v>6159</v>
      </c>
      <c r="AB93" s="8"/>
      <c r="AC93" s="8"/>
      <c r="AD93" s="8"/>
      <c r="AE93" s="11">
        <f>+AA93-C93</f>
        <v>6159</v>
      </c>
      <c r="AF93" s="11">
        <f>+AA93-I93</f>
        <v>0</v>
      </c>
      <c r="AG93" s="4"/>
      <c r="AH93" s="4"/>
    </row>
    <row r="94" spans="1:34" ht="15.75">
      <c r="A94" s="8"/>
      <c r="B94" s="8"/>
      <c r="C94" s="17"/>
      <c r="D94" s="11"/>
      <c r="E94" s="17"/>
      <c r="F94" s="17"/>
      <c r="G94" s="1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7"/>
      <c r="AF94" s="17"/>
      <c r="AG94" s="4"/>
      <c r="AH94" s="4"/>
    </row>
    <row r="95" spans="1:34" ht="15.75">
      <c r="A95" s="17" t="s">
        <v>81</v>
      </c>
      <c r="B95" s="8"/>
      <c r="C95" s="11">
        <f>+C90+C92+C93</f>
        <v>970645</v>
      </c>
      <c r="D95" s="8"/>
      <c r="E95" s="11">
        <f>+E90+E92+E93</f>
        <v>21377</v>
      </c>
      <c r="F95" s="11">
        <f>+F90+F92+F93</f>
        <v>0</v>
      </c>
      <c r="G95" s="11">
        <f>+G90+G92+G93</f>
        <v>-41103</v>
      </c>
      <c r="H95" s="8"/>
      <c r="I95" s="11">
        <f>+I90+I92+I93</f>
        <v>950919</v>
      </c>
      <c r="J95" s="8"/>
      <c r="K95" s="11">
        <f>+K90+K92+K93</f>
        <v>21377</v>
      </c>
      <c r="L95" s="11">
        <f>+L90+L92+L93</f>
        <v>0</v>
      </c>
      <c r="M95" s="11">
        <f>+M90+M92+M93</f>
        <v>5584</v>
      </c>
      <c r="N95" s="11">
        <f>+N90+N92+N93</f>
        <v>26961</v>
      </c>
      <c r="O95" s="11">
        <f>+O90+O92+O93</f>
        <v>997606</v>
      </c>
      <c r="P95" s="8"/>
      <c r="Q95" s="11">
        <f>+Q90+Q92+Q93</f>
        <v>21377</v>
      </c>
      <c r="R95" s="11">
        <f>+R90+R92+R93</f>
        <v>0</v>
      </c>
      <c r="S95" s="11">
        <f>+S90+S92+S93</f>
        <v>5584</v>
      </c>
      <c r="T95" s="11">
        <f>+T90+T92+T93</f>
        <v>26961</v>
      </c>
      <c r="U95" s="11">
        <f>+U90+U92+U93</f>
        <v>997606</v>
      </c>
      <c r="V95" s="8"/>
      <c r="W95" s="11">
        <f>+W90+W92+W93</f>
        <v>21377</v>
      </c>
      <c r="X95" s="11">
        <f>+X90+X92+X93</f>
        <v>0</v>
      </c>
      <c r="Y95" s="11">
        <f>+Y90+Y92+Y93</f>
        <v>584</v>
      </c>
      <c r="Z95" s="11">
        <f>+Z90+Z92+Z93</f>
        <v>21961</v>
      </c>
      <c r="AA95" s="11">
        <f>+AA90+AA92+AA93</f>
        <v>992606</v>
      </c>
      <c r="AB95" s="8"/>
      <c r="AC95" s="8"/>
      <c r="AD95" s="8"/>
      <c r="AE95" s="11">
        <f>+AE90+AE92+AE93</f>
        <v>21961</v>
      </c>
      <c r="AF95" s="11">
        <f>+AF90+AF92+AF93</f>
        <v>41687</v>
      </c>
      <c r="AG95" s="4"/>
      <c r="AH95" s="4"/>
    </row>
    <row r="96" spans="1:34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4"/>
      <c r="AH96" s="4"/>
    </row>
    <row r="97" spans="1:34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4"/>
      <c r="AH97" s="4"/>
    </row>
    <row r="98" spans="10:34" ht="15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0:34" ht="15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0:34" ht="1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3:34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3:34" ht="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3:34" ht="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3:34" ht="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3:34" ht="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3:34" ht="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3:34" ht="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3:34" ht="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3:34" ht="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3:34" ht="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3:34" ht="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3:34" ht="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3:34" ht="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3:34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3:34" ht="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3:34" ht="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3:34" ht="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3:34" ht="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3:34" ht="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3:34" ht="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3:34" ht="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3:34" ht="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3:34" ht="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3:34" ht="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3:34" ht="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3:34" ht="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3:34" ht="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3:34" ht="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3:34" ht="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3:34" ht="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3:34" ht="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3:34" ht="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3:34" ht="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3:34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3:34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3:34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3:34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3:34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3:34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3:34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3:34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3:34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3:34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3:34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3:34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3:34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3:34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3:34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3:34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3:34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3:34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3:34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3:34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3:34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3:34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3:34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3:34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3:34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3:34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3:34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3:34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3:34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3:34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3:34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3:34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3:34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3:34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3:34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3:34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3:34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3:34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3:34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3:34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3:34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3:34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3:34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3:34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3:34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3:34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3:34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3:34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3:34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3:34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3:34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3:34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3:34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3:34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3:34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3:34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3:34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3:34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3:34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3:34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3:34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3:34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3:34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3:34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3:34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3:34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3:34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3:34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3:34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3:34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3:34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3:34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3:34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3:34" ht="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3:34" ht="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3:34" ht="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3:34" ht="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3:34" ht="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3:34" ht="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3:34" ht="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3:34" ht="1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3:34" ht="1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3:34" ht="1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3:34" ht="1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3:34" ht="1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3:34" ht="1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3:34" ht="1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3:34" ht="1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3:34" ht="1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3:34" ht="1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3:34" ht="1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3:34" ht="1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3:34" ht="1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3:34" ht="1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3:34" ht="1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3:34" ht="1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3:34" ht="1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3:34" ht="1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3:34" ht="1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3:34" ht="1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3:34" ht="1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3:34" ht="1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3:34" ht="1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3:34" ht="1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3:34" ht="1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3:34" ht="1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3:34" ht="1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3:34" ht="1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3:34" ht="1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3:34" ht="1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3:34" ht="1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3:34" ht="1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3:34" ht="1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3:34" ht="1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3:34" ht="1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3:34" ht="1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3:34" ht="1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3:34" ht="1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3:34" ht="1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3:34" ht="1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3:34" ht="1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3:34" ht="1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3:34" ht="1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3:34" ht="1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3:34" ht="1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3:34" ht="1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3:34" ht="1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3:34" ht="1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3:34" ht="1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3:34" ht="1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3:34" ht="1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3:34" ht="1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3:34" ht="1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3:34" ht="1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3:34" ht="1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3:34" ht="1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3:34" ht="1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3:34" ht="1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3:34" ht="1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3:34" ht="1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3:34" ht="1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3:34" ht="1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3:34" ht="1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3:34" ht="1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3:34" ht="1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3:34" ht="1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3:34" ht="1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3:34" ht="1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3:34" ht="1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3:34" ht="1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3:34" ht="1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3:34" ht="1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3:34" ht="1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3:34" ht="1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3:34" ht="1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3:34" ht="1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3:34" ht="1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3:34" ht="1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3:34" ht="1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3:34" ht="1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3:34" ht="1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3:34" ht="1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3:34" ht="1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3:34" ht="1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3:34" ht="1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3:34" ht="1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3:34" ht="1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3:34" ht="1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3:34" ht="1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3:34" ht="1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3:34" ht="1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3:34" ht="1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3:34" ht="1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3:34" ht="1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3:34" ht="1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3:34" ht="1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3:34" ht="1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3:34" ht="1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3:34" ht="1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3:34" ht="1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3:34" ht="1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3:34" ht="1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3:34" ht="1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3:34" ht="1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3:34" ht="1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3:34" ht="1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3:34" ht="1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3:34" ht="1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3:34" ht="1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3:34" ht="1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3:34" ht="1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3:34" ht="1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3:34" ht="1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3:34" ht="1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3:34" ht="1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3:34" ht="1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3:34" ht="1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3:34" ht="1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3:34" ht="1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3:34" ht="1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3:34" ht="1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3:34" ht="1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3:34" ht="1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3:34" ht="1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3:34" ht="1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3:34" ht="1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3:34" ht="1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3:34" ht="1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3:34" ht="1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3:34" ht="1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3:34" ht="1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3:34" ht="1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3:34" ht="1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3:34" ht="1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3:34" ht="1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3:34" ht="1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3:34" ht="1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3:34" ht="1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3:34" ht="1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3:34" ht="1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3:34" ht="1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3:34" ht="1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3:34" ht="1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3:34" ht="1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3:34" ht="1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3:34" ht="1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3:34" ht="1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3:34" ht="1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3:34" ht="1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3:34" ht="1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3:34" ht="1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3:34" ht="1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3:34" ht="1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3:34" ht="1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3:34" ht="1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3:34" ht="1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3:34" ht="1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3:34" ht="1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3:34" ht="1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3:34" ht="1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3:34" ht="1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3:34" ht="1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3:34" ht="1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3:34" ht="1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3:34" ht="1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3:34" ht="1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3:34" ht="1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3:34" ht="1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3:34" ht="1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3:34" ht="1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3:34" ht="1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3:34" ht="1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3:34" ht="1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3:34" ht="1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3:34" ht="1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3:34" ht="1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3:34" ht="1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3:34" ht="1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3:34" ht="1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3:34" ht="1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3:34" ht="1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3:34" ht="1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3:34" ht="1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3:34" ht="1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3:34" ht="1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3:34" ht="1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3:34" ht="1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3:34" ht="1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3:34" ht="1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3:34" ht="1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3:34" ht="1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3:34" ht="1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3:34" ht="1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3:34" ht="1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3:34" ht="1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3:34" ht="1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3:34" ht="1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3:34" ht="1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3:34" ht="1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3:34" ht="1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3:34" ht="1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3:34" ht="1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3:34" ht="1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3:34" ht="1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3:34" ht="1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3:34" ht="1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3:34" ht="1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3:34" ht="1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3:34" ht="1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3:34" ht="1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3:34" ht="1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3:34" ht="1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3:34" ht="1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3:34" ht="1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3:34" ht="1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3:34" ht="1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3:34" ht="1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3:34" ht="1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3:34" ht="1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3:34" ht="1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3:34" ht="1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3:34" ht="1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3:34" ht="1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3:34" ht="1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3:34" ht="1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3:34" ht="1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3:34" ht="1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3:34" ht="1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3:34" ht="1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3:34" ht="1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3:34" ht="1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3:34" ht="1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3:34" ht="1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3:34" ht="1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3:34" ht="1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3:34" ht="1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3:34" ht="1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3:34" ht="1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3:34" ht="1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3:34" ht="1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3:34" ht="1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3:34" ht="1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3:34" ht="1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3:34" ht="1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3:34" ht="1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3:34" ht="1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3:34" ht="1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3:34" ht="1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3:34" ht="1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3:34" ht="1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3:34" ht="1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3:34" ht="1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3:34" ht="1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3:34" ht="1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3:34" ht="1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3:34" ht="1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3:34" ht="1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3:34" ht="1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3:34" ht="1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3:34" ht="1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3:34" ht="1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3:34" ht="1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3:34" ht="1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3:34" ht="1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3:34" ht="1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3:34" ht="1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3:34" ht="1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3:34" ht="1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3:34" ht="1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3:34" ht="1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3:34" ht="1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3:34" ht="1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3:34" ht="1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3:34" ht="1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3:34" ht="1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3:34" ht="1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3:34" ht="1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3:34" ht="1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3:34" ht="1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3:34" ht="1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3:34" ht="1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3:34" ht="1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3:34" ht="1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3:34" ht="1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3:34" ht="1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3:34" ht="1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3:34" ht="1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3:34" ht="1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3:34" ht="1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3:34" ht="1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3:34" ht="1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3:34" ht="1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3:34" ht="1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3:34" ht="1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3:34" ht="1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3:34" ht="1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3:34" ht="1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3:34" ht="1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3:34" ht="1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3:34" ht="1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3:34" ht="1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3:34" ht="1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3:34" ht="1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3:34" ht="1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3:34" ht="1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3:34" ht="1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3:34" ht="1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3:34" ht="1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3:34" ht="1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3:34" ht="1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3:34" ht="1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3:34" ht="1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3:34" ht="1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3:34" ht="1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3:34" ht="1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3:34" ht="1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3:34" ht="1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3:34" ht="1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3:34" ht="1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3:34" ht="1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3:34" ht="1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3:34" ht="1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3:34" ht="1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3:34" ht="1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3:34" ht="1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3:34" ht="1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3:34" ht="1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3:34" ht="1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3:34" ht="1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3:34" ht="1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3:34" ht="1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3:34" ht="1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3:34" ht="1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3:34" ht="1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3:34" ht="1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3:34" ht="1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3:34" ht="1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3:34" ht="1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3:34" ht="1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3:34" ht="1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3:34" ht="1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3:34" ht="1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3:34" ht="1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3:34" ht="1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3:34" ht="1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3:34" ht="1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3:34" ht="1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3:34" ht="1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3:34" ht="1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3:34" ht="1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3:34" ht="1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3:34" ht="1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3:34" ht="1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3:34" ht="1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3:34" ht="1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3:34" ht="1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3:34" ht="1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3:34" ht="1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3:34" ht="1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3:34" ht="1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3:34" ht="1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3:34" ht="1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3:34" ht="1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3:34" ht="1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3:34" ht="1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3:34" ht="1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3:34" ht="1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3:34" ht="1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3:34" ht="1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3:34" ht="1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3:34" ht="1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3:34" ht="1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3:34" ht="1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3:34" ht="1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3:34" ht="1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3:34" ht="1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3:34" ht="1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3:34" ht="1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3:34" ht="1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3:34" ht="1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3:34" ht="1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3:34" ht="1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3:34" ht="1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3:34" ht="1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3:34" ht="1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3:34" ht="1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3:34" ht="1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3:34" ht="1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3:34" ht="1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3:34" ht="1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3:34" ht="1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3:34" ht="1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3:34" ht="1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3:34" ht="1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3:34" ht="1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3:34" ht="1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3:34" ht="1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3:34" ht="1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3:34" ht="1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3:34" ht="1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3:34" ht="1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3:34" ht="1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3:34" ht="1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3:34" ht="1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3:34" ht="1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3:34" ht="1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3:34" ht="1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3:34" ht="1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3:34" ht="1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3:34" ht="1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3:34" ht="1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3:34" ht="1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3:34" ht="1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3:34" ht="1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3:34" ht="1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3:34" ht="1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3:34" ht="1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3:34" ht="1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3:34" ht="1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3:34" ht="1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3:34" ht="1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3:34" ht="1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3:34" ht="1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3:34" ht="1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3:34" ht="1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3:34" ht="15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3:34" ht="1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3:34" ht="1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3:34" ht="1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3:34" ht="1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3:34" ht="1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3:34" ht="1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3:34" ht="1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3:34" ht="1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3:34" ht="1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3:34" ht="1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3:34" ht="1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3:34" ht="1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3:34" ht="1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3:34" ht="1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3:34" ht="1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3:34" ht="1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3:34" ht="1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3:34" ht="1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3:34" ht="1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3:34" ht="1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3:34" ht="1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3:34" ht="1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3:34" ht="1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3:34" ht="1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3:34" ht="1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3:34" ht="1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3:34" ht="1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3:34" ht="1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3:34" ht="1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3:34" ht="1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3:34" ht="1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3:34" ht="1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3:34" ht="1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3:34" ht="1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3:34" ht="1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3:34" ht="15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3:34" ht="1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3:34" ht="15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3:34" ht="15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3:34" ht="15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3:34" ht="15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3:34" ht="15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3:34" ht="15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3:34" ht="15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3:34" ht="15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3:34" ht="15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3:34" ht="15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3:34" ht="15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3:34" ht="15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3:34" ht="1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3:34" ht="1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3:34" ht="1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3:34" ht="1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3:34" ht="1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3:34" ht="1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3:34" ht="1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3:34" ht="1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3:34" ht="1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3:34" ht="1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3:34" ht="1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3:34" ht="1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3:34" ht="1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3:34" ht="1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3:34" ht="1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3:34" ht="1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3:34" ht="1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3:34" ht="1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3:34" ht="1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3:34" ht="1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3:34" ht="1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3:34" ht="1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3:34" ht="1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3:34" ht="1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3:34" ht="1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3:34" ht="1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3:34" ht="1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3:34" ht="1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3:34" ht="1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3:34" ht="1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3:34" ht="1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3:34" ht="15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3:34" ht="15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3:34" ht="15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3:34" ht="15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3:34" ht="15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3:34" ht="15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3:34" ht="15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3:34" ht="15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3:34" ht="15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3:34" ht="15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3:34" ht="15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3:34" ht="15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3:34" ht="15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3:34" ht="15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3:34" ht="15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3:34" ht="15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3:34" ht="15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3:34" ht="15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3:34" ht="15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3:34" ht="15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3:34" ht="15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3:34" ht="15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3:34" ht="15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3:34" ht="15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3:34" ht="15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3:34" ht="15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3:34" ht="15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3:34" ht="15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3:34" ht="15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3:34" ht="15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3:34" ht="15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3:34" ht="15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3:34" ht="15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3:34" ht="15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3:34" ht="15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3:34" ht="15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3:34" ht="15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3:34" ht="15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3:34" ht="15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3:34" ht="15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3:34" ht="15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3:34" ht="15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3:34" ht="15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3:34" ht="15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3:34" ht="15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3:34" ht="15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3:34" ht="15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3:34" ht="15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3:34" ht="15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3:34" ht="15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3:34" ht="15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3:34" ht="15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3:34" ht="15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3:34" ht="15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3:34" ht="15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3:34" ht="15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3:34" ht="15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3:34" ht="15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3:34" ht="15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3:34" ht="15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3:34" ht="15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3:34" ht="15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3:34" ht="15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3:34" ht="15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3:34" ht="15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3:34" ht="15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3:34" ht="15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3:34" ht="15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3:34" ht="15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3:34" ht="15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3:34" ht="15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3:34" ht="15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3:34" ht="15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3:34" ht="15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3:34" ht="15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3:34" ht="15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3:34" ht="15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3:34" ht="15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3:34" ht="15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3:34" ht="15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3:34" ht="15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3:34" ht="15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3:34" ht="15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3:34" ht="15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3:34" ht="15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3:34" ht="15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3:34" ht="15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3:34" ht="15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3:34" ht="15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3:34" ht="15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3:34" ht="15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3:34" ht="15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3:34" ht="15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3:34" ht="15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3:34" ht="15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3:34" ht="15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3:34" ht="15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3:34" ht="15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3:34" ht="15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3:34" ht="15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3:34" ht="15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3:34" ht="15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3:34" ht="15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3:34" ht="15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3:34" ht="15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3:34" ht="15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3:34" ht="15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3:34" ht="15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3:34" ht="15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3:34" ht="15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3:34" ht="15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3:34" ht="15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3:34" ht="15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3:34" ht="15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3:34" ht="15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3:34" ht="15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3:34" ht="15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3:34" ht="15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3:34" ht="15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3:34" ht="15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3:34" ht="15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3:34" ht="15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3:34" ht="15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3:34" ht="15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3:34" ht="15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3:34" ht="15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3:34" ht="15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3:34" ht="15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3:34" ht="15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3:34" ht="15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3:34" ht="15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3:34" ht="15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3:34" ht="15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3:34" ht="15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3:34" ht="15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3:34" ht="15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3:34" ht="15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3:34" ht="15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3:34" ht="15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3:34" ht="15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3:34" ht="15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3:34" ht="15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3:34" ht="15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3:34" ht="15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3:34" ht="15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3:34" ht="15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3:34" ht="15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3:34" ht="15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3:34" ht="15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3:34" ht="15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3:34" ht="15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3:34" ht="15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3:34" ht="15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3:34" ht="15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3:34" ht="15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3:34" ht="15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3:34" ht="15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3:34" ht="15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3:34" ht="15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3:34" ht="15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3:34" ht="15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3:34" ht="15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3:34" ht="15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3:34" ht="15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3:34" ht="15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3:34" ht="15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3:34" ht="15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3:34" ht="15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3:34" ht="15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3:34" ht="15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3:34" ht="15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3:34" ht="15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3:34" ht="15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3:34" ht="15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3:34" ht="15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3:34" ht="15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3:34" ht="15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3:34" ht="15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3:34" ht="15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3:34" ht="15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3:34" ht="15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3:34" ht="15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3:34" ht="15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3:34" ht="15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3:34" ht="15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3:34" ht="15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3:34" ht="15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3:34" ht="15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3:34" ht="15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3:34" ht="15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3:34" ht="15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3:34" ht="15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3:34" ht="15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3:34" ht="15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3:34" ht="15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3:34" ht="15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3:34" ht="15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3:34" ht="15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3:34" ht="15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3:34" ht="15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3:34" ht="15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3:34" ht="15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3:34" ht="15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3:34" ht="15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3:34" ht="15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3:34" ht="15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3:34" ht="15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3:34" ht="15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3:34" ht="15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3:34" ht="15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3:34" ht="15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3:34" ht="15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3:34" ht="15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3:34" ht="15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3:34" ht="15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3:34" ht="15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3:34" ht="15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3:34" ht="15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3:34" ht="15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3:34" ht="15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3:34" ht="15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3:34" ht="15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3:34" ht="15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3:34" ht="15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3:34" ht="15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3:34" ht="15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3:34" ht="15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3:34" ht="15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3:34" ht="15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3:34" ht="15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3:34" ht="15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3:34" ht="15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3:34" ht="15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3:34" ht="15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3:34" ht="15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3:34" ht="15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3:34" ht="15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3:34" ht="15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3:34" ht="15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3:34" ht="15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3:34" ht="15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3:34" ht="15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3:34" ht="15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3:34" ht="15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3:34" ht="15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3:34" ht="15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3:34" ht="15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3:34" ht="15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3:34" ht="15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3:34" ht="15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3:34" ht="15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3:34" ht="15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3:34" ht="15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3:34" ht="15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3:34" ht="15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3:34" ht="15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3:34" ht="15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3:34" ht="15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3:34" ht="15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3:34" ht="15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3:34" ht="15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3:34" ht="15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3:34" ht="15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3:34" ht="15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3:34" ht="15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3:34" ht="15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3:34" ht="15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3:34" ht="15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3:34" ht="15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3:34" ht="15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3:34" ht="15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3:34" ht="15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3:34" ht="15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3:34" ht="15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3:34" ht="15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3:34" ht="15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3:34" ht="15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3:34" ht="15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3:34" ht="15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3:34" ht="15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3:34" ht="15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3:34" ht="15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3:34" ht="15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3:34" ht="15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3:34" ht="15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3:34" ht="15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3:34" ht="15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3:34" ht="15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3:34" ht="15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3:34" ht="15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3:34" ht="15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3:34" ht="15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3:34" ht="15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3:34" ht="15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3:34" ht="15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3:34" ht="15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3:34" ht="15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3:34" ht="15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3:34" ht="15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3:34" ht="15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3:34" ht="15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3:34" ht="15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3:34" ht="15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3:34" ht="15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3:34" ht="15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3:34" ht="15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3:34" ht="15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3:34" ht="15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3:34" ht="15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3:34" ht="15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3:34" ht="15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3:34" ht="15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3:34" ht="15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3:34" ht="15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3:34" ht="15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3:34" ht="15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3:34" ht="15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3:34" ht="15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3:34" ht="15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3:34" ht="15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3:34" ht="15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3:34" ht="15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3:34" ht="15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3:34" ht="15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3:34" ht="15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3:34" ht="15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3:34" ht="15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3:34" ht="15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3:34" ht="15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3:34" ht="15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3:34" ht="15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3:34" ht="15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3:34" ht="15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3:34" ht="15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3:34" ht="15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3:34" ht="15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3:34" ht="15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3:34" ht="15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3:34" ht="15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3:34" ht="15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3:34" ht="15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3:34" ht="15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3:34" ht="15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3:34" ht="15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3:34" ht="15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3:34" ht="15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3:34" ht="15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3:34" ht="15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3:34" ht="15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3:34" ht="15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3:34" ht="15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3:34" ht="15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3:34" ht="15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3:34" ht="15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3:34" ht="15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3:34" ht="15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3:34" ht="15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3:34" ht="15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3:34" ht="15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3:34" ht="15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3:34" ht="15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3:34" ht="15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3:34" ht="15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3:34" ht="15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3:34" ht="15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3:34" ht="15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3:34" ht="15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3:34" ht="15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3:34" ht="15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3:34" ht="15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3:34" ht="15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3:34" ht="15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3:34" ht="15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3:34" ht="15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3:34" ht="15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3:34" ht="15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3:34" ht="15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3:34" ht="15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3:34" ht="15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3:34" ht="15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3:34" ht="15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3:34" ht="15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3:34" ht="15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3:34" ht="15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3:34" ht="15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3:34" ht="15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3:34" ht="15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3:34" ht="15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3:34" ht="15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3:34" ht="15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3:34" ht="15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3:34" ht="15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3:34" ht="15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3:34" ht="15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3:34" ht="15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3:34" ht="15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3:34" ht="15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3:34" ht="15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3:34" ht="15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3:34" ht="15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3:34" ht="15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3:34" ht="15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3:34" ht="15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3:34" ht="15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3:34" ht="15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3:34" ht="15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3:34" ht="15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3:34" ht="15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3:34" ht="15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3:34" ht="15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3:34" ht="15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3:34" ht="15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3:34" ht="15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3:34" ht="15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3:34" ht="15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3:34" ht="15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3:34" ht="15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3:34" ht="15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3:34" ht="15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3:34" ht="15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3:34" ht="15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3:34" ht="15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3:34" ht="15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3:34" ht="15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3:34" ht="15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3:34" ht="15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3:34" ht="15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3:34" ht="15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3:34" ht="15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3:34" ht="15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3:34" ht="15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3:34" ht="15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3:34" ht="15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3:34" ht="15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3:34" ht="15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3:34" ht="15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3:34" ht="15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3:34" ht="15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3:34" ht="15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3:34" ht="15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3:34" ht="15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3:34" ht="15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3:34" ht="15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3:34" ht="15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3:34" ht="15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3:34" ht="15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3:34" ht="15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3:34" ht="15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3:34" ht="15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3:34" ht="15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3:34" ht="15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3:34" ht="15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3:34" ht="15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3:34" ht="15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3:34" ht="15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3:34" ht="15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3:34" ht="15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3:34" ht="15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3:34" ht="15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3:34" ht="15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3:34" ht="15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3:34" ht="15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3:34" ht="15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3:34" ht="15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3:34" ht="15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3:34" ht="15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3:34" ht="15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3:34" ht="15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3:34" ht="15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3:34" ht="15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3:34" ht="15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3:34" ht="15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3:34" ht="15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3:34" ht="15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3:34" ht="15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3:34" ht="15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3:34" ht="15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3:34" ht="15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3:34" ht="15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3:34" ht="15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3:34" ht="15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3:34" ht="15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3:34" ht="15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3:34" ht="15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3:34" ht="15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3:34" ht="15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3:34" ht="15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3:34" ht="15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3:34" ht="15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3:34" ht="15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3:34" ht="15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3:34" ht="15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3:34" ht="15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3:34" ht="15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3:34" ht="15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3:34" ht="15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3:34" ht="15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3:34" ht="15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3:34" ht="15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3:34" ht="15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3:34" ht="15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3:34" ht="15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3:34" ht="15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3:34" ht="15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3:34" ht="15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3:34" ht="15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3:34" ht="15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3:34" ht="15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3:34" ht="15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3:34" ht="15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3:34" ht="15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3:34" ht="15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3:34" ht="15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3:34" ht="15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3:34" ht="15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3:34" ht="15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3:34" ht="15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3:34" ht="15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3:34" ht="15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3:34" ht="15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3:34" ht="15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3:34" ht="15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3:34" ht="15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3:34" ht="15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3:34" ht="15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3:34" ht="15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3:34" ht="15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3:34" ht="15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3:34" ht="15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3:34" ht="15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3:34" ht="15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3:34" ht="15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3:34" ht="15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3:34" ht="15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3:34" ht="15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3:34" ht="15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3:34" ht="15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3:34" ht="15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3:34" ht="15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3:34" ht="15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3:34" ht="15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3:34" ht="15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3:34" ht="15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3:34" ht="15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3:34" ht="15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3:34" ht="15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3:34" ht="15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3:34" ht="15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3:34" ht="15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3:34" ht="15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3:34" ht="15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3:34" ht="15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3:34" ht="15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3:34" ht="15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3:34" ht="15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3:34" ht="15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3:34" ht="15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3:34" ht="15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3:34" ht="15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3:34" ht="15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3:34" ht="15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3:34" ht="15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3:34" ht="15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3:34" ht="15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3:34" ht="15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3:34" ht="15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3:34" ht="15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3:34" ht="15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3:34" ht="15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3:34" ht="15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3:34" ht="15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3:34" ht="15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3:34" ht="15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3:34" ht="15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3:34" ht="15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3:34" ht="15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3:34" ht="15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3:34" ht="15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3:34" ht="15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3:34" ht="15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3:34" ht="15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3:34" ht="15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3:34" ht="15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3:34" ht="15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3:34" ht="15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3:34" ht="15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3:34" ht="15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3:34" ht="15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3:34" ht="15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3:34" ht="15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3:34" ht="15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3:34" ht="15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3:34" ht="15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3:34" ht="15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3:34" ht="15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3:34" ht="15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3:34" ht="15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3:34" ht="15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3:34" ht="15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3:34" ht="15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3:34" ht="15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3:34" ht="15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3:34" ht="15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3:34" ht="15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3:34" ht="15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3:34" ht="15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3:34" ht="15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3:34" ht="15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3:34" ht="15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3:34" ht="15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3:34" ht="15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3:34" ht="15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3:34" ht="15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3:34" ht="15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3:34" ht="15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3:34" ht="15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3:34" ht="15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3:34" ht="15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3:34" ht="15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3:34" ht="15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3:34" ht="15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3:34" ht="15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3:34" ht="15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3:34" ht="15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3:34" ht="15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3:34" ht="15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3:34" ht="15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3:34" ht="15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3:34" ht="15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3:34" ht="15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3:34" ht="15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3:34" ht="15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3:34" ht="15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3:34" ht="15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3:34" ht="15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3:34" ht="15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3:34" ht="15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3:34" ht="15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3:34" ht="15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3:34" ht="15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3:34" ht="15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3:34" ht="15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3:34" ht="15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3:34" ht="15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3:34" ht="15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3:34" ht="15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3:34" ht="15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3:34" ht="15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3:34" ht="15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3:34" ht="15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3:34" ht="15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3:34" ht="15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3:34" ht="15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3:34" ht="15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3:34" ht="15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3:34" ht="15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3:34" ht="15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3:34" ht="15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3:34" ht="15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3:34" ht="15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3:34" ht="15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3:34" ht="15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3:34" ht="15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3:34" ht="15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3:34" ht="15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3:34" ht="15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3:34" ht="15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3:34" ht="15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3:34" ht="15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3:34" ht="15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3:34" ht="15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3:34" ht="15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3:34" ht="15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3:34" ht="15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3:34" ht="15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3:34" ht="15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3:34" ht="15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3:34" ht="15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3:34" ht="15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3:34" ht="15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3:34" ht="15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3:34" ht="15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3:34" ht="15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3:34" ht="15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3:34" ht="15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3:34" ht="15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3:34" ht="15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3:34" ht="15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3:34" ht="15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3:34" ht="15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3:34" ht="15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3:34" ht="15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3:34" ht="15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3:34" ht="15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3:34" ht="15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3:34" ht="15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3:34" ht="15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3:34" ht="15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3:34" ht="15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3:34" ht="15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3:34" ht="15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3:34" ht="15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3:34" ht="15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3:34" ht="15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3:34" ht="15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3:34" ht="15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3:34" ht="15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3:34" ht="15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3:34" ht="15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3:34" ht="15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3:34" ht="15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3:34" ht="15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3:34" ht="15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3:34" ht="15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3:34" ht="15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3:34" ht="15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3:34" ht="15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3:34" ht="15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3:34" ht="15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3:34" ht="15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</row>
    <row r="1440" spans="3:34" ht="15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</row>
    <row r="1441" spans="3:34" ht="15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</row>
    <row r="1442" spans="3:34" ht="15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</row>
    <row r="1443" spans="3:34" ht="15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</row>
    <row r="1444" spans="3:34" ht="15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3:34" ht="15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</row>
    <row r="1446" spans="3:34" ht="15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</row>
    <row r="1447" spans="3:34" ht="15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</row>
    <row r="1448" spans="3:34" ht="15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3:34" ht="15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</row>
    <row r="1450" spans="3:34" ht="15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3:34" ht="15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3:34" ht="15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</row>
    <row r="1453" spans="3:34" ht="15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</row>
    <row r="1454" spans="3:34" ht="15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</row>
    <row r="1455" spans="3:34" ht="15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</row>
    <row r="1456" spans="3:34" ht="15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3:34" ht="15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</row>
    <row r="1458" spans="3:34" ht="15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</row>
    <row r="1459" spans="3:34" ht="15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</row>
    <row r="1460" spans="3:34" ht="15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3:34" ht="15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3:34" ht="15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3:34" ht="15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</row>
    <row r="1464" spans="3:34" ht="15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3:34" ht="15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3:34" ht="15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</row>
    <row r="1467" spans="3:34" ht="15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</row>
    <row r="1468" spans="3:34" ht="15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</row>
    <row r="1469" spans="3:34" ht="15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3:34" ht="15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</row>
    <row r="1471" spans="3:34" ht="15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</row>
    <row r="1472" spans="3:34" ht="15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</row>
    <row r="1473" spans="3:34" ht="15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</row>
    <row r="1474" spans="3:34" ht="15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</row>
    <row r="1475" spans="3:34" ht="15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3:34" ht="15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3:34" ht="15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</row>
    <row r="1478" spans="3:34" ht="15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</row>
    <row r="1479" spans="3:34" ht="15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3:34" ht="15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</row>
    <row r="1481" spans="3:34" ht="15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3:34" ht="15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3:34" ht="15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3:34" ht="15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</row>
    <row r="1485" spans="3:34" ht="15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</row>
    <row r="1486" spans="3:34" ht="15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</row>
    <row r="1487" spans="3:34" ht="15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3:34" ht="15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3:34" ht="15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3:34" ht="15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3:34" ht="15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</row>
    <row r="1492" spans="3:34" ht="15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3:34" ht="15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</row>
    <row r="1494" spans="3:34" ht="15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</row>
    <row r="1495" spans="3:34" ht="15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3:34" ht="15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3:34" ht="15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3:34" ht="15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</row>
    <row r="1499" spans="3:34" ht="15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</row>
    <row r="1500" spans="3:34" ht="15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3:34" ht="15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</row>
    <row r="1502" spans="3:34" ht="15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</row>
    <row r="1503" spans="3:34" ht="15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3:34" ht="15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3:34" ht="15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3:34" ht="15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3:34" ht="15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</row>
    <row r="1508" spans="3:34" ht="15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3:34" ht="15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3:34" ht="15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</row>
    <row r="1511" spans="3:34" ht="15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</row>
    <row r="1512" spans="3:34" ht="15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3:34" ht="15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</row>
    <row r="1514" spans="3:34" ht="15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3:34" ht="15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</row>
    <row r="1516" spans="3:34" ht="15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</row>
    <row r="1517" spans="3:34" ht="15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</row>
    <row r="1518" spans="3:34" ht="15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</row>
    <row r="1519" spans="3:34" ht="15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</row>
    <row r="1520" spans="3:34" ht="15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3:34" ht="15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3:34" ht="15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</row>
    <row r="1523" spans="3:34" ht="15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3:34" ht="15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3:34" ht="15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</row>
    <row r="1526" spans="3:34" ht="15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3:34" ht="15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</row>
    <row r="1528" spans="3:34" ht="15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3:34" ht="15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3:34" ht="15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3:34" ht="15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</row>
    <row r="1532" spans="3:34" ht="15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</row>
    <row r="1533" spans="3:34" ht="15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</row>
    <row r="1534" spans="3:34" ht="15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3:34" ht="15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3:34" ht="15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</row>
    <row r="1537" spans="3:34" ht="15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</row>
    <row r="1538" spans="3:34" ht="15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</row>
    <row r="1539" spans="3:34" ht="15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</row>
    <row r="1540" spans="3:34" ht="15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3:34" ht="15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3:34" ht="15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3:34" ht="15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3:34" ht="15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3:34" ht="15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</row>
    <row r="1546" spans="3:34" ht="15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</row>
    <row r="1547" spans="3:34" ht="15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</row>
    <row r="1548" spans="3:34" ht="15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</row>
    <row r="1549" spans="3:34" ht="15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</row>
    <row r="1550" spans="3:34" ht="15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</row>
    <row r="1551" spans="3:34" ht="15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3:34" ht="15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3:34" ht="15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</row>
    <row r="1554" spans="3:34" ht="15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3:34" ht="15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3:34" ht="15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</row>
    <row r="1557" spans="3:34" ht="15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3:34" ht="15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3:34" ht="15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3:34" ht="15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3:34" ht="15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</row>
    <row r="1562" spans="3:34" ht="15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3:34" ht="15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3:34" ht="15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</row>
    <row r="1565" spans="3:34" ht="15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</row>
    <row r="1566" spans="3:34" ht="15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3:34" ht="15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</row>
    <row r="1568" spans="3:34" ht="15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</row>
  </sheetData>
  <mergeCells count="3">
    <mergeCell ref="A3:AF3"/>
    <mergeCell ref="A4:AF4"/>
    <mergeCell ref="A5:AF5"/>
  </mergeCells>
  <printOptions/>
  <pageMargins left="0.25" right="0.25" top="0.2" bottom="0.2" header="0.5" footer="0.5"/>
  <pageSetup fitToHeight="0" horizontalDpi="300" verticalDpi="300" orientation="landscape" paperSize="5" scale="50" r:id="rId1"/>
  <headerFooter alignWithMargins="0">
    <oddHeader>&amp;R&amp;11Attachment 2</oddHeader>
  </headerFooter>
  <rowBreaks count="1" manualBreakCount="1">
    <brk id="5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H869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43.77734375" style="0" customWidth="1"/>
    <col min="2" max="2" width="1.77734375" style="0" customWidth="1"/>
    <col min="3" max="3" width="10.77734375" style="0" customWidth="1"/>
    <col min="4" max="4" width="2.77734375" style="0" customWidth="1"/>
    <col min="6" max="6" width="9.77734375" style="0" customWidth="1"/>
    <col min="8" max="8" width="2.77734375" style="0" customWidth="1"/>
    <col min="10" max="10" width="3.77734375" style="0" customWidth="1"/>
    <col min="11" max="15" width="9.77734375" style="0" customWidth="1"/>
    <col min="16" max="16" width="3.77734375" style="0" customWidth="1"/>
    <col min="17" max="21" width="9.77734375" style="0" customWidth="1"/>
    <col min="22" max="22" width="3.77734375" style="0" hidden="1" customWidth="1"/>
    <col min="23" max="27" width="9.77734375" style="0" hidden="1" customWidth="1"/>
    <col min="28" max="28" width="3.77734375" style="0" customWidth="1"/>
    <col min="29" max="30" width="9.77734375" style="0" hidden="1" customWidth="1"/>
    <col min="31" max="32" width="10.77734375" style="0" customWidth="1"/>
  </cols>
  <sheetData>
    <row r="1" spans="1:32" ht="15">
      <c r="A1" s="7" t="str">
        <f>Summary!A1</f>
        <v>File:  O:\BOA\SHARED\TABLES\FY2007\04CongTrack\07CONG.XLS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</row>
    <row r="2" spans="1:32" ht="15">
      <c r="A2" s="7" t="str">
        <f>Summary!A2</f>
        <v>Date:  Revised 07/03/06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8"/>
      <c r="AF2" s="8"/>
    </row>
    <row r="3" spans="1:33" ht="15.75">
      <c r="A3" s="41" t="s">
        <v>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8"/>
      <c r="AD3" s="8"/>
      <c r="AE3" s="8"/>
      <c r="AF3" s="8"/>
      <c r="AG3" s="31"/>
    </row>
    <row r="4" spans="1:33" ht="15.75">
      <c r="A4" s="41" t="s">
        <v>88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8"/>
      <c r="AD4" s="8"/>
      <c r="AE4" s="8"/>
      <c r="AF4" s="8"/>
      <c r="AG4" s="31"/>
    </row>
    <row r="5" spans="1:33" ht="15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8"/>
      <c r="AD5" s="8"/>
      <c r="AE5" s="8"/>
      <c r="AF5" s="8"/>
      <c r="AG5" s="31"/>
    </row>
    <row r="6" spans="1:33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8"/>
      <c r="AD6" s="8"/>
      <c r="AE6" s="8"/>
      <c r="AF6" s="8"/>
      <c r="AG6" s="31"/>
    </row>
    <row r="7" spans="1:33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8"/>
      <c r="AD7" s="8"/>
      <c r="AE7" s="8"/>
      <c r="AF7" s="8"/>
      <c r="AG7" s="31"/>
    </row>
    <row r="8" spans="1:33" ht="15">
      <c r="A8" s="42"/>
      <c r="B8" s="42"/>
      <c r="C8" s="7"/>
      <c r="D8" s="7"/>
      <c r="E8" s="7"/>
      <c r="F8" s="7"/>
      <c r="G8" s="7"/>
      <c r="H8" s="7"/>
      <c r="I8" s="7"/>
      <c r="J8" s="7"/>
      <c r="K8" s="53" t="s">
        <v>110</v>
      </c>
      <c r="L8" s="53"/>
      <c r="M8" s="53"/>
      <c r="N8" s="53"/>
      <c r="O8" s="53"/>
      <c r="P8" s="7"/>
      <c r="Q8" s="53" t="s">
        <v>112</v>
      </c>
      <c r="R8" s="53"/>
      <c r="S8" s="53"/>
      <c r="T8" s="53"/>
      <c r="U8" s="53"/>
      <c r="V8" s="7"/>
      <c r="W8" s="7"/>
      <c r="X8" s="7"/>
      <c r="Y8" s="7"/>
      <c r="Z8" s="7"/>
      <c r="AA8" s="7"/>
      <c r="AB8" s="7"/>
      <c r="AC8" s="8"/>
      <c r="AD8" s="8"/>
      <c r="AE8" s="8"/>
      <c r="AF8" s="8"/>
      <c r="AG8" s="31"/>
    </row>
    <row r="9" spans="1:33" ht="15.75" thickBot="1">
      <c r="A9" s="7" t="s">
        <v>2</v>
      </c>
      <c r="B9" s="7"/>
      <c r="C9" s="11"/>
      <c r="D9" s="11"/>
      <c r="E9" s="23" t="s">
        <v>104</v>
      </c>
      <c r="F9" s="23" t="s">
        <v>3</v>
      </c>
      <c r="G9" s="23" t="s">
        <v>4</v>
      </c>
      <c r="H9" s="23"/>
      <c r="I9" s="23" t="s">
        <v>94</v>
      </c>
      <c r="J9" s="43"/>
      <c r="K9" s="44" t="s">
        <v>99</v>
      </c>
      <c r="L9" s="44"/>
      <c r="M9" s="44"/>
      <c r="N9" s="44"/>
      <c r="O9" s="44"/>
      <c r="P9" s="43"/>
      <c r="Q9" s="44" t="s">
        <v>100</v>
      </c>
      <c r="R9" s="44"/>
      <c r="S9" s="44"/>
      <c r="T9" s="44"/>
      <c r="U9" s="44"/>
      <c r="V9" s="43"/>
      <c r="W9" s="45"/>
      <c r="X9" s="45"/>
      <c r="Y9" s="45"/>
      <c r="Z9" s="45"/>
      <c r="AA9" s="45"/>
      <c r="AB9" s="43"/>
      <c r="AC9" s="7"/>
      <c r="AD9" s="7"/>
      <c r="AE9" s="43" t="s">
        <v>6</v>
      </c>
      <c r="AF9" s="43" t="s">
        <v>6</v>
      </c>
      <c r="AG9" s="31"/>
    </row>
    <row r="10" spans="1:33" ht="15.75" thickBot="1">
      <c r="A10" s="7"/>
      <c r="B10" s="7"/>
      <c r="C10" s="26" t="s">
        <v>89</v>
      </c>
      <c r="D10" s="23"/>
      <c r="E10" s="23" t="s">
        <v>7</v>
      </c>
      <c r="F10" s="23" t="s">
        <v>8</v>
      </c>
      <c r="G10" s="23" t="s">
        <v>8</v>
      </c>
      <c r="H10" s="23"/>
      <c r="I10" s="23" t="s">
        <v>83</v>
      </c>
      <c r="J10" s="43"/>
      <c r="K10" s="44" t="s">
        <v>38</v>
      </c>
      <c r="L10" s="44"/>
      <c r="M10" s="44"/>
      <c r="N10" s="44"/>
      <c r="O10" s="43" t="s">
        <v>39</v>
      </c>
      <c r="P10" s="43"/>
      <c r="Q10" s="44" t="s">
        <v>40</v>
      </c>
      <c r="R10" s="44"/>
      <c r="S10" s="44"/>
      <c r="T10" s="44"/>
      <c r="U10" s="43" t="s">
        <v>41</v>
      </c>
      <c r="V10" s="43"/>
      <c r="W10" s="44" t="s">
        <v>101</v>
      </c>
      <c r="X10" s="44"/>
      <c r="Y10" s="44"/>
      <c r="Z10" s="44"/>
      <c r="AA10" s="43" t="s">
        <v>29</v>
      </c>
      <c r="AB10" s="43"/>
      <c r="AC10" s="43" t="s">
        <v>23</v>
      </c>
      <c r="AD10" s="43" t="s">
        <v>23</v>
      </c>
      <c r="AE10" s="43" t="s">
        <v>10</v>
      </c>
      <c r="AF10" s="43" t="s">
        <v>10</v>
      </c>
      <c r="AG10" s="31"/>
    </row>
    <row r="11" spans="1:33" ht="15.75" thickBot="1">
      <c r="A11" s="46" t="s">
        <v>82</v>
      </c>
      <c r="B11" s="47"/>
      <c r="C11" s="38" t="s">
        <v>11</v>
      </c>
      <c r="D11" s="27"/>
      <c r="E11" s="27" t="s">
        <v>12</v>
      </c>
      <c r="F11" s="27" t="s">
        <v>12</v>
      </c>
      <c r="G11" s="27" t="s">
        <v>12</v>
      </c>
      <c r="H11" s="27"/>
      <c r="I11" s="27" t="s">
        <v>13</v>
      </c>
      <c r="J11" s="48"/>
      <c r="K11" s="48" t="s">
        <v>24</v>
      </c>
      <c r="L11" s="48" t="s">
        <v>25</v>
      </c>
      <c r="M11" s="48" t="s">
        <v>26</v>
      </c>
      <c r="N11" s="48" t="s">
        <v>27</v>
      </c>
      <c r="O11" s="48" t="s">
        <v>28</v>
      </c>
      <c r="P11" s="48"/>
      <c r="Q11" s="48" t="s">
        <v>24</v>
      </c>
      <c r="R11" s="48" t="s">
        <v>25</v>
      </c>
      <c r="S11" s="48" t="s">
        <v>26</v>
      </c>
      <c r="T11" s="48" t="s">
        <v>27</v>
      </c>
      <c r="U11" s="48" t="s">
        <v>28</v>
      </c>
      <c r="V11" s="48"/>
      <c r="W11" s="48" t="s">
        <v>24</v>
      </c>
      <c r="X11" s="48" t="s">
        <v>25</v>
      </c>
      <c r="Y11" s="48" t="s">
        <v>26</v>
      </c>
      <c r="Z11" s="48" t="s">
        <v>27</v>
      </c>
      <c r="AA11" s="48" t="s">
        <v>28</v>
      </c>
      <c r="AB11" s="48"/>
      <c r="AC11" s="48" t="s">
        <v>25</v>
      </c>
      <c r="AD11" s="48" t="s">
        <v>26</v>
      </c>
      <c r="AE11" s="48" t="s">
        <v>95</v>
      </c>
      <c r="AF11" s="48" t="s">
        <v>16</v>
      </c>
      <c r="AG11" s="31"/>
    </row>
    <row r="12" spans="1:33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31"/>
    </row>
    <row r="13" spans="1:33" ht="15.75">
      <c r="A13" s="17" t="s">
        <v>90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1"/>
    </row>
    <row r="14" spans="1:33" ht="15.75">
      <c r="A14" s="17" t="s">
        <v>91</v>
      </c>
      <c r="B14" s="8"/>
      <c r="C14" s="11"/>
      <c r="D14" s="11"/>
      <c r="E14" s="11"/>
      <c r="F14" s="11"/>
      <c r="G14" s="11"/>
      <c r="H14" s="11"/>
      <c r="I14" s="1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1"/>
    </row>
    <row r="15" spans="1:34" ht="15">
      <c r="A15" s="8" t="s">
        <v>43</v>
      </c>
      <c r="B15" s="8"/>
      <c r="C15" s="13">
        <f>+Summary!C15</f>
        <v>68855</v>
      </c>
      <c r="D15" s="11"/>
      <c r="E15" s="11">
        <f>+Summary!E15</f>
        <v>0</v>
      </c>
      <c r="F15" s="11">
        <f>+Summary!F15</f>
        <v>-68855</v>
      </c>
      <c r="G15" s="11">
        <f>+Summary!G15</f>
        <v>0</v>
      </c>
      <c r="H15" s="11"/>
      <c r="I15" s="11">
        <f>+C15+E15+F15+G15</f>
        <v>0</v>
      </c>
      <c r="J15" s="11"/>
      <c r="K15" s="11">
        <v>0</v>
      </c>
      <c r="L15" s="11">
        <v>-68855</v>
      </c>
      <c r="M15" s="11">
        <v>0</v>
      </c>
      <c r="N15" s="11">
        <f>SUM(K15:M15)</f>
        <v>-68855</v>
      </c>
      <c r="O15" s="11">
        <f>+N15+C15</f>
        <v>0</v>
      </c>
      <c r="P15" s="11"/>
      <c r="Q15" s="11">
        <v>0</v>
      </c>
      <c r="R15" s="11">
        <v>-68855</v>
      </c>
      <c r="S15" s="11">
        <v>0</v>
      </c>
      <c r="T15" s="11">
        <f>SUM(Q15:S15)</f>
        <v>-68855</v>
      </c>
      <c r="U15" s="11">
        <f>+T15+C15</f>
        <v>0</v>
      </c>
      <c r="V15" s="11"/>
      <c r="W15" s="11"/>
      <c r="X15" s="11"/>
      <c r="Y15" s="11"/>
      <c r="Z15" s="11">
        <f>SUM(W15:Y15)</f>
        <v>0</v>
      </c>
      <c r="AA15" s="11">
        <f>+Z15+C15</f>
        <v>68855</v>
      </c>
      <c r="AB15" s="11"/>
      <c r="AC15" s="11"/>
      <c r="AD15" s="11"/>
      <c r="AE15" s="11">
        <f>+AA15-C15</f>
        <v>0</v>
      </c>
      <c r="AF15" s="11">
        <f>+AA15-I15</f>
        <v>68855</v>
      </c>
      <c r="AG15" s="32"/>
      <c r="AH15" s="4"/>
    </row>
    <row r="16" spans="1:34" ht="15">
      <c r="A16" s="8" t="s">
        <v>44</v>
      </c>
      <c r="B16" s="8"/>
      <c r="C16" s="13">
        <f>+Summary!C16</f>
        <v>45713</v>
      </c>
      <c r="D16" s="11"/>
      <c r="E16" s="11">
        <f>+Summary!E16</f>
        <v>293</v>
      </c>
      <c r="F16" s="11">
        <f>+Summary!F16</f>
        <v>2768</v>
      </c>
      <c r="G16" s="11">
        <f>+Summary!G16</f>
        <v>12980</v>
      </c>
      <c r="H16" s="11"/>
      <c r="I16" s="11">
        <f>+C16+E16+F16+G16</f>
        <v>61754</v>
      </c>
      <c r="J16" s="11"/>
      <c r="K16" s="11">
        <v>293</v>
      </c>
      <c r="L16" s="11">
        <v>2768</v>
      </c>
      <c r="M16" s="11">
        <f>15950-2970</f>
        <v>12980</v>
      </c>
      <c r="N16" s="11">
        <f>SUM(K16:M16)</f>
        <v>16041</v>
      </c>
      <c r="O16" s="11">
        <f>+N16+C16</f>
        <v>61754</v>
      </c>
      <c r="P16" s="11"/>
      <c r="Q16" s="11">
        <v>293</v>
      </c>
      <c r="R16" s="11">
        <v>2768</v>
      </c>
      <c r="S16" s="11">
        <f>15950-2970</f>
        <v>12980</v>
      </c>
      <c r="T16" s="11">
        <f>SUM(Q16:S16)</f>
        <v>16041</v>
      </c>
      <c r="U16" s="11">
        <f>+T16+C16</f>
        <v>61754</v>
      </c>
      <c r="V16" s="11"/>
      <c r="W16" s="11"/>
      <c r="X16" s="11"/>
      <c r="Y16" s="11"/>
      <c r="Z16" s="11">
        <f>SUM(W16:Y16)</f>
        <v>0</v>
      </c>
      <c r="AA16" s="11">
        <f>+Z16+C16</f>
        <v>45713</v>
      </c>
      <c r="AB16" s="11"/>
      <c r="AC16" s="11"/>
      <c r="AD16" s="11"/>
      <c r="AE16" s="11">
        <f>+AA16-C16</f>
        <v>0</v>
      </c>
      <c r="AF16" s="11">
        <f>+AA16-I16</f>
        <v>-16041</v>
      </c>
      <c r="AG16" s="32"/>
      <c r="AH16" s="4"/>
    </row>
    <row r="17" spans="1:34" ht="15">
      <c r="A17" s="8" t="s">
        <v>45</v>
      </c>
      <c r="B17" s="8"/>
      <c r="C17" s="13">
        <f>+Summary!C17</f>
        <v>14705</v>
      </c>
      <c r="D17" s="11"/>
      <c r="E17" s="11">
        <f>+Summary!E17</f>
        <v>369</v>
      </c>
      <c r="F17" s="11">
        <f>+Summary!F17</f>
        <v>1786</v>
      </c>
      <c r="G17" s="11">
        <f>+Summary!G17</f>
        <v>-2000</v>
      </c>
      <c r="H17" s="11"/>
      <c r="I17" s="11">
        <f>+C17+E17+F17+G17</f>
        <v>14860</v>
      </c>
      <c r="J17" s="11"/>
      <c r="K17" s="11">
        <v>369</v>
      </c>
      <c r="L17" s="11">
        <v>1786</v>
      </c>
      <c r="M17" s="11">
        <v>0</v>
      </c>
      <c r="N17" s="11">
        <f>SUM(K17:M17)</f>
        <v>2155</v>
      </c>
      <c r="O17" s="11">
        <f>+N17+C17</f>
        <v>16860</v>
      </c>
      <c r="P17" s="11"/>
      <c r="Q17" s="11">
        <v>369</v>
      </c>
      <c r="R17" s="11">
        <v>1786</v>
      </c>
      <c r="S17" s="11">
        <v>0</v>
      </c>
      <c r="T17" s="11">
        <f>SUM(Q17:S17)</f>
        <v>2155</v>
      </c>
      <c r="U17" s="11">
        <f>+T17+C17</f>
        <v>16860</v>
      </c>
      <c r="V17" s="11"/>
      <c r="W17" s="11"/>
      <c r="X17" s="11"/>
      <c r="Y17" s="11"/>
      <c r="Z17" s="11">
        <f>SUM(W17:Y17)</f>
        <v>0</v>
      </c>
      <c r="AA17" s="11">
        <f>+Z17+C17</f>
        <v>14705</v>
      </c>
      <c r="AB17" s="11"/>
      <c r="AC17" s="11"/>
      <c r="AD17" s="11"/>
      <c r="AE17" s="11">
        <f>+AA17-C17</f>
        <v>0</v>
      </c>
      <c r="AF17" s="11">
        <f>+AA17-I17</f>
        <v>-155</v>
      </c>
      <c r="AG17" s="32"/>
      <c r="AH17" s="4"/>
    </row>
    <row r="18" spans="1:34" ht="15">
      <c r="A18" s="8"/>
      <c r="B18" s="8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32"/>
      <c r="AH18" s="4"/>
    </row>
    <row r="19" spans="1:34" ht="15">
      <c r="A19" s="10" t="s">
        <v>46</v>
      </c>
      <c r="B19" s="8"/>
      <c r="C19" s="14">
        <f>SUM(C15:C17)</f>
        <v>129273</v>
      </c>
      <c r="D19" s="14"/>
      <c r="E19" s="14">
        <f>SUM(E15:E17)</f>
        <v>662</v>
      </c>
      <c r="F19" s="14">
        <f>SUM(F15:F17)</f>
        <v>-64301</v>
      </c>
      <c r="G19" s="14">
        <f>SUM(G15:G17)</f>
        <v>10980</v>
      </c>
      <c r="H19" s="14"/>
      <c r="I19" s="14">
        <f>SUM(I15:I17)</f>
        <v>76614</v>
      </c>
      <c r="J19" s="14"/>
      <c r="K19" s="14">
        <f>SUM(K15:K17)</f>
        <v>662</v>
      </c>
      <c r="L19" s="14">
        <f>SUM(L15:L17)</f>
        <v>-64301</v>
      </c>
      <c r="M19" s="14">
        <f>SUM(M15:M17)</f>
        <v>12980</v>
      </c>
      <c r="N19" s="14">
        <f>SUM(N15:N17)</f>
        <v>-50659</v>
      </c>
      <c r="O19" s="14">
        <f>SUM(O15:O17)</f>
        <v>78614</v>
      </c>
      <c r="P19" s="14"/>
      <c r="Q19" s="14">
        <f>SUM(Q15:Q17)</f>
        <v>662</v>
      </c>
      <c r="R19" s="14">
        <f>SUM(R15:R17)</f>
        <v>-64301</v>
      </c>
      <c r="S19" s="14">
        <f>SUM(S15:S17)</f>
        <v>12980</v>
      </c>
      <c r="T19" s="14">
        <f>SUM(T15:T17)</f>
        <v>-50659</v>
      </c>
      <c r="U19" s="14">
        <f>SUM(U15:U17)</f>
        <v>78614</v>
      </c>
      <c r="V19" s="14"/>
      <c r="W19" s="14">
        <f>SUM(W15:W17)</f>
        <v>0</v>
      </c>
      <c r="X19" s="14">
        <f>SUM(X15:X17)</f>
        <v>0</v>
      </c>
      <c r="Y19" s="14">
        <f>SUM(Y15:Y17)</f>
        <v>0</v>
      </c>
      <c r="Z19" s="14">
        <f>SUM(Z15:Z17)</f>
        <v>0</v>
      </c>
      <c r="AA19" s="14">
        <f>SUM(AA15:AA17)</f>
        <v>129273</v>
      </c>
      <c r="AB19" s="14"/>
      <c r="AC19" s="14">
        <f>SUM(AC15:AC17)</f>
        <v>0</v>
      </c>
      <c r="AD19" s="14">
        <f>SUM(AD15:AD17)</f>
        <v>0</v>
      </c>
      <c r="AE19" s="14">
        <f>SUM(AE15:AE17)</f>
        <v>0</v>
      </c>
      <c r="AF19" s="14">
        <f>SUM(AF15:AF17)</f>
        <v>52659</v>
      </c>
      <c r="AG19" s="32"/>
      <c r="AH19" s="4"/>
    </row>
    <row r="20" spans="1:34" ht="15.75" thickBot="1">
      <c r="A20" s="19"/>
      <c r="B20" s="1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2"/>
      <c r="AH20" s="4"/>
    </row>
    <row r="21" spans="1:34" ht="15.75" thickTop="1">
      <c r="A21" s="8"/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32"/>
      <c r="AH21" s="4"/>
    </row>
    <row r="22" spans="1:34" ht="15.75">
      <c r="A22" s="9" t="s">
        <v>47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32"/>
      <c r="AH22" s="4"/>
    </row>
    <row r="23" spans="1:34" ht="15">
      <c r="A23" s="8" t="s">
        <v>48</v>
      </c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2"/>
      <c r="AH23" s="4"/>
    </row>
    <row r="24" spans="1:34" ht="15">
      <c r="A24" s="8" t="s">
        <v>49</v>
      </c>
      <c r="B24" s="8"/>
      <c r="C24" s="13">
        <f>+Summary!C24</f>
        <v>50583</v>
      </c>
      <c r="D24" s="11"/>
      <c r="E24" s="11">
        <f>+Summary!E24</f>
        <v>578</v>
      </c>
      <c r="F24" s="11">
        <f>+Summary!F24</f>
        <v>0</v>
      </c>
      <c r="G24" s="11">
        <f>+Summary!G24</f>
        <v>300</v>
      </c>
      <c r="H24" s="11"/>
      <c r="I24" s="11">
        <f>+C24+E24+F24+G24</f>
        <v>51461</v>
      </c>
      <c r="J24" s="11"/>
      <c r="K24" s="11">
        <v>578</v>
      </c>
      <c r="L24" s="11">
        <v>0</v>
      </c>
      <c r="M24" s="11">
        <v>0</v>
      </c>
      <c r="N24" s="11">
        <f>SUM(K24:M24)</f>
        <v>578</v>
      </c>
      <c r="O24" s="11">
        <f>+N24+C24</f>
        <v>51161</v>
      </c>
      <c r="P24" s="11"/>
      <c r="Q24" s="11">
        <v>578</v>
      </c>
      <c r="R24" s="11">
        <v>0</v>
      </c>
      <c r="S24" s="11">
        <v>0</v>
      </c>
      <c r="T24" s="11">
        <f>SUM(Q24:S24)</f>
        <v>578</v>
      </c>
      <c r="U24" s="11">
        <f>+T24+C24</f>
        <v>51161</v>
      </c>
      <c r="V24" s="11"/>
      <c r="W24" s="11"/>
      <c r="X24" s="11"/>
      <c r="Y24" s="11"/>
      <c r="Z24" s="11">
        <f>SUM(W24:Y24)</f>
        <v>0</v>
      </c>
      <c r="AA24" s="11">
        <f>+Z24+C24</f>
        <v>50583</v>
      </c>
      <c r="AB24" s="11"/>
      <c r="AC24" s="11"/>
      <c r="AD24" s="11"/>
      <c r="AE24" s="11">
        <f>+AA24-C24</f>
        <v>0</v>
      </c>
      <c r="AF24" s="11">
        <f>+AA24-I24</f>
        <v>-878</v>
      </c>
      <c r="AG24" s="32"/>
      <c r="AH24" s="4"/>
    </row>
    <row r="25" spans="1:34" ht="15">
      <c r="A25" s="8" t="s">
        <v>50</v>
      </c>
      <c r="B25" s="8"/>
      <c r="C25" s="13">
        <f>+Summary!C25</f>
        <v>21466</v>
      </c>
      <c r="D25" s="11"/>
      <c r="E25" s="11">
        <f>+Summary!E25</f>
        <v>206</v>
      </c>
      <c r="F25" s="11">
        <f>+Summary!F25</f>
        <v>0</v>
      </c>
      <c r="G25" s="11">
        <f>+Summary!G25</f>
        <v>0</v>
      </c>
      <c r="H25" s="11"/>
      <c r="I25" s="11">
        <f>+C25+E25+F25+G25</f>
        <v>21672</v>
      </c>
      <c r="J25" s="11"/>
      <c r="K25" s="11">
        <v>206</v>
      </c>
      <c r="L25" s="11">
        <v>0</v>
      </c>
      <c r="M25" s="11">
        <v>600</v>
      </c>
      <c r="N25" s="11">
        <f>SUM(K25:M25)</f>
        <v>806</v>
      </c>
      <c r="O25" s="11">
        <f>+N25+C25</f>
        <v>22272</v>
      </c>
      <c r="P25" s="11"/>
      <c r="Q25" s="11">
        <v>206</v>
      </c>
      <c r="R25" s="11">
        <v>0</v>
      </c>
      <c r="S25" s="11">
        <v>600</v>
      </c>
      <c r="T25" s="11">
        <f>SUM(Q25:S25)</f>
        <v>806</v>
      </c>
      <c r="U25" s="11">
        <f>+T25+C25</f>
        <v>22272</v>
      </c>
      <c r="V25" s="11"/>
      <c r="W25" s="11"/>
      <c r="X25" s="11"/>
      <c r="Y25" s="11"/>
      <c r="Z25" s="11">
        <f>SUM(W25:Y25)</f>
        <v>0</v>
      </c>
      <c r="AA25" s="11">
        <f>+Z25+C25</f>
        <v>21466</v>
      </c>
      <c r="AB25" s="11"/>
      <c r="AC25" s="11"/>
      <c r="AD25" s="11"/>
      <c r="AE25" s="11">
        <f>+AA25-C25</f>
        <v>0</v>
      </c>
      <c r="AF25" s="11">
        <f>+AA25-I25</f>
        <v>-206</v>
      </c>
      <c r="AG25" s="32"/>
      <c r="AH25" s="4"/>
    </row>
    <row r="26" spans="1:34" ht="15">
      <c r="A26" s="8" t="s">
        <v>51</v>
      </c>
      <c r="B26" s="8"/>
      <c r="C26" s="13">
        <f>+Summary!C26</f>
        <v>3042</v>
      </c>
      <c r="D26" s="11"/>
      <c r="E26" s="11">
        <f>+Summary!E26</f>
        <v>42</v>
      </c>
      <c r="F26" s="11">
        <f>+Summary!F26</f>
        <v>0</v>
      </c>
      <c r="G26" s="11">
        <f>+Summary!G26</f>
        <v>200</v>
      </c>
      <c r="H26" s="11"/>
      <c r="I26" s="11">
        <f>+C26+E26+F26+G26</f>
        <v>3284</v>
      </c>
      <c r="J26" s="11"/>
      <c r="K26" s="11">
        <v>42</v>
      </c>
      <c r="L26" s="11">
        <v>0</v>
      </c>
      <c r="M26" s="11">
        <v>0</v>
      </c>
      <c r="N26" s="11">
        <f>SUM(K26:M26)</f>
        <v>42</v>
      </c>
      <c r="O26" s="11">
        <f>+N26+C26</f>
        <v>3084</v>
      </c>
      <c r="P26" s="11"/>
      <c r="Q26" s="11">
        <v>42</v>
      </c>
      <c r="R26" s="11">
        <v>0</v>
      </c>
      <c r="S26" s="11">
        <v>0</v>
      </c>
      <c r="T26" s="11">
        <f>SUM(Q26:S26)</f>
        <v>42</v>
      </c>
      <c r="U26" s="11">
        <f>+T26+C26</f>
        <v>3084</v>
      </c>
      <c r="V26" s="11"/>
      <c r="W26" s="11"/>
      <c r="X26" s="11"/>
      <c r="Y26" s="11"/>
      <c r="Z26" s="11">
        <f>SUM(W26:Y26)</f>
        <v>0</v>
      </c>
      <c r="AA26" s="11">
        <f>+Z26+C26</f>
        <v>3042</v>
      </c>
      <c r="AB26" s="11"/>
      <c r="AC26" s="11"/>
      <c r="AD26" s="11"/>
      <c r="AE26" s="11">
        <f>+AA26-C26</f>
        <v>0</v>
      </c>
      <c r="AF26" s="11">
        <f>+AA26-I26</f>
        <v>-242</v>
      </c>
      <c r="AG26" s="32"/>
      <c r="AH26" s="4"/>
    </row>
    <row r="27" spans="1:34" ht="15">
      <c r="A27" s="8" t="s">
        <v>52</v>
      </c>
      <c r="B27" s="8"/>
      <c r="C27" s="13">
        <f>+Summary!C27</f>
        <v>3914</v>
      </c>
      <c r="D27" s="11"/>
      <c r="E27" s="11">
        <f>+Summary!E27</f>
        <v>35</v>
      </c>
      <c r="F27" s="11">
        <f>+Summary!F27</f>
        <v>0</v>
      </c>
      <c r="G27" s="11">
        <f>+Summary!G27</f>
        <v>0</v>
      </c>
      <c r="H27" s="11"/>
      <c r="I27" s="11">
        <f>+C27+E27+F27+G27</f>
        <v>3949</v>
      </c>
      <c r="J27" s="11"/>
      <c r="K27" s="11">
        <v>35</v>
      </c>
      <c r="L27" s="11">
        <v>0</v>
      </c>
      <c r="M27" s="11">
        <v>0</v>
      </c>
      <c r="N27" s="11">
        <f>SUM(K27:M27)</f>
        <v>35</v>
      </c>
      <c r="O27" s="11">
        <f>+N27+C27</f>
        <v>3949</v>
      </c>
      <c r="P27" s="11"/>
      <c r="Q27" s="11">
        <v>35</v>
      </c>
      <c r="R27" s="11">
        <v>0</v>
      </c>
      <c r="S27" s="11">
        <v>0</v>
      </c>
      <c r="T27" s="11">
        <f>SUM(Q27:S27)</f>
        <v>35</v>
      </c>
      <c r="U27" s="11">
        <f>+T27+C27</f>
        <v>3949</v>
      </c>
      <c r="V27" s="11"/>
      <c r="W27" s="11"/>
      <c r="X27" s="11"/>
      <c r="Y27" s="11"/>
      <c r="Z27" s="11">
        <f>SUM(W27:Y27)</f>
        <v>0</v>
      </c>
      <c r="AA27" s="11">
        <f>+Z27+C27</f>
        <v>3914</v>
      </c>
      <c r="AB27" s="11"/>
      <c r="AC27" s="11"/>
      <c r="AD27" s="11"/>
      <c r="AE27" s="11">
        <f>+AA27-C27</f>
        <v>0</v>
      </c>
      <c r="AF27" s="11">
        <f>+AA27-I27</f>
        <v>-35</v>
      </c>
      <c r="AG27" s="32"/>
      <c r="AH27" s="4"/>
    </row>
    <row r="28" spans="1:34" ht="15">
      <c r="A28" s="8" t="s">
        <v>53</v>
      </c>
      <c r="B28" s="8"/>
      <c r="C28" s="18">
        <f>+Summary!C28</f>
        <v>1995</v>
      </c>
      <c r="D28" s="18"/>
      <c r="E28" s="18">
        <f>+Summary!E28</f>
        <v>35</v>
      </c>
      <c r="F28" s="18">
        <f>+Summary!F28</f>
        <v>0</v>
      </c>
      <c r="G28" s="18">
        <f>+Summary!G28</f>
        <v>0</v>
      </c>
      <c r="H28" s="18"/>
      <c r="I28" s="18">
        <f>+C28+E28+F28+G28</f>
        <v>2030</v>
      </c>
      <c r="J28" s="18"/>
      <c r="K28" s="18">
        <v>35</v>
      </c>
      <c r="L28" s="18">
        <v>0</v>
      </c>
      <c r="M28" s="18">
        <v>0</v>
      </c>
      <c r="N28" s="18">
        <f>SUM(K28:M28)</f>
        <v>35</v>
      </c>
      <c r="O28" s="18">
        <f>+N28+C28</f>
        <v>2030</v>
      </c>
      <c r="P28" s="18"/>
      <c r="Q28" s="18">
        <v>35</v>
      </c>
      <c r="R28" s="18">
        <v>0</v>
      </c>
      <c r="S28" s="18">
        <v>0</v>
      </c>
      <c r="T28" s="18">
        <f>SUM(Q28:S28)</f>
        <v>35</v>
      </c>
      <c r="U28" s="18">
        <f>+T28+C28</f>
        <v>2030</v>
      </c>
      <c r="V28" s="18"/>
      <c r="W28" s="18"/>
      <c r="X28" s="18"/>
      <c r="Y28" s="18"/>
      <c r="Z28" s="18">
        <f>SUM(W28:Y28)</f>
        <v>0</v>
      </c>
      <c r="AA28" s="18">
        <f>+Z28+C28</f>
        <v>1995</v>
      </c>
      <c r="AB28" s="18"/>
      <c r="AC28" s="18"/>
      <c r="AD28" s="18"/>
      <c r="AE28" s="18">
        <f>+AA28-C28</f>
        <v>0</v>
      </c>
      <c r="AF28" s="18">
        <f>+AA28-I28</f>
        <v>-35</v>
      </c>
      <c r="AG28" s="32"/>
      <c r="AH28" s="4"/>
    </row>
    <row r="29" spans="1:34" ht="15">
      <c r="A29" s="10" t="s">
        <v>54</v>
      </c>
      <c r="B29" s="8"/>
      <c r="C29" s="14">
        <f>SUM(C24:C28)</f>
        <v>81000</v>
      </c>
      <c r="D29" s="11"/>
      <c r="E29" s="14">
        <f>SUM(E24:E28)</f>
        <v>896</v>
      </c>
      <c r="F29" s="14">
        <f>SUM(F24:F28)</f>
        <v>0</v>
      </c>
      <c r="G29" s="14">
        <f>SUM(G24:G28)</f>
        <v>500</v>
      </c>
      <c r="H29" s="14"/>
      <c r="I29" s="14">
        <f>SUM(I24:I28)</f>
        <v>82396</v>
      </c>
      <c r="J29" s="14"/>
      <c r="K29" s="14">
        <f>SUM(K24:K28)</f>
        <v>896</v>
      </c>
      <c r="L29" s="14">
        <f>SUM(L24:L28)</f>
        <v>0</v>
      </c>
      <c r="M29" s="14">
        <f>SUM(M24:M28)</f>
        <v>600</v>
      </c>
      <c r="N29" s="14">
        <f>SUM(N24:N28)</f>
        <v>1496</v>
      </c>
      <c r="O29" s="14">
        <f>SUM(O24:O28)</f>
        <v>82496</v>
      </c>
      <c r="P29" s="14"/>
      <c r="Q29" s="14">
        <f>SUM(Q24:Q28)</f>
        <v>896</v>
      </c>
      <c r="R29" s="14">
        <f>SUM(R24:R28)</f>
        <v>0</v>
      </c>
      <c r="S29" s="14">
        <f>SUM(S24:S28)</f>
        <v>600</v>
      </c>
      <c r="T29" s="14">
        <f>SUM(T24:T28)</f>
        <v>1496</v>
      </c>
      <c r="U29" s="14">
        <f>SUM(U24:U28)</f>
        <v>82496</v>
      </c>
      <c r="V29" s="14"/>
      <c r="W29" s="14">
        <f>SUM(W24:W28)</f>
        <v>0</v>
      </c>
      <c r="X29" s="14">
        <f>SUM(X24:X28)</f>
        <v>0</v>
      </c>
      <c r="Y29" s="14">
        <f>SUM(Y24:Y28)</f>
        <v>0</v>
      </c>
      <c r="Z29" s="14">
        <f>SUM(Z24:Z28)</f>
        <v>0</v>
      </c>
      <c r="AA29" s="14">
        <f>SUM(AA24:AA28)</f>
        <v>81000</v>
      </c>
      <c r="AB29" s="14"/>
      <c r="AC29" s="14">
        <f>SUM(AC24:AC28)</f>
        <v>0</v>
      </c>
      <c r="AD29" s="14">
        <f>SUM(AD24:AD28)</f>
        <v>0</v>
      </c>
      <c r="AE29" s="14">
        <f>SUM(AE24:AE28)</f>
        <v>0</v>
      </c>
      <c r="AF29" s="14">
        <f>SUM(AF24:AF28)</f>
        <v>-1396</v>
      </c>
      <c r="AG29" s="32"/>
      <c r="AH29" s="4"/>
    </row>
    <row r="30" spans="1:34" ht="15">
      <c r="A30" s="8"/>
      <c r="B30" s="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32"/>
      <c r="AH30" s="4"/>
    </row>
    <row r="31" spans="1:34" ht="15">
      <c r="A31" s="8" t="s">
        <v>55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2"/>
      <c r="AH31" s="4"/>
    </row>
    <row r="32" spans="1:34" ht="15">
      <c r="A32" s="8" t="s">
        <v>56</v>
      </c>
      <c r="B32" s="8"/>
      <c r="C32" s="13">
        <f>+Summary!C32</f>
        <v>13354</v>
      </c>
      <c r="D32" s="11"/>
      <c r="E32" s="11">
        <f>+Summary!E32</f>
        <v>159</v>
      </c>
      <c r="F32" s="11">
        <f>+Summary!F32</f>
        <v>0</v>
      </c>
      <c r="G32" s="11">
        <f>+Summary!G32</f>
        <v>-247</v>
      </c>
      <c r="H32" s="11"/>
      <c r="I32" s="11">
        <f>+C32+E32+F32+G32</f>
        <v>13266</v>
      </c>
      <c r="J32" s="11"/>
      <c r="K32" s="11">
        <v>159</v>
      </c>
      <c r="L32" s="11">
        <v>0</v>
      </c>
      <c r="M32" s="11">
        <v>-247</v>
      </c>
      <c r="N32" s="11">
        <f>SUM(K32:M32)</f>
        <v>-88</v>
      </c>
      <c r="O32" s="11">
        <f>+N32+C32</f>
        <v>13266</v>
      </c>
      <c r="P32" s="11"/>
      <c r="Q32" s="11">
        <v>159</v>
      </c>
      <c r="R32" s="11">
        <v>0</v>
      </c>
      <c r="S32" s="11">
        <v>-247</v>
      </c>
      <c r="T32" s="11">
        <f>SUM(Q32:S32)</f>
        <v>-88</v>
      </c>
      <c r="U32" s="11">
        <f>+T32+C32</f>
        <v>13266</v>
      </c>
      <c r="V32" s="11"/>
      <c r="W32" s="11"/>
      <c r="X32" s="11"/>
      <c r="Y32" s="11"/>
      <c r="Z32" s="11">
        <f>SUM(W32:Y32)</f>
        <v>0</v>
      </c>
      <c r="AA32" s="11">
        <f>+Z32+C32</f>
        <v>13354</v>
      </c>
      <c r="AB32" s="11"/>
      <c r="AC32" s="11"/>
      <c r="AD32" s="11"/>
      <c r="AE32" s="11">
        <f>+AA32-C32</f>
        <v>0</v>
      </c>
      <c r="AF32" s="11">
        <f>+AA32-I32</f>
        <v>88</v>
      </c>
      <c r="AG32" s="32"/>
      <c r="AH32" s="4"/>
    </row>
    <row r="33" spans="1:34" ht="15">
      <c r="A33" s="8" t="s">
        <v>57</v>
      </c>
      <c r="B33" s="8"/>
      <c r="C33" s="13">
        <f>+Summary!C33</f>
        <v>25113</v>
      </c>
      <c r="D33" s="11"/>
      <c r="E33" s="11">
        <f>+Summary!E33</f>
        <v>334</v>
      </c>
      <c r="F33" s="11">
        <f>+Summary!F33</f>
        <v>0</v>
      </c>
      <c r="G33" s="11">
        <f>+Summary!G33</f>
        <v>0</v>
      </c>
      <c r="H33" s="11"/>
      <c r="I33" s="11">
        <f>+C33+E33+F33+G33</f>
        <v>25447</v>
      </c>
      <c r="J33" s="11"/>
      <c r="K33" s="11">
        <v>334</v>
      </c>
      <c r="L33" s="11">
        <v>0</v>
      </c>
      <c r="M33" s="11">
        <v>0</v>
      </c>
      <c r="N33" s="11">
        <f>SUM(K33:M33)</f>
        <v>334</v>
      </c>
      <c r="O33" s="11">
        <f>+N33+C33</f>
        <v>25447</v>
      </c>
      <c r="P33" s="11"/>
      <c r="Q33" s="11">
        <v>334</v>
      </c>
      <c r="R33" s="11">
        <v>0</v>
      </c>
      <c r="S33" s="11">
        <v>0</v>
      </c>
      <c r="T33" s="11">
        <f>SUM(Q33:S33)</f>
        <v>334</v>
      </c>
      <c r="U33" s="11">
        <f>+T33+C33</f>
        <v>25447</v>
      </c>
      <c r="V33" s="11"/>
      <c r="W33" s="11"/>
      <c r="X33" s="11"/>
      <c r="Y33" s="11"/>
      <c r="Z33" s="11">
        <f>SUM(W33:Y33)</f>
        <v>0</v>
      </c>
      <c r="AA33" s="11">
        <f>+Z33+C33</f>
        <v>25113</v>
      </c>
      <c r="AB33" s="11"/>
      <c r="AC33" s="11"/>
      <c r="AD33" s="11"/>
      <c r="AE33" s="11">
        <f>+AA33-C33</f>
        <v>0</v>
      </c>
      <c r="AF33" s="11">
        <f>+AA33-I33</f>
        <v>-334</v>
      </c>
      <c r="AG33" s="32"/>
      <c r="AH33" s="4"/>
    </row>
    <row r="34" spans="1:34" ht="15">
      <c r="A34" s="8" t="s">
        <v>58</v>
      </c>
      <c r="B34" s="8"/>
      <c r="C34" s="18">
        <f>+Summary!C34</f>
        <v>39285</v>
      </c>
      <c r="D34" s="18"/>
      <c r="E34" s="18">
        <f>+Summary!E34</f>
        <v>499</v>
      </c>
      <c r="F34" s="18">
        <f>+Summary!F34</f>
        <v>0</v>
      </c>
      <c r="G34" s="18">
        <f>+Summary!G34</f>
        <v>-391</v>
      </c>
      <c r="H34" s="18"/>
      <c r="I34" s="18">
        <f>+C34+E34+F34+G34</f>
        <v>39393</v>
      </c>
      <c r="J34" s="18"/>
      <c r="K34" s="18">
        <v>499</v>
      </c>
      <c r="L34" s="18">
        <v>0</v>
      </c>
      <c r="M34" s="18">
        <v>-591</v>
      </c>
      <c r="N34" s="18">
        <f>SUM(K34:M34)</f>
        <v>-92</v>
      </c>
      <c r="O34" s="18">
        <f>+N34+C34</f>
        <v>39193</v>
      </c>
      <c r="P34" s="18"/>
      <c r="Q34" s="18">
        <v>499</v>
      </c>
      <c r="R34" s="18">
        <v>0</v>
      </c>
      <c r="S34" s="18">
        <v>-591</v>
      </c>
      <c r="T34" s="18">
        <f>SUM(Q34:S34)</f>
        <v>-92</v>
      </c>
      <c r="U34" s="18">
        <f>+T34+C34</f>
        <v>39193</v>
      </c>
      <c r="V34" s="18"/>
      <c r="W34" s="18"/>
      <c r="X34" s="18"/>
      <c r="Y34" s="18"/>
      <c r="Z34" s="18">
        <f>SUM(W34:Y34)</f>
        <v>0</v>
      </c>
      <c r="AA34" s="18">
        <f>+Z34+C34</f>
        <v>39285</v>
      </c>
      <c r="AB34" s="18"/>
      <c r="AC34" s="18"/>
      <c r="AD34" s="18"/>
      <c r="AE34" s="18">
        <f>+AA34-C34</f>
        <v>0</v>
      </c>
      <c r="AF34" s="18">
        <f>+AA34-I34</f>
        <v>-108</v>
      </c>
      <c r="AG34" s="32"/>
      <c r="AH34" s="4"/>
    </row>
    <row r="35" spans="1:34" ht="15">
      <c r="A35" s="10" t="s">
        <v>54</v>
      </c>
      <c r="B35" s="8"/>
      <c r="C35" s="14">
        <f>SUM(C32:C34)</f>
        <v>77752</v>
      </c>
      <c r="D35" s="11"/>
      <c r="E35" s="14">
        <f>SUM(E32:E34)</f>
        <v>992</v>
      </c>
      <c r="F35" s="14">
        <f>SUM(F32:F34)</f>
        <v>0</v>
      </c>
      <c r="G35" s="14">
        <f>SUM(G32:G34)</f>
        <v>-638</v>
      </c>
      <c r="H35" s="14"/>
      <c r="I35" s="14">
        <f>SUM(I32:I34)</f>
        <v>78106</v>
      </c>
      <c r="J35" s="14"/>
      <c r="K35" s="14">
        <f>SUM(K32:K34)</f>
        <v>992</v>
      </c>
      <c r="L35" s="14">
        <f>SUM(L32:L34)</f>
        <v>0</v>
      </c>
      <c r="M35" s="14">
        <f>SUM(M32:M34)</f>
        <v>-838</v>
      </c>
      <c r="N35" s="14">
        <f>SUM(N32:N34)</f>
        <v>154</v>
      </c>
      <c r="O35" s="14">
        <f>SUM(O32:O34)</f>
        <v>77906</v>
      </c>
      <c r="P35" s="14"/>
      <c r="Q35" s="14">
        <f>SUM(Q32:Q34)</f>
        <v>992</v>
      </c>
      <c r="R35" s="14">
        <f>SUM(R32:R34)</f>
        <v>0</v>
      </c>
      <c r="S35" s="14">
        <f>SUM(S32:S34)</f>
        <v>-838</v>
      </c>
      <c r="T35" s="14">
        <f>SUM(T32:T34)</f>
        <v>154</v>
      </c>
      <c r="U35" s="14">
        <f>SUM(U32:U34)</f>
        <v>77906</v>
      </c>
      <c r="V35" s="14"/>
      <c r="W35" s="14">
        <f>SUM(W32:W34)</f>
        <v>0</v>
      </c>
      <c r="X35" s="14">
        <f>SUM(X32:X34)</f>
        <v>0</v>
      </c>
      <c r="Y35" s="14">
        <f>SUM(Y32:Y34)</f>
        <v>0</v>
      </c>
      <c r="Z35" s="14">
        <f>SUM(Z32:Z34)</f>
        <v>0</v>
      </c>
      <c r="AA35" s="14">
        <f>SUM(AA32:AA34)</f>
        <v>77752</v>
      </c>
      <c r="AB35" s="14"/>
      <c r="AC35" s="14">
        <f>SUM(AC32:AC34)</f>
        <v>0</v>
      </c>
      <c r="AD35" s="14">
        <f>SUM(AD32:AD34)</f>
        <v>0</v>
      </c>
      <c r="AE35" s="14">
        <f>SUM(AE32:AE34)</f>
        <v>0</v>
      </c>
      <c r="AF35" s="14">
        <f>SUM(AF32:AF34)</f>
        <v>-354</v>
      </c>
      <c r="AG35" s="32"/>
      <c r="AH35" s="4"/>
    </row>
    <row r="36" spans="1:34" ht="15">
      <c r="A36" s="8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32"/>
      <c r="AH36" s="4"/>
    </row>
    <row r="37" spans="1:34" ht="15">
      <c r="A37" s="8" t="s">
        <v>59</v>
      </c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2"/>
      <c r="AH37" s="4"/>
    </row>
    <row r="38" spans="1:34" ht="15">
      <c r="A38" s="8" t="s">
        <v>60</v>
      </c>
      <c r="B38" s="8"/>
      <c r="C38" s="13">
        <f>+Summary!C38</f>
        <v>52774</v>
      </c>
      <c r="D38" s="11"/>
      <c r="E38" s="11">
        <f>+Summary!E38</f>
        <v>954</v>
      </c>
      <c r="F38" s="11">
        <f>+Summary!F38</f>
        <v>0</v>
      </c>
      <c r="G38" s="11">
        <f>+Summary!G38</f>
        <v>-22943</v>
      </c>
      <c r="H38" s="11"/>
      <c r="I38" s="11">
        <f>+C38+E38+F38+G38</f>
        <v>30785</v>
      </c>
      <c r="J38" s="11"/>
      <c r="K38" s="11">
        <v>954</v>
      </c>
      <c r="L38" s="11">
        <v>0</v>
      </c>
      <c r="M38" s="11">
        <v>0</v>
      </c>
      <c r="N38" s="11">
        <f>SUM(K38:M38)</f>
        <v>954</v>
      </c>
      <c r="O38" s="11">
        <f>+N38+C38</f>
        <v>53728</v>
      </c>
      <c r="P38" s="11"/>
      <c r="Q38" s="11">
        <v>954</v>
      </c>
      <c r="R38" s="11">
        <v>0</v>
      </c>
      <c r="S38" s="11">
        <v>0</v>
      </c>
      <c r="T38" s="11">
        <f>SUM(Q38:S38)</f>
        <v>954</v>
      </c>
      <c r="U38" s="11">
        <f>+T38+C38</f>
        <v>53728</v>
      </c>
      <c r="V38" s="11"/>
      <c r="W38" s="11"/>
      <c r="X38" s="11"/>
      <c r="Y38" s="11"/>
      <c r="Z38" s="11">
        <f>SUM(W38:Y38)</f>
        <v>0</v>
      </c>
      <c r="AA38" s="11">
        <f>+Z38+C38</f>
        <v>52774</v>
      </c>
      <c r="AB38" s="11"/>
      <c r="AC38" s="11"/>
      <c r="AD38" s="11"/>
      <c r="AE38" s="11">
        <f>+AA38-C38</f>
        <v>0</v>
      </c>
      <c r="AF38" s="11">
        <f>+AA38-I38</f>
        <v>21989</v>
      </c>
      <c r="AG38" s="32"/>
      <c r="AH38" s="4"/>
    </row>
    <row r="39" spans="1:34" ht="15">
      <c r="A39" s="8" t="s">
        <v>61</v>
      </c>
      <c r="B39" s="8"/>
      <c r="C39" s="18">
        <f>+Summary!C39</f>
        <v>23760</v>
      </c>
      <c r="D39" s="18"/>
      <c r="E39" s="18">
        <f>+Summary!E39</f>
        <v>371</v>
      </c>
      <c r="F39" s="18">
        <f>+Summary!F39</f>
        <v>0</v>
      </c>
      <c r="G39" s="18">
        <f>+Summary!G39</f>
        <v>2000</v>
      </c>
      <c r="H39" s="18"/>
      <c r="I39" s="18">
        <f>+C39+E39+F39+G39</f>
        <v>26131</v>
      </c>
      <c r="J39" s="18"/>
      <c r="K39" s="18">
        <v>371</v>
      </c>
      <c r="L39" s="18">
        <v>0</v>
      </c>
      <c r="M39" s="18">
        <f>500+500</f>
        <v>1000</v>
      </c>
      <c r="N39" s="18">
        <f>SUM(K39:M39)</f>
        <v>1371</v>
      </c>
      <c r="O39" s="18">
        <f>+N39+C39</f>
        <v>25131</v>
      </c>
      <c r="P39" s="18"/>
      <c r="Q39" s="18">
        <v>371</v>
      </c>
      <c r="R39" s="18">
        <v>0</v>
      </c>
      <c r="S39" s="18">
        <f>500+500</f>
        <v>1000</v>
      </c>
      <c r="T39" s="18">
        <f>SUM(Q39:S39)</f>
        <v>1371</v>
      </c>
      <c r="U39" s="18">
        <f>+T39+C39</f>
        <v>25131</v>
      </c>
      <c r="V39" s="18"/>
      <c r="W39" s="18"/>
      <c r="X39" s="18"/>
      <c r="Y39" s="18"/>
      <c r="Z39" s="18">
        <f>SUM(W39:Y39)</f>
        <v>0</v>
      </c>
      <c r="AA39" s="18">
        <f>+Z39+C39</f>
        <v>23760</v>
      </c>
      <c r="AB39" s="18"/>
      <c r="AC39" s="18"/>
      <c r="AD39" s="18"/>
      <c r="AE39" s="18">
        <f>+AA39-C39</f>
        <v>0</v>
      </c>
      <c r="AF39" s="18">
        <f>+AA39-I39</f>
        <v>-2371</v>
      </c>
      <c r="AG39" s="32"/>
      <c r="AH39" s="4"/>
    </row>
    <row r="40" spans="1:34" ht="15">
      <c r="A40" s="10" t="s">
        <v>54</v>
      </c>
      <c r="B40" s="8"/>
      <c r="C40" s="14">
        <f>SUM(C38:C39)</f>
        <v>76534</v>
      </c>
      <c r="D40" s="11"/>
      <c r="E40" s="14">
        <f>SUM(E38:E39)</f>
        <v>1325</v>
      </c>
      <c r="F40" s="14">
        <f>SUM(F38:F39)</f>
        <v>0</v>
      </c>
      <c r="G40" s="14">
        <f>SUM(G38:G39)</f>
        <v>-20943</v>
      </c>
      <c r="H40" s="14"/>
      <c r="I40" s="14">
        <f>SUM(I38:I39)</f>
        <v>56916</v>
      </c>
      <c r="J40" s="14"/>
      <c r="K40" s="14">
        <f>SUM(K38:K39)</f>
        <v>1325</v>
      </c>
      <c r="L40" s="14">
        <f>SUM(L38:L39)</f>
        <v>0</v>
      </c>
      <c r="M40" s="14">
        <f>SUM(M38:M39)</f>
        <v>1000</v>
      </c>
      <c r="N40" s="14">
        <f>SUM(N38:N39)</f>
        <v>2325</v>
      </c>
      <c r="O40" s="14">
        <f>SUM(O38:O39)</f>
        <v>78859</v>
      </c>
      <c r="P40" s="14"/>
      <c r="Q40" s="14">
        <f>SUM(Q38:Q39)</f>
        <v>1325</v>
      </c>
      <c r="R40" s="14">
        <f>SUM(R38:R39)</f>
        <v>0</v>
      </c>
      <c r="S40" s="14">
        <f>SUM(S38:S39)</f>
        <v>1000</v>
      </c>
      <c r="T40" s="14">
        <f>SUM(T38:T39)</f>
        <v>2325</v>
      </c>
      <c r="U40" s="14">
        <f>SUM(U38:U39)</f>
        <v>78859</v>
      </c>
      <c r="V40" s="14"/>
      <c r="W40" s="14">
        <f>SUM(W38:W39)</f>
        <v>0</v>
      </c>
      <c r="X40" s="14">
        <f>SUM(X38:X39)</f>
        <v>0</v>
      </c>
      <c r="Y40" s="14">
        <f>SUM(Y38:Y39)</f>
        <v>0</v>
      </c>
      <c r="Z40" s="14">
        <f>SUM(Z38:Z39)</f>
        <v>0</v>
      </c>
      <c r="AA40" s="14">
        <f>SUM(AA38:AA39)</f>
        <v>76534</v>
      </c>
      <c r="AB40" s="14"/>
      <c r="AC40" s="14">
        <f>SUM(AC38:AC39)</f>
        <v>0</v>
      </c>
      <c r="AD40" s="14">
        <f>SUM(AD38:AD39)</f>
        <v>0</v>
      </c>
      <c r="AE40" s="14">
        <f>SUM(AE38:AE39)</f>
        <v>0</v>
      </c>
      <c r="AF40" s="14">
        <f>SUM(AF38:AF39)</f>
        <v>19618</v>
      </c>
      <c r="AG40" s="32"/>
      <c r="AH40" s="4"/>
    </row>
    <row r="41" spans="1:34" ht="15">
      <c r="A41" s="10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2"/>
      <c r="AH41" s="4"/>
    </row>
    <row r="42" spans="1:34" ht="15">
      <c r="A42" s="10" t="s">
        <v>46</v>
      </c>
      <c r="B42" s="8"/>
      <c r="C42" s="14">
        <f>SUM(C29,C35,C40)</f>
        <v>235286</v>
      </c>
      <c r="D42" s="11"/>
      <c r="E42" s="14">
        <f>SUM(E29,E35,E40)</f>
        <v>3213</v>
      </c>
      <c r="F42" s="14">
        <f>SUM(F29,F35,F40)</f>
        <v>0</v>
      </c>
      <c r="G42" s="14">
        <f>SUM(G29,G35,G40)</f>
        <v>-21081</v>
      </c>
      <c r="H42" s="14"/>
      <c r="I42" s="14">
        <f>SUM(I29,I35,I40)</f>
        <v>217418</v>
      </c>
      <c r="J42" s="14"/>
      <c r="K42" s="14">
        <f>SUM(K29,K35,K40)</f>
        <v>3213</v>
      </c>
      <c r="L42" s="14">
        <f>SUM(L29,L35,L40)</f>
        <v>0</v>
      </c>
      <c r="M42" s="14">
        <f>SUM(M29,M35,M40)</f>
        <v>762</v>
      </c>
      <c r="N42" s="14">
        <f>SUM(N29,N35,N40)</f>
        <v>3975</v>
      </c>
      <c r="O42" s="14">
        <f>SUM(O29,O35,O40)</f>
        <v>239261</v>
      </c>
      <c r="P42" s="14"/>
      <c r="Q42" s="14">
        <f>SUM(Q29,Q35,Q40)</f>
        <v>3213</v>
      </c>
      <c r="R42" s="14">
        <f>SUM(R29,R35,R40)</f>
        <v>0</v>
      </c>
      <c r="S42" s="14">
        <f>SUM(S29,S35,S40)</f>
        <v>762</v>
      </c>
      <c r="T42" s="14">
        <f>SUM(T29,T35,T40)</f>
        <v>3975</v>
      </c>
      <c r="U42" s="14">
        <f>SUM(U29,U35,U40)</f>
        <v>239261</v>
      </c>
      <c r="V42" s="14"/>
      <c r="W42" s="14">
        <f>SUM(W29,W35,W40)</f>
        <v>0</v>
      </c>
      <c r="X42" s="14">
        <f>SUM(X29,X35,X40)</f>
        <v>0</v>
      </c>
      <c r="Y42" s="14">
        <f>SUM(Y29,Y35,Y40)</f>
        <v>0</v>
      </c>
      <c r="Z42" s="14">
        <f>SUM(Z29,Z35,Z40)</f>
        <v>0</v>
      </c>
      <c r="AA42" s="14">
        <f>SUM(AA29,AA35,AA40)</f>
        <v>235286</v>
      </c>
      <c r="AB42" s="14"/>
      <c r="AC42" s="14">
        <f>SUM(AC29,AC35,AC40)</f>
        <v>0</v>
      </c>
      <c r="AD42" s="14">
        <f>SUM(AD29,AD35,AD40)</f>
        <v>0</v>
      </c>
      <c r="AE42" s="14">
        <f>SUM(AE29,AE35,AE40)</f>
        <v>0</v>
      </c>
      <c r="AF42" s="14">
        <f>SUM(AF29,AF35,AF40)</f>
        <v>17868</v>
      </c>
      <c r="AG42" s="32"/>
      <c r="AH42" s="4"/>
    </row>
    <row r="43" spans="1:34" ht="15.75" thickBot="1">
      <c r="A43" s="19"/>
      <c r="B43" s="19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32"/>
      <c r="AH43" s="4"/>
    </row>
    <row r="44" spans="1:34" ht="15.75" thickTop="1">
      <c r="A44" s="8"/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2"/>
      <c r="AH44" s="4"/>
    </row>
    <row r="45" spans="1:34" ht="15.75">
      <c r="A45" s="9" t="s">
        <v>62</v>
      </c>
      <c r="B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32"/>
      <c r="AH45" s="4"/>
    </row>
    <row r="46" spans="1:34" ht="15">
      <c r="A46" s="8" t="s">
        <v>63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32"/>
      <c r="AH46" s="4"/>
    </row>
    <row r="47" spans="1:34" ht="15">
      <c r="A47" s="8" t="s">
        <v>64</v>
      </c>
      <c r="B47" s="8"/>
      <c r="C47" s="13">
        <f>+Summary!C47</f>
        <v>8027</v>
      </c>
      <c r="D47" s="11"/>
      <c r="E47" s="11">
        <f>+Summary!E47</f>
        <v>115</v>
      </c>
      <c r="F47" s="11">
        <f>+Summary!F47</f>
        <v>0</v>
      </c>
      <c r="G47" s="11">
        <f>+Summary!G47</f>
        <v>-720</v>
      </c>
      <c r="H47" s="11"/>
      <c r="I47" s="11">
        <f aca="true" t="shared" si="0" ref="I47:I52">+C47+E47+F47+G47</f>
        <v>7422</v>
      </c>
      <c r="J47" s="11"/>
      <c r="K47" s="11">
        <v>115</v>
      </c>
      <c r="L47" s="11">
        <v>0</v>
      </c>
      <c r="M47" s="11">
        <f>7+53</f>
        <v>60</v>
      </c>
      <c r="N47" s="11">
        <f aca="true" t="shared" si="1" ref="N47:N52">SUM(K47:M47)</f>
        <v>175</v>
      </c>
      <c r="O47" s="11">
        <f aca="true" t="shared" si="2" ref="O47:O52">+N47+C47</f>
        <v>8202</v>
      </c>
      <c r="P47" s="11"/>
      <c r="Q47" s="11">
        <v>115</v>
      </c>
      <c r="R47" s="11">
        <v>0</v>
      </c>
      <c r="S47" s="11">
        <f>7+53</f>
        <v>60</v>
      </c>
      <c r="T47" s="11">
        <f aca="true" t="shared" si="3" ref="T47:T52">SUM(Q47:S47)</f>
        <v>175</v>
      </c>
      <c r="U47" s="11">
        <f aca="true" t="shared" si="4" ref="U47:U52">+T47+C47</f>
        <v>8202</v>
      </c>
      <c r="V47" s="11"/>
      <c r="W47" s="11"/>
      <c r="X47" s="11"/>
      <c r="Y47" s="11"/>
      <c r="Z47" s="11">
        <f aca="true" t="shared" si="5" ref="Z47:Z52">SUM(W47:Y47)</f>
        <v>0</v>
      </c>
      <c r="AA47" s="11">
        <f aca="true" t="shared" si="6" ref="AA47:AA52">+Z47+C47</f>
        <v>8027</v>
      </c>
      <c r="AB47" s="11"/>
      <c r="AC47" s="11"/>
      <c r="AD47" s="11"/>
      <c r="AE47" s="11">
        <f aca="true" t="shared" si="7" ref="AE47:AE52">+AA47-C47</f>
        <v>0</v>
      </c>
      <c r="AF47" s="11">
        <f aca="true" t="shared" si="8" ref="AF47:AF52">+AA47-I47</f>
        <v>605</v>
      </c>
      <c r="AG47" s="32"/>
      <c r="AH47" s="4"/>
    </row>
    <row r="48" spans="1:34" ht="15">
      <c r="A48" s="8" t="s">
        <v>65</v>
      </c>
      <c r="B48" s="8"/>
      <c r="C48" s="13">
        <f>+Summary!C48</f>
        <v>62203</v>
      </c>
      <c r="D48" s="11"/>
      <c r="E48" s="11">
        <f>+Summary!E48</f>
        <v>1308</v>
      </c>
      <c r="F48" s="11">
        <f>+Summary!F48</f>
        <v>0</v>
      </c>
      <c r="G48" s="11">
        <f>+Summary!G48</f>
        <v>-940</v>
      </c>
      <c r="H48" s="11"/>
      <c r="I48" s="11">
        <f t="shared" si="0"/>
        <v>62571</v>
      </c>
      <c r="J48" s="11"/>
      <c r="K48" s="11">
        <v>1308</v>
      </c>
      <c r="L48" s="11">
        <v>0</v>
      </c>
      <c r="M48" s="11">
        <v>0</v>
      </c>
      <c r="N48" s="11">
        <f t="shared" si="1"/>
        <v>1308</v>
      </c>
      <c r="O48" s="11">
        <f t="shared" si="2"/>
        <v>63511</v>
      </c>
      <c r="P48" s="11"/>
      <c r="Q48" s="11">
        <v>1308</v>
      </c>
      <c r="R48" s="11">
        <v>0</v>
      </c>
      <c r="S48" s="11">
        <v>0</v>
      </c>
      <c r="T48" s="11">
        <f t="shared" si="3"/>
        <v>1308</v>
      </c>
      <c r="U48" s="11">
        <f t="shared" si="4"/>
        <v>63511</v>
      </c>
      <c r="V48" s="11"/>
      <c r="W48" s="11"/>
      <c r="X48" s="11"/>
      <c r="Y48" s="11"/>
      <c r="Z48" s="11">
        <f t="shared" si="5"/>
        <v>0</v>
      </c>
      <c r="AA48" s="11">
        <f t="shared" si="6"/>
        <v>62203</v>
      </c>
      <c r="AB48" s="11"/>
      <c r="AC48" s="11"/>
      <c r="AD48" s="11"/>
      <c r="AE48" s="11">
        <f t="shared" si="7"/>
        <v>0</v>
      </c>
      <c r="AF48" s="11">
        <f t="shared" si="8"/>
        <v>-368</v>
      </c>
      <c r="AG48" s="32"/>
      <c r="AH48" s="4"/>
    </row>
    <row r="49" spans="1:34" ht="15">
      <c r="A49" s="8" t="s">
        <v>66</v>
      </c>
      <c r="B49" s="8"/>
      <c r="C49" s="13">
        <f>+Summary!C49</f>
        <v>14386</v>
      </c>
      <c r="D49" s="11"/>
      <c r="E49" s="11">
        <f>+Summary!E49</f>
        <v>287</v>
      </c>
      <c r="F49" s="11">
        <f>+Summary!F49</f>
        <v>0</v>
      </c>
      <c r="G49" s="11">
        <f>+Summary!G49</f>
        <v>-1458</v>
      </c>
      <c r="H49" s="11"/>
      <c r="I49" s="11">
        <f t="shared" si="0"/>
        <v>13215</v>
      </c>
      <c r="J49" s="11"/>
      <c r="K49" s="11">
        <v>287</v>
      </c>
      <c r="L49" s="11">
        <v>0</v>
      </c>
      <c r="M49" s="11">
        <f>-227-1231</f>
        <v>-1458</v>
      </c>
      <c r="N49" s="11">
        <f t="shared" si="1"/>
        <v>-1171</v>
      </c>
      <c r="O49" s="11">
        <f t="shared" si="2"/>
        <v>13215</v>
      </c>
      <c r="P49" s="11"/>
      <c r="Q49" s="11">
        <v>287</v>
      </c>
      <c r="R49" s="11">
        <v>0</v>
      </c>
      <c r="S49" s="11">
        <f>-227-1231</f>
        <v>-1458</v>
      </c>
      <c r="T49" s="11">
        <f t="shared" si="3"/>
        <v>-1171</v>
      </c>
      <c r="U49" s="11">
        <f t="shared" si="4"/>
        <v>13215</v>
      </c>
      <c r="V49" s="11"/>
      <c r="W49" s="11"/>
      <c r="X49" s="11"/>
      <c r="Y49" s="11"/>
      <c r="Z49" s="11">
        <f t="shared" si="5"/>
        <v>0</v>
      </c>
      <c r="AA49" s="11">
        <f t="shared" si="6"/>
        <v>14386</v>
      </c>
      <c r="AB49" s="11"/>
      <c r="AC49" s="11"/>
      <c r="AD49" s="11"/>
      <c r="AE49" s="11">
        <f t="shared" si="7"/>
        <v>0</v>
      </c>
      <c r="AF49" s="11">
        <f t="shared" si="8"/>
        <v>1171</v>
      </c>
      <c r="AG49" s="32"/>
      <c r="AH49" s="4"/>
    </row>
    <row r="50" spans="1:34" ht="15">
      <c r="A50" s="8" t="s">
        <v>67</v>
      </c>
      <c r="B50" s="8"/>
      <c r="C50" s="13">
        <f>+Summary!C50</f>
        <v>14609</v>
      </c>
      <c r="D50" s="11"/>
      <c r="E50" s="11">
        <f>+Summary!E50</f>
        <v>285</v>
      </c>
      <c r="F50" s="11">
        <f>+Summary!F50</f>
        <v>0</v>
      </c>
      <c r="G50" s="11">
        <f>+Summary!G50</f>
        <v>-1241</v>
      </c>
      <c r="H50" s="11"/>
      <c r="I50" s="11">
        <f t="shared" si="0"/>
        <v>13653</v>
      </c>
      <c r="J50" s="11"/>
      <c r="K50" s="11">
        <v>285</v>
      </c>
      <c r="L50" s="11">
        <v>0</v>
      </c>
      <c r="M50" s="11">
        <f>-99-296-246</f>
        <v>-641</v>
      </c>
      <c r="N50" s="11">
        <f t="shared" si="1"/>
        <v>-356</v>
      </c>
      <c r="O50" s="11">
        <f t="shared" si="2"/>
        <v>14253</v>
      </c>
      <c r="P50" s="11"/>
      <c r="Q50" s="11">
        <v>285</v>
      </c>
      <c r="R50" s="11">
        <v>0</v>
      </c>
      <c r="S50" s="11">
        <f>-99-296-246</f>
        <v>-641</v>
      </c>
      <c r="T50" s="11">
        <f t="shared" si="3"/>
        <v>-356</v>
      </c>
      <c r="U50" s="11">
        <f t="shared" si="4"/>
        <v>14253</v>
      </c>
      <c r="V50" s="11"/>
      <c r="W50" s="11"/>
      <c r="X50" s="11"/>
      <c r="Y50" s="11"/>
      <c r="Z50" s="11">
        <f t="shared" si="5"/>
        <v>0</v>
      </c>
      <c r="AA50" s="11">
        <f t="shared" si="6"/>
        <v>14609</v>
      </c>
      <c r="AB50" s="11"/>
      <c r="AC50" s="11"/>
      <c r="AD50" s="11"/>
      <c r="AE50" s="11">
        <f t="shared" si="7"/>
        <v>0</v>
      </c>
      <c r="AF50" s="11">
        <f t="shared" si="8"/>
        <v>956</v>
      </c>
      <c r="AG50" s="32"/>
      <c r="AH50" s="4"/>
    </row>
    <row r="51" spans="1:34" ht="15">
      <c r="A51" s="8" t="s">
        <v>68</v>
      </c>
      <c r="B51" s="8"/>
      <c r="C51" s="13">
        <f>+Summary!C51</f>
        <v>13944</v>
      </c>
      <c r="D51" s="11"/>
      <c r="E51" s="11">
        <f>+Summary!E51</f>
        <v>295</v>
      </c>
      <c r="F51" s="11">
        <f>+Summary!F51</f>
        <v>0</v>
      </c>
      <c r="G51" s="11">
        <f>+Summary!G51</f>
        <v>2525</v>
      </c>
      <c r="H51" s="11"/>
      <c r="I51" s="11">
        <f t="shared" si="0"/>
        <v>16764</v>
      </c>
      <c r="J51" s="11"/>
      <c r="K51" s="11">
        <v>295</v>
      </c>
      <c r="L51" s="11">
        <v>0</v>
      </c>
      <c r="M51" s="11">
        <v>2325</v>
      </c>
      <c r="N51" s="11">
        <f t="shared" si="1"/>
        <v>2620</v>
      </c>
      <c r="O51" s="11">
        <f t="shared" si="2"/>
        <v>16564</v>
      </c>
      <c r="P51" s="11"/>
      <c r="Q51" s="11">
        <v>295</v>
      </c>
      <c r="R51" s="11">
        <v>0</v>
      </c>
      <c r="S51" s="11">
        <v>2325</v>
      </c>
      <c r="T51" s="11">
        <f t="shared" si="3"/>
        <v>2620</v>
      </c>
      <c r="U51" s="11">
        <f t="shared" si="4"/>
        <v>16564</v>
      </c>
      <c r="V51" s="11"/>
      <c r="W51" s="11"/>
      <c r="X51" s="11"/>
      <c r="Y51" s="11"/>
      <c r="Z51" s="11">
        <f t="shared" si="5"/>
        <v>0</v>
      </c>
      <c r="AA51" s="11">
        <f t="shared" si="6"/>
        <v>13944</v>
      </c>
      <c r="AB51" s="11"/>
      <c r="AC51" s="11"/>
      <c r="AD51" s="11"/>
      <c r="AE51" s="11">
        <f t="shared" si="7"/>
        <v>0</v>
      </c>
      <c r="AF51" s="11">
        <f t="shared" si="8"/>
        <v>-2820</v>
      </c>
      <c r="AG51" s="32"/>
      <c r="AH51" s="4"/>
    </row>
    <row r="52" spans="1:34" ht="15">
      <c r="A52" s="8" t="s">
        <v>69</v>
      </c>
      <c r="B52" s="8"/>
      <c r="C52" s="18">
        <f>+Summary!C52</f>
        <v>29358</v>
      </c>
      <c r="D52" s="18"/>
      <c r="E52" s="18">
        <f>+Summary!E52</f>
        <v>515</v>
      </c>
      <c r="F52" s="18">
        <f>+Summary!F52</f>
        <v>0</v>
      </c>
      <c r="G52" s="18">
        <f>+Summary!G52</f>
        <v>-1622</v>
      </c>
      <c r="H52" s="18"/>
      <c r="I52" s="18">
        <f t="shared" si="0"/>
        <v>28251</v>
      </c>
      <c r="J52" s="18"/>
      <c r="K52" s="18">
        <v>515</v>
      </c>
      <c r="L52" s="18">
        <v>0</v>
      </c>
      <c r="M52" s="18">
        <f>9+13+556</f>
        <v>578</v>
      </c>
      <c r="N52" s="18">
        <f t="shared" si="1"/>
        <v>1093</v>
      </c>
      <c r="O52" s="18">
        <f t="shared" si="2"/>
        <v>30451</v>
      </c>
      <c r="P52" s="18"/>
      <c r="Q52" s="18">
        <v>515</v>
      </c>
      <c r="R52" s="18">
        <v>0</v>
      </c>
      <c r="S52" s="18">
        <f>9+13+556</f>
        <v>578</v>
      </c>
      <c r="T52" s="18">
        <f t="shared" si="3"/>
        <v>1093</v>
      </c>
      <c r="U52" s="18">
        <f t="shared" si="4"/>
        <v>30451</v>
      </c>
      <c r="V52" s="18"/>
      <c r="W52" s="18"/>
      <c r="X52" s="18"/>
      <c r="Y52" s="18"/>
      <c r="Z52" s="18">
        <f t="shared" si="5"/>
        <v>0</v>
      </c>
      <c r="AA52" s="18">
        <f t="shared" si="6"/>
        <v>29358</v>
      </c>
      <c r="AB52" s="18"/>
      <c r="AC52" s="18"/>
      <c r="AD52" s="18"/>
      <c r="AE52" s="18">
        <f t="shared" si="7"/>
        <v>0</v>
      </c>
      <c r="AF52" s="18">
        <f t="shared" si="8"/>
        <v>1107</v>
      </c>
      <c r="AG52" s="32"/>
      <c r="AH52" s="4"/>
    </row>
    <row r="53" spans="1:34" ht="15">
      <c r="A53" s="10" t="s">
        <v>54</v>
      </c>
      <c r="B53" s="8"/>
      <c r="C53" s="14">
        <f>SUM(C46:C52)</f>
        <v>142527</v>
      </c>
      <c r="D53" s="11"/>
      <c r="E53" s="14">
        <f>SUM(E46:E52)</f>
        <v>2805</v>
      </c>
      <c r="F53" s="14">
        <f>SUM(F46:F52)</f>
        <v>0</v>
      </c>
      <c r="G53" s="14">
        <f>SUM(G46:G52)</f>
        <v>-3456</v>
      </c>
      <c r="H53" s="14"/>
      <c r="I53" s="14">
        <f>SUM(I46:I52)</f>
        <v>141876</v>
      </c>
      <c r="J53" s="14"/>
      <c r="K53" s="14">
        <f>SUM(K46:K52)</f>
        <v>2805</v>
      </c>
      <c r="L53" s="14">
        <f>SUM(L46:L52)</f>
        <v>0</v>
      </c>
      <c r="M53" s="14">
        <f>SUM(M46:M52)</f>
        <v>864</v>
      </c>
      <c r="N53" s="14">
        <f>SUM(N46:N52)</f>
        <v>3669</v>
      </c>
      <c r="O53" s="14">
        <f>SUM(O46:O52)</f>
        <v>146196</v>
      </c>
      <c r="P53" s="14"/>
      <c r="Q53" s="14">
        <f>SUM(Q46:Q52)</f>
        <v>2805</v>
      </c>
      <c r="R53" s="14">
        <f>SUM(R46:R52)</f>
        <v>0</v>
      </c>
      <c r="S53" s="14">
        <f>SUM(S46:S52)</f>
        <v>864</v>
      </c>
      <c r="T53" s="14">
        <f>SUM(T46:T52)</f>
        <v>3669</v>
      </c>
      <c r="U53" s="14">
        <f>SUM(U46:U52)</f>
        <v>146196</v>
      </c>
      <c r="V53" s="14"/>
      <c r="W53" s="14">
        <f>SUM(W46:W52)</f>
        <v>0</v>
      </c>
      <c r="X53" s="14">
        <f>SUM(X46:X52)</f>
        <v>0</v>
      </c>
      <c r="Y53" s="14">
        <f>SUM(Y46:Y52)</f>
        <v>0</v>
      </c>
      <c r="Z53" s="14">
        <f>SUM(Z46:Z52)</f>
        <v>0</v>
      </c>
      <c r="AA53" s="14">
        <f>SUM(AA46:AA52)</f>
        <v>142527</v>
      </c>
      <c r="AB53" s="14"/>
      <c r="AC53" s="14">
        <f>SUM(AC46:AC52)</f>
        <v>0</v>
      </c>
      <c r="AD53" s="14">
        <f>SUM(AD46:AD52)</f>
        <v>0</v>
      </c>
      <c r="AE53" s="14">
        <f>SUM(AE46:AE52)</f>
        <v>0</v>
      </c>
      <c r="AF53" s="14">
        <f>SUM(AF46:AF52)</f>
        <v>651</v>
      </c>
      <c r="AG53" s="32"/>
      <c r="AH53" s="4"/>
    </row>
    <row r="54" spans="1:34" ht="15">
      <c r="A54" s="8"/>
      <c r="B54" s="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32"/>
      <c r="AH54" s="4"/>
    </row>
    <row r="55" spans="1:34" ht="15">
      <c r="A55" s="8" t="s">
        <v>70</v>
      </c>
      <c r="B55" s="8"/>
      <c r="C55" s="13">
        <f>+Summary!C55</f>
        <v>62833</v>
      </c>
      <c r="D55" s="11"/>
      <c r="E55" s="11">
        <f>+Summary!E55</f>
        <v>1338</v>
      </c>
      <c r="F55" s="11">
        <f>+Summary!F55</f>
        <v>0</v>
      </c>
      <c r="G55" s="11">
        <f>+Summary!G55</f>
        <v>-2000</v>
      </c>
      <c r="H55" s="11"/>
      <c r="I55" s="11">
        <f>+C55+E55+F55+G55</f>
        <v>62171</v>
      </c>
      <c r="J55" s="11"/>
      <c r="K55" s="11">
        <v>1338</v>
      </c>
      <c r="L55" s="11">
        <v>0</v>
      </c>
      <c r="M55" s="11">
        <v>0</v>
      </c>
      <c r="N55" s="11">
        <f>SUM(K55:M55)</f>
        <v>1338</v>
      </c>
      <c r="O55" s="11">
        <f>+N55+C55</f>
        <v>64171</v>
      </c>
      <c r="P55" s="11"/>
      <c r="Q55" s="11">
        <v>1338</v>
      </c>
      <c r="R55" s="11">
        <v>0</v>
      </c>
      <c r="S55" s="11">
        <v>0</v>
      </c>
      <c r="T55" s="11">
        <f>SUM(Q55:S55)</f>
        <v>1338</v>
      </c>
      <c r="U55" s="11">
        <f>+T55+C55</f>
        <v>64171</v>
      </c>
      <c r="V55" s="11"/>
      <c r="W55" s="11"/>
      <c r="X55" s="11"/>
      <c r="Y55" s="11"/>
      <c r="Z55" s="11">
        <f>SUM(W55:Y55)</f>
        <v>0</v>
      </c>
      <c r="AA55" s="11">
        <f>+Z55+C55</f>
        <v>62833</v>
      </c>
      <c r="AB55" s="11"/>
      <c r="AC55" s="11"/>
      <c r="AD55" s="11"/>
      <c r="AE55" s="11">
        <f>+AA55-C55</f>
        <v>0</v>
      </c>
      <c r="AF55" s="11">
        <f>+AA55-I55</f>
        <v>662</v>
      </c>
      <c r="AG55" s="32"/>
      <c r="AH55" s="4"/>
    </row>
    <row r="56" spans="1:34" ht="15">
      <c r="A56" s="8" t="s">
        <v>71</v>
      </c>
      <c r="B56" s="8"/>
      <c r="C56" s="13">
        <f>+Summary!C56</f>
        <v>6404</v>
      </c>
      <c r="D56" s="11"/>
      <c r="E56" s="11">
        <f>+Summary!E56</f>
        <v>0</v>
      </c>
      <c r="F56" s="11">
        <f>+Summary!F56</f>
        <v>0</v>
      </c>
      <c r="G56" s="11">
        <f>+Summary!G56</f>
        <v>-6404</v>
      </c>
      <c r="H56" s="11"/>
      <c r="I56" s="11">
        <f>+C56+E56+F56+G56</f>
        <v>0</v>
      </c>
      <c r="J56" s="11"/>
      <c r="K56" s="11">
        <v>0</v>
      </c>
      <c r="L56" s="11">
        <v>0</v>
      </c>
      <c r="M56" s="11">
        <v>0</v>
      </c>
      <c r="N56" s="11">
        <f>SUM(K56:M56)</f>
        <v>0</v>
      </c>
      <c r="O56" s="11">
        <f>+N56+C56</f>
        <v>6404</v>
      </c>
      <c r="P56" s="11"/>
      <c r="Q56" s="11">
        <v>0</v>
      </c>
      <c r="R56" s="11">
        <v>0</v>
      </c>
      <c r="S56" s="11">
        <v>0</v>
      </c>
      <c r="T56" s="11">
        <f>SUM(Q56:S56)</f>
        <v>0</v>
      </c>
      <c r="U56" s="11">
        <f>+T56+C56</f>
        <v>6404</v>
      </c>
      <c r="V56" s="11"/>
      <c r="W56" s="11"/>
      <c r="X56" s="11"/>
      <c r="Y56" s="11"/>
      <c r="Z56" s="11">
        <f>SUM(W56:Y56)</f>
        <v>0</v>
      </c>
      <c r="AA56" s="11">
        <f>+Z56+C56</f>
        <v>6404</v>
      </c>
      <c r="AB56" s="11"/>
      <c r="AC56" s="11"/>
      <c r="AD56" s="11"/>
      <c r="AE56" s="11">
        <f>+AA56-C56</f>
        <v>0</v>
      </c>
      <c r="AF56" s="11">
        <f>+AA56-I56</f>
        <v>6404</v>
      </c>
      <c r="AG56" s="32"/>
      <c r="AH56" s="4"/>
    </row>
    <row r="57" spans="1:34" ht="15">
      <c r="A57" s="8"/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2"/>
      <c r="AH57" s="4"/>
    </row>
    <row r="58" spans="1:34" ht="15">
      <c r="A58" s="10" t="s">
        <v>46</v>
      </c>
      <c r="B58" s="8"/>
      <c r="C58" s="14">
        <f>SUM(C53,C55:C56)</f>
        <v>211764</v>
      </c>
      <c r="D58" s="11"/>
      <c r="E58" s="14">
        <f>SUM(E53,E55:E56)</f>
        <v>4143</v>
      </c>
      <c r="F58" s="14">
        <f>SUM(F53,F55:F56)</f>
        <v>0</v>
      </c>
      <c r="G58" s="14">
        <f>SUM(G53,G55:G56)</f>
        <v>-11860</v>
      </c>
      <c r="H58" s="14"/>
      <c r="I58" s="14">
        <f>SUM(I53,I55:I56)</f>
        <v>204047</v>
      </c>
      <c r="J58" s="14"/>
      <c r="K58" s="14">
        <f>SUM(K53,K55:K56)</f>
        <v>4143</v>
      </c>
      <c r="L58" s="14">
        <f>SUM(L53,L55:L56)</f>
        <v>0</v>
      </c>
      <c r="M58" s="14">
        <f>SUM(M53,M55:M56)</f>
        <v>864</v>
      </c>
      <c r="N58" s="14">
        <f>SUM(N53,N55:N56)</f>
        <v>5007</v>
      </c>
      <c r="O58" s="14">
        <f>SUM(O53,O55:O56)</f>
        <v>216771</v>
      </c>
      <c r="P58" s="14"/>
      <c r="Q58" s="14">
        <f>SUM(Q53,Q55:Q56)</f>
        <v>4143</v>
      </c>
      <c r="R58" s="14">
        <f>SUM(R53,R55:R56)</f>
        <v>0</v>
      </c>
      <c r="S58" s="14">
        <f>SUM(S53,S55:S56)</f>
        <v>864</v>
      </c>
      <c r="T58" s="14">
        <f>SUM(T53,T55:T56)</f>
        <v>5007</v>
      </c>
      <c r="U58" s="14">
        <f>SUM(U53,U55:U56)</f>
        <v>216771</v>
      </c>
      <c r="V58" s="14"/>
      <c r="W58" s="14">
        <f>SUM(W53,W55:W56)</f>
        <v>0</v>
      </c>
      <c r="X58" s="14">
        <f>SUM(X53,X55:X56)</f>
        <v>0</v>
      </c>
      <c r="Y58" s="14">
        <f>SUM(Y53,Y55:Y56)</f>
        <v>0</v>
      </c>
      <c r="Z58" s="14">
        <f>SUM(Z53,Z55:Z56)</f>
        <v>0</v>
      </c>
      <c r="AA58" s="14">
        <f>SUM(AA53,AA55:AA56)</f>
        <v>211764</v>
      </c>
      <c r="AB58" s="14"/>
      <c r="AC58" s="14">
        <f>SUM(AC53,AC55:AC56)</f>
        <v>0</v>
      </c>
      <c r="AD58" s="14">
        <f>SUM(AD53,AD55:AD56)</f>
        <v>0</v>
      </c>
      <c r="AE58" s="14">
        <f>SUM(AE53,AE55:AE56)</f>
        <v>0</v>
      </c>
      <c r="AF58" s="14">
        <f>SUM(AF53,AF55:AF56)</f>
        <v>7717</v>
      </c>
      <c r="AG58" s="32"/>
      <c r="AH58" s="4"/>
    </row>
    <row r="59" spans="1:34" ht="15.75" thickBot="1">
      <c r="A59" s="19"/>
      <c r="B59" s="19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32"/>
      <c r="AH59" s="4"/>
    </row>
    <row r="60" spans="1:34" ht="15.75" thickTop="1">
      <c r="A60" s="8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2"/>
      <c r="AH60" s="4"/>
    </row>
    <row r="61" spans="1:34" ht="15.75">
      <c r="A61" s="9" t="s">
        <v>72</v>
      </c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2"/>
      <c r="AH61" s="4"/>
    </row>
    <row r="62" spans="1:34" ht="15">
      <c r="A62" s="8" t="s">
        <v>73</v>
      </c>
      <c r="B62" s="8"/>
      <c r="C62" s="13">
        <f>+Summary!C62</f>
        <v>140086</v>
      </c>
      <c r="D62" s="11"/>
      <c r="E62" s="11">
        <f>+Summary!E62</f>
        <v>2036</v>
      </c>
      <c r="F62" s="11">
        <f>+Summary!F62</f>
        <v>0</v>
      </c>
      <c r="G62" s="11">
        <f>+Summary!G62</f>
        <v>-6430</v>
      </c>
      <c r="H62" s="11"/>
      <c r="I62" s="11">
        <f>+C62+E62+F62+G62</f>
        <v>135692</v>
      </c>
      <c r="J62" s="11"/>
      <c r="K62" s="11">
        <v>2036</v>
      </c>
      <c r="L62" s="11">
        <v>0</v>
      </c>
      <c r="M62" s="11">
        <f>-1000-594-9-400+12+5-197-345-94+3-1409-148-247-172-197+3-394-197+900</f>
        <v>-4480</v>
      </c>
      <c r="N62" s="11">
        <f>SUM(K62:M62)</f>
        <v>-2444</v>
      </c>
      <c r="O62" s="11">
        <f>+N62+C62</f>
        <v>137642</v>
      </c>
      <c r="P62" s="11"/>
      <c r="Q62" s="11">
        <v>2036</v>
      </c>
      <c r="R62" s="11">
        <v>0</v>
      </c>
      <c r="S62" s="11">
        <f>-1000-594-9-400+12+5-197-345-94+3-1409-148-247-172-197+3-394-197+900</f>
        <v>-4480</v>
      </c>
      <c r="T62" s="11">
        <f>SUM(Q62:S62)</f>
        <v>-2444</v>
      </c>
      <c r="U62" s="11">
        <f>+T62+C62</f>
        <v>137642</v>
      </c>
      <c r="V62" s="11"/>
      <c r="W62" s="11"/>
      <c r="X62" s="11"/>
      <c r="Y62" s="11"/>
      <c r="Z62" s="11">
        <f>SUM(W62:Y62)</f>
        <v>0</v>
      </c>
      <c r="AA62" s="11">
        <f>+Z62+C62</f>
        <v>140086</v>
      </c>
      <c r="AB62" s="11"/>
      <c r="AC62" s="11"/>
      <c r="AD62" s="11"/>
      <c r="AE62" s="11">
        <f>+AA62-C62</f>
        <v>0</v>
      </c>
      <c r="AF62" s="11">
        <f>+AA62-I62</f>
        <v>4394</v>
      </c>
      <c r="AG62" s="32"/>
      <c r="AH62" s="4"/>
    </row>
    <row r="63" spans="1:34" ht="15">
      <c r="A63" s="8" t="s">
        <v>74</v>
      </c>
      <c r="B63" s="8"/>
      <c r="C63" s="13">
        <f>+Summary!C63</f>
        <v>23794</v>
      </c>
      <c r="D63" s="11"/>
      <c r="E63" s="11">
        <f>+Summary!E63</f>
        <v>173</v>
      </c>
      <c r="F63" s="11">
        <f>+Summary!F63</f>
        <v>0</v>
      </c>
      <c r="G63" s="11">
        <f>+Summary!G63</f>
        <v>-2000</v>
      </c>
      <c r="H63" s="11"/>
      <c r="I63" s="11">
        <f>+C63+E63+F63+G63</f>
        <v>21967</v>
      </c>
      <c r="J63" s="11"/>
      <c r="K63" s="11">
        <v>173</v>
      </c>
      <c r="L63" s="11">
        <v>0</v>
      </c>
      <c r="M63" s="11">
        <v>0</v>
      </c>
      <c r="N63" s="11">
        <f>SUM(K63:M63)</f>
        <v>173</v>
      </c>
      <c r="O63" s="11">
        <f>+N63+C63</f>
        <v>23967</v>
      </c>
      <c r="P63" s="11"/>
      <c r="Q63" s="11">
        <v>173</v>
      </c>
      <c r="R63" s="11">
        <v>0</v>
      </c>
      <c r="S63" s="11">
        <v>0</v>
      </c>
      <c r="T63" s="11">
        <f>SUM(Q63:S63)</f>
        <v>173</v>
      </c>
      <c r="U63" s="11">
        <f>+T63+C63</f>
        <v>23967</v>
      </c>
      <c r="V63" s="11"/>
      <c r="W63" s="11"/>
      <c r="X63" s="11"/>
      <c r="Y63" s="11"/>
      <c r="Z63" s="11">
        <f>SUM(W63:Y63)</f>
        <v>0</v>
      </c>
      <c r="AA63" s="11">
        <f>+Z63+C63</f>
        <v>23794</v>
      </c>
      <c r="AB63" s="11"/>
      <c r="AC63" s="11"/>
      <c r="AD63" s="11"/>
      <c r="AE63" s="11">
        <f>+AA63-C63</f>
        <v>0</v>
      </c>
      <c r="AF63" s="11">
        <f>+AA63-I63</f>
        <v>1827</v>
      </c>
      <c r="AG63" s="32"/>
      <c r="AH63" s="4"/>
    </row>
    <row r="64" spans="1:34" ht="15">
      <c r="A64" s="8" t="s">
        <v>75</v>
      </c>
      <c r="B64" s="8"/>
      <c r="C64" s="13">
        <f>+Summary!C64</f>
        <v>14664</v>
      </c>
      <c r="D64" s="11"/>
      <c r="E64" s="11">
        <f>+Summary!E64</f>
        <v>274</v>
      </c>
      <c r="F64" s="11">
        <f>+Summary!F64</f>
        <v>0</v>
      </c>
      <c r="G64" s="11">
        <f>+Summary!G64</f>
        <v>0</v>
      </c>
      <c r="H64" s="11"/>
      <c r="I64" s="11">
        <f>+C64+E64+F64+G64</f>
        <v>14938</v>
      </c>
      <c r="J64" s="11"/>
      <c r="K64" s="11">
        <v>274</v>
      </c>
      <c r="L64" s="11">
        <v>0</v>
      </c>
      <c r="M64" s="11">
        <v>0</v>
      </c>
      <c r="N64" s="11">
        <f>SUM(K64:M64)</f>
        <v>274</v>
      </c>
      <c r="O64" s="11">
        <f>+N64+C64</f>
        <v>14938</v>
      </c>
      <c r="P64" s="11"/>
      <c r="Q64" s="11">
        <v>274</v>
      </c>
      <c r="R64" s="11">
        <v>0</v>
      </c>
      <c r="S64" s="11">
        <v>0</v>
      </c>
      <c r="T64" s="11">
        <f>SUM(Q64:S64)</f>
        <v>274</v>
      </c>
      <c r="U64" s="11">
        <f>+T64+C64</f>
        <v>14938</v>
      </c>
      <c r="V64" s="11"/>
      <c r="W64" s="11"/>
      <c r="X64" s="11"/>
      <c r="Y64" s="11"/>
      <c r="Z64" s="11">
        <f>SUM(W64:Y64)</f>
        <v>0</v>
      </c>
      <c r="AA64" s="11">
        <f>+Z64+C64</f>
        <v>14664</v>
      </c>
      <c r="AB64" s="11"/>
      <c r="AC64" s="11"/>
      <c r="AD64" s="11"/>
      <c r="AE64" s="11">
        <f>+AA64-C64</f>
        <v>0</v>
      </c>
      <c r="AF64" s="11">
        <f>+AA64-I64</f>
        <v>-274</v>
      </c>
      <c r="AG64" s="32"/>
      <c r="AH64" s="4"/>
    </row>
    <row r="65" spans="1:34" ht="15">
      <c r="A65" s="8"/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2"/>
      <c r="AH65" s="4"/>
    </row>
    <row r="66" spans="1:34" ht="15">
      <c r="A66" s="10" t="s">
        <v>46</v>
      </c>
      <c r="B66" s="8"/>
      <c r="C66" s="14">
        <f>SUM(C62:C64)</f>
        <v>178544</v>
      </c>
      <c r="D66" s="11"/>
      <c r="E66" s="14">
        <f>SUM(E62:E64)</f>
        <v>2483</v>
      </c>
      <c r="F66" s="14">
        <f>SUM(F62:F64)</f>
        <v>0</v>
      </c>
      <c r="G66" s="14">
        <f>SUM(G62:G64)</f>
        <v>-8430</v>
      </c>
      <c r="H66" s="14"/>
      <c r="I66" s="14">
        <f>SUM(I62:I64)</f>
        <v>172597</v>
      </c>
      <c r="J66" s="14"/>
      <c r="K66" s="14">
        <f>SUM(K62:K64)</f>
        <v>2483</v>
      </c>
      <c r="L66" s="14">
        <f>SUM(L62:L64)</f>
        <v>0</v>
      </c>
      <c r="M66" s="14">
        <f>SUM(M62:M64)</f>
        <v>-4480</v>
      </c>
      <c r="N66" s="14">
        <f>SUM(N62:N64)</f>
        <v>-1997</v>
      </c>
      <c r="O66" s="14">
        <f>SUM(O62:O64)</f>
        <v>176547</v>
      </c>
      <c r="P66" s="14"/>
      <c r="Q66" s="14">
        <f>SUM(Q62:Q64)</f>
        <v>2483</v>
      </c>
      <c r="R66" s="14">
        <f>SUM(R62:R64)</f>
        <v>0</v>
      </c>
      <c r="S66" s="14">
        <f>SUM(S62:S64)</f>
        <v>-4480</v>
      </c>
      <c r="T66" s="14">
        <f>SUM(T62:T64)</f>
        <v>-1997</v>
      </c>
      <c r="U66" s="14">
        <f>SUM(U62:U64)</f>
        <v>176547</v>
      </c>
      <c r="V66" s="14"/>
      <c r="W66" s="14">
        <f>SUM(W62:W64)</f>
        <v>0</v>
      </c>
      <c r="X66" s="14">
        <f>SUM(X62:X64)</f>
        <v>0</v>
      </c>
      <c r="Y66" s="14">
        <f>SUM(Y62:Y64)</f>
        <v>0</v>
      </c>
      <c r="Z66" s="14">
        <f>SUM(Z62:Z64)</f>
        <v>0</v>
      </c>
      <c r="AA66" s="14">
        <f>SUM(AA62:AA64)</f>
        <v>178544</v>
      </c>
      <c r="AB66" s="14"/>
      <c r="AC66" s="14">
        <f>SUM(AC62:AC64)</f>
        <v>0</v>
      </c>
      <c r="AD66" s="14">
        <f>SUM(AD62:AD64)</f>
        <v>0</v>
      </c>
      <c r="AE66" s="14">
        <f>SUM(AE62:AE64)</f>
        <v>0</v>
      </c>
      <c r="AF66" s="14">
        <f>SUM(AF62:AF64)</f>
        <v>5947</v>
      </c>
      <c r="AG66" s="32"/>
      <c r="AH66" s="4"/>
    </row>
    <row r="67" spans="1:34" ht="15.75" thickBot="1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32"/>
      <c r="AH67" s="4"/>
    </row>
    <row r="68" spans="1:34" ht="15.75" thickTop="1">
      <c r="A68" s="29"/>
      <c r="B68" s="29"/>
      <c r="C68" s="13"/>
      <c r="D68" s="13"/>
      <c r="E68" s="13"/>
      <c r="F68" s="13"/>
      <c r="G68" s="13"/>
      <c r="H68" s="13"/>
      <c r="I68" s="13"/>
      <c r="J68" s="13"/>
      <c r="K68" s="11"/>
      <c r="L68" s="11"/>
      <c r="M68" s="13"/>
      <c r="N68" s="13"/>
      <c r="O68" s="13"/>
      <c r="P68" s="13"/>
      <c r="Q68" s="11"/>
      <c r="R68" s="11"/>
      <c r="S68" s="13"/>
      <c r="T68" s="13"/>
      <c r="U68" s="13"/>
      <c r="V68" s="13"/>
      <c r="W68" s="11"/>
      <c r="X68" s="11"/>
      <c r="Y68" s="13"/>
      <c r="Z68" s="13"/>
      <c r="AA68" s="13"/>
      <c r="AB68" s="13"/>
      <c r="AC68" s="13"/>
      <c r="AD68" s="13"/>
      <c r="AE68" s="13"/>
      <c r="AF68" s="13"/>
      <c r="AG68" s="32"/>
      <c r="AH68" s="4"/>
    </row>
    <row r="69" spans="1:34" ht="15.75">
      <c r="A69" s="9" t="s">
        <v>84</v>
      </c>
      <c r="B69" s="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2"/>
      <c r="AH69" s="4"/>
    </row>
    <row r="70" spans="1:34" ht="15">
      <c r="A70" s="8" t="s">
        <v>85</v>
      </c>
      <c r="B70" s="8"/>
      <c r="C70" s="13">
        <f>+Summary!C70</f>
        <v>24866</v>
      </c>
      <c r="D70" s="11"/>
      <c r="E70" s="11">
        <f>+Summary!E70</f>
        <v>309</v>
      </c>
      <c r="F70" s="11">
        <f>+Summary!F70</f>
        <v>0</v>
      </c>
      <c r="G70" s="11">
        <f>+Summary!G70</f>
        <v>797</v>
      </c>
      <c r="H70" s="11"/>
      <c r="I70" s="11">
        <f>+C70+E70+F70+G70</f>
        <v>25972</v>
      </c>
      <c r="J70" s="11"/>
      <c r="K70" s="11">
        <v>309</v>
      </c>
      <c r="L70" s="11">
        <v>0</v>
      </c>
      <c r="M70" s="11">
        <f>1297-500</f>
        <v>797</v>
      </c>
      <c r="N70" s="11">
        <f>SUM(K70:M70)</f>
        <v>1106</v>
      </c>
      <c r="O70" s="11">
        <f>+N70+C70</f>
        <v>25972</v>
      </c>
      <c r="P70" s="11"/>
      <c r="Q70" s="11">
        <v>309</v>
      </c>
      <c r="R70" s="11">
        <v>0</v>
      </c>
      <c r="S70" s="11">
        <f>1297-500</f>
        <v>797</v>
      </c>
      <c r="T70" s="11">
        <f>SUM(Q70:S70)</f>
        <v>1106</v>
      </c>
      <c r="U70" s="11">
        <f>+T70+C70</f>
        <v>25972</v>
      </c>
      <c r="V70" s="11"/>
      <c r="W70" s="11"/>
      <c r="X70" s="11"/>
      <c r="Y70" s="11"/>
      <c r="Z70" s="11">
        <f>SUM(W70:Y70)</f>
        <v>0</v>
      </c>
      <c r="AA70" s="11">
        <f>+Z70+C70</f>
        <v>24866</v>
      </c>
      <c r="AB70" s="11"/>
      <c r="AC70" s="11"/>
      <c r="AD70" s="11"/>
      <c r="AE70" s="11">
        <f>+AA70-C70</f>
        <v>0</v>
      </c>
      <c r="AF70" s="11">
        <f>+AA70-I70</f>
        <v>-1106</v>
      </c>
      <c r="AG70" s="32"/>
      <c r="AH70" s="4"/>
    </row>
    <row r="71" spans="1:34" ht="15">
      <c r="A71" s="8" t="s">
        <v>86</v>
      </c>
      <c r="B71" s="8"/>
      <c r="C71" s="13">
        <f>+Summary!C71</f>
        <v>16900</v>
      </c>
      <c r="D71" s="11"/>
      <c r="E71" s="11">
        <f>+Summary!E71</f>
        <v>225</v>
      </c>
      <c r="F71" s="11">
        <f>+Summary!F71</f>
        <v>0</v>
      </c>
      <c r="G71" s="11">
        <f>+Summary!G71</f>
        <v>-489</v>
      </c>
      <c r="H71" s="11"/>
      <c r="I71" s="11">
        <f>+C71+E71+F71+G71</f>
        <v>16636</v>
      </c>
      <c r="J71" s="11"/>
      <c r="K71" s="11">
        <v>225</v>
      </c>
      <c r="L71" s="11">
        <v>0</v>
      </c>
      <c r="M71" s="11">
        <f>11-500</f>
        <v>-489</v>
      </c>
      <c r="N71" s="11">
        <f>SUM(K71:M71)</f>
        <v>-264</v>
      </c>
      <c r="O71" s="11">
        <f>+N71+C71</f>
        <v>16636</v>
      </c>
      <c r="P71" s="11"/>
      <c r="Q71" s="11">
        <v>225</v>
      </c>
      <c r="R71" s="11">
        <v>0</v>
      </c>
      <c r="S71" s="11">
        <f>11-500</f>
        <v>-489</v>
      </c>
      <c r="T71" s="11">
        <f>SUM(Q71:S71)</f>
        <v>-264</v>
      </c>
      <c r="U71" s="11">
        <f>+T71+C71</f>
        <v>16636</v>
      </c>
      <c r="V71" s="11"/>
      <c r="W71" s="11"/>
      <c r="X71" s="11"/>
      <c r="Y71" s="11"/>
      <c r="Z71" s="11">
        <f>SUM(W71:Y71)</f>
        <v>0</v>
      </c>
      <c r="AA71" s="11">
        <f>+Z71+C71</f>
        <v>16900</v>
      </c>
      <c r="AB71" s="11"/>
      <c r="AC71" s="11"/>
      <c r="AD71" s="11"/>
      <c r="AE71" s="11">
        <f>+AA71-C71</f>
        <v>0</v>
      </c>
      <c r="AF71" s="11">
        <f>+AA71-I71</f>
        <v>264</v>
      </c>
      <c r="AG71" s="32"/>
      <c r="AH71" s="4"/>
    </row>
    <row r="72" spans="1:34" ht="15">
      <c r="A72" s="11" t="s">
        <v>93</v>
      </c>
      <c r="B72" s="8"/>
      <c r="C72" s="13">
        <f>+Summary!C72</f>
        <v>4628</v>
      </c>
      <c r="D72" s="11"/>
      <c r="E72" s="11">
        <f>+Summary!E72</f>
        <v>863</v>
      </c>
      <c r="F72" s="11">
        <f>+Summary!F72</f>
        <v>64301</v>
      </c>
      <c r="G72" s="11">
        <f>+Summary!G72</f>
        <v>-1170</v>
      </c>
      <c r="H72" s="11"/>
      <c r="I72" s="11">
        <f>+C72+E72+F72+G72</f>
        <v>68622</v>
      </c>
      <c r="J72" s="11"/>
      <c r="K72" s="11">
        <v>863</v>
      </c>
      <c r="L72" s="11">
        <v>64301</v>
      </c>
      <c r="M72" s="11">
        <f>150-2000-4600</f>
        <v>-6450</v>
      </c>
      <c r="N72" s="11">
        <f>SUM(K72:M72)</f>
        <v>58714</v>
      </c>
      <c r="O72" s="11">
        <f>+N72+C72</f>
        <v>63342</v>
      </c>
      <c r="P72" s="11"/>
      <c r="Q72" s="11">
        <v>863</v>
      </c>
      <c r="R72" s="11">
        <v>64301</v>
      </c>
      <c r="S72" s="11">
        <f>150-2000-4600</f>
        <v>-6450</v>
      </c>
      <c r="T72" s="11">
        <f>SUM(Q72:S72)</f>
        <v>58714</v>
      </c>
      <c r="U72" s="11">
        <f>+T72+C72</f>
        <v>63342</v>
      </c>
      <c r="V72" s="11"/>
      <c r="W72" s="11"/>
      <c r="X72" s="11"/>
      <c r="Y72" s="11"/>
      <c r="Z72" s="11">
        <f>SUM(W72:Y72)</f>
        <v>0</v>
      </c>
      <c r="AA72" s="11">
        <f>+Z72+C72</f>
        <v>4628</v>
      </c>
      <c r="AB72" s="11"/>
      <c r="AC72" s="11"/>
      <c r="AD72" s="11"/>
      <c r="AE72" s="11">
        <f>+AA72-C72</f>
        <v>0</v>
      </c>
      <c r="AF72" s="11">
        <f>+AA72-I72</f>
        <v>-63994</v>
      </c>
      <c r="AG72" s="32"/>
      <c r="AH72" s="4"/>
    </row>
    <row r="73" spans="1:34" ht="15">
      <c r="A73" s="8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32"/>
      <c r="AH73" s="4"/>
    </row>
    <row r="74" spans="1:34" ht="15">
      <c r="A74" s="10" t="s">
        <v>46</v>
      </c>
      <c r="B74" s="8"/>
      <c r="C74" s="14">
        <f>SUM(C70:C72)</f>
        <v>46394</v>
      </c>
      <c r="D74" s="11"/>
      <c r="E74" s="14">
        <f>SUM(E70:E72)</f>
        <v>1397</v>
      </c>
      <c r="F74" s="14">
        <f>SUM(F70:F72)</f>
        <v>64301</v>
      </c>
      <c r="G74" s="14">
        <f>SUM(G70:G72)</f>
        <v>-862</v>
      </c>
      <c r="H74" s="14"/>
      <c r="I74" s="14">
        <f>SUM(I70:I72)</f>
        <v>111230</v>
      </c>
      <c r="J74" s="14"/>
      <c r="K74" s="14">
        <f>SUM(K70:K72)</f>
        <v>1397</v>
      </c>
      <c r="L74" s="14">
        <f>SUM(L70:L72)</f>
        <v>64301</v>
      </c>
      <c r="M74" s="14">
        <f>SUM(M70:M72)</f>
        <v>-6142</v>
      </c>
      <c r="N74" s="14">
        <f>SUM(N70:N72)</f>
        <v>59556</v>
      </c>
      <c r="O74" s="14">
        <f>SUM(O70:O72)</f>
        <v>105950</v>
      </c>
      <c r="P74" s="14"/>
      <c r="Q74" s="14">
        <f>SUM(Q70:Q72)</f>
        <v>1397</v>
      </c>
      <c r="R74" s="14">
        <f>SUM(R70:R72)</f>
        <v>64301</v>
      </c>
      <c r="S74" s="14">
        <f>SUM(S70:S72)</f>
        <v>-6142</v>
      </c>
      <c r="T74" s="14">
        <f>SUM(T70:T72)</f>
        <v>59556</v>
      </c>
      <c r="U74" s="14">
        <f>SUM(U70:U72)</f>
        <v>105950</v>
      </c>
      <c r="V74" s="14"/>
      <c r="W74" s="14">
        <f>SUM(W70:W72)</f>
        <v>0</v>
      </c>
      <c r="X74" s="14">
        <f>SUM(X70:X72)</f>
        <v>0</v>
      </c>
      <c r="Y74" s="14">
        <f>SUM(Y70:Y72)</f>
        <v>0</v>
      </c>
      <c r="Z74" s="14">
        <f>SUM(Z70:Z72)</f>
        <v>0</v>
      </c>
      <c r="AA74" s="14">
        <f>SUM(AA70:AA72)</f>
        <v>46394</v>
      </c>
      <c r="AB74" s="14"/>
      <c r="AC74" s="14">
        <f>SUM(AC70:AC72)</f>
        <v>0</v>
      </c>
      <c r="AD74" s="14">
        <f>SUM(AD70:AD72)</f>
        <v>0</v>
      </c>
      <c r="AE74" s="14">
        <f>SUM(AE70:AE72)</f>
        <v>0</v>
      </c>
      <c r="AF74" s="14">
        <f>SUM(AF70:AF72)</f>
        <v>-64836</v>
      </c>
      <c r="AG74" s="32"/>
      <c r="AH74" s="4"/>
    </row>
    <row r="75" spans="1:34" ht="15.75" thickBot="1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32"/>
      <c r="AH75" s="4"/>
    </row>
    <row r="76" spans="1:34" ht="15.75" thickTop="1">
      <c r="A76" s="29"/>
      <c r="B76" s="29"/>
      <c r="C76" s="13"/>
      <c r="D76" s="13"/>
      <c r="E76" s="13"/>
      <c r="F76" s="13"/>
      <c r="G76" s="13"/>
      <c r="H76" s="13"/>
      <c r="I76" s="13"/>
      <c r="J76" s="13"/>
      <c r="K76" s="11"/>
      <c r="L76" s="11"/>
      <c r="M76" s="13"/>
      <c r="N76" s="13"/>
      <c r="O76" s="13"/>
      <c r="P76" s="13"/>
      <c r="Q76" s="11"/>
      <c r="R76" s="11"/>
      <c r="S76" s="13"/>
      <c r="T76" s="13"/>
      <c r="U76" s="13"/>
      <c r="V76" s="13"/>
      <c r="W76" s="11"/>
      <c r="X76" s="11"/>
      <c r="Y76" s="13"/>
      <c r="Z76" s="13"/>
      <c r="AA76" s="13"/>
      <c r="AB76" s="13"/>
      <c r="AC76" s="13"/>
      <c r="AD76" s="13"/>
      <c r="AE76" s="13"/>
      <c r="AF76" s="13"/>
      <c r="AG76" s="32"/>
      <c r="AH76" s="4"/>
    </row>
    <row r="77" spans="1:34" ht="15.75">
      <c r="A77" s="9" t="s">
        <v>76</v>
      </c>
      <c r="B77" s="8"/>
      <c r="C77" s="13">
        <f>+Summary!C77</f>
        <v>69302</v>
      </c>
      <c r="D77" s="11"/>
      <c r="E77" s="11">
        <f>+Summary!E77</f>
        <v>2090</v>
      </c>
      <c r="F77" s="11">
        <f>+Summary!F77</f>
        <v>0</v>
      </c>
      <c r="G77" s="11">
        <f>+Summary!G77</f>
        <v>-4010</v>
      </c>
      <c r="H77" s="14"/>
      <c r="I77" s="11">
        <f>+C77+E77+F77+G77</f>
        <v>67382</v>
      </c>
      <c r="J77" s="14"/>
      <c r="K77" s="14">
        <v>2090</v>
      </c>
      <c r="L77" s="14">
        <v>0</v>
      </c>
      <c r="M77" s="11">
        <f>-3941-69</f>
        <v>-4010</v>
      </c>
      <c r="N77" s="11">
        <f>SUM(K77:M77)</f>
        <v>-1920</v>
      </c>
      <c r="O77" s="11">
        <f>+N77+C77</f>
        <v>67382</v>
      </c>
      <c r="P77" s="14"/>
      <c r="Q77" s="14">
        <v>2090</v>
      </c>
      <c r="R77" s="14">
        <v>0</v>
      </c>
      <c r="S77" s="11">
        <f>-3941-69</f>
        <v>-4010</v>
      </c>
      <c r="T77" s="11">
        <f>SUM(Q77:S77)</f>
        <v>-1920</v>
      </c>
      <c r="U77" s="11">
        <f>+T77+C77</f>
        <v>67382</v>
      </c>
      <c r="V77" s="14"/>
      <c r="W77" s="11"/>
      <c r="X77" s="11"/>
      <c r="Y77" s="11"/>
      <c r="Z77" s="11">
        <f>SUM(W77:Y77)</f>
        <v>0</v>
      </c>
      <c r="AA77" s="11">
        <f>+Z77+C77</f>
        <v>69302</v>
      </c>
      <c r="AB77" s="14"/>
      <c r="AC77" s="11"/>
      <c r="AD77" s="11"/>
      <c r="AE77" s="11">
        <f>+AA77-C77</f>
        <v>0</v>
      </c>
      <c r="AF77" s="11">
        <f>+AA77-I77</f>
        <v>1920</v>
      </c>
      <c r="AG77" s="32"/>
      <c r="AH77" s="4"/>
    </row>
    <row r="78" spans="1:34" ht="15.75" thickBot="1">
      <c r="A78" s="19"/>
      <c r="B78" s="19"/>
      <c r="C78" s="1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32"/>
      <c r="AH78" s="4"/>
    </row>
    <row r="79" spans="1:34" ht="15.75" thickTop="1">
      <c r="A79" s="8"/>
      <c r="B79" s="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32"/>
      <c r="AH79" s="4"/>
    </row>
    <row r="80" spans="1:34" ht="15.75">
      <c r="A80" s="9" t="s">
        <v>77</v>
      </c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32"/>
      <c r="AH80" s="4"/>
    </row>
    <row r="81" spans="1:34" ht="15">
      <c r="A81" s="8" t="s">
        <v>78</v>
      </c>
      <c r="B81" s="8"/>
      <c r="C81" s="13">
        <f>+Summary!C81</f>
        <v>71805</v>
      </c>
      <c r="D81" s="11"/>
      <c r="E81" s="11">
        <f>+Summary!E81</f>
        <v>1123</v>
      </c>
      <c r="F81" s="11">
        <f>+Summary!F81</f>
        <v>0</v>
      </c>
      <c r="G81" s="11">
        <f>+Summary!G81</f>
        <v>-540</v>
      </c>
      <c r="H81" s="11"/>
      <c r="I81" s="11">
        <f>+C81+E81+F81+G81</f>
        <v>72388</v>
      </c>
      <c r="J81" s="11"/>
      <c r="K81" s="11">
        <v>1123</v>
      </c>
      <c r="L81" s="11">
        <v>0</v>
      </c>
      <c r="M81" s="11">
        <v>-540</v>
      </c>
      <c r="N81" s="11">
        <f>SUM(K81:M81)</f>
        <v>583</v>
      </c>
      <c r="O81" s="11">
        <f>+N81+C81</f>
        <v>72388</v>
      </c>
      <c r="P81" s="11"/>
      <c r="Q81" s="11">
        <v>1123</v>
      </c>
      <c r="R81" s="11">
        <v>0</v>
      </c>
      <c r="S81" s="11">
        <v>-540</v>
      </c>
      <c r="T81" s="11">
        <f>SUM(Q81:S81)</f>
        <v>583</v>
      </c>
      <c r="U81" s="11">
        <f>+T81+C81</f>
        <v>72388</v>
      </c>
      <c r="V81" s="11"/>
      <c r="W81" s="11"/>
      <c r="X81" s="11"/>
      <c r="Y81" s="11"/>
      <c r="Z81" s="11">
        <f>SUM(W81:Y81)</f>
        <v>0</v>
      </c>
      <c r="AA81" s="11">
        <f>+Z81+C81</f>
        <v>71805</v>
      </c>
      <c r="AB81" s="11"/>
      <c r="AC81" s="11"/>
      <c r="AD81" s="11"/>
      <c r="AE81" s="11">
        <f>+AA81-C81</f>
        <v>0</v>
      </c>
      <c r="AF81" s="11">
        <f>+AA81-I81</f>
        <v>-583</v>
      </c>
      <c r="AG81" s="32"/>
      <c r="AH81" s="4"/>
    </row>
    <row r="82" spans="1:34" ht="15">
      <c r="A82" s="8" t="s">
        <v>79</v>
      </c>
      <c r="B82" s="8"/>
      <c r="C82" s="13">
        <f>+Summary!C82</f>
        <v>19604</v>
      </c>
      <c r="D82" s="11"/>
      <c r="E82" s="11">
        <f>+Summary!E82</f>
        <v>107</v>
      </c>
      <c r="F82" s="11">
        <f>+Summary!F82</f>
        <v>0</v>
      </c>
      <c r="G82" s="11">
        <f>+Summary!G82</f>
        <v>0</v>
      </c>
      <c r="H82" s="11"/>
      <c r="I82" s="11">
        <f>+C82+E82+F82+G82</f>
        <v>19711</v>
      </c>
      <c r="J82" s="11"/>
      <c r="K82" s="11">
        <v>107</v>
      </c>
      <c r="L82" s="11">
        <v>0</v>
      </c>
      <c r="M82" s="11">
        <v>0</v>
      </c>
      <c r="N82" s="11">
        <f>SUM(K82:M82)</f>
        <v>107</v>
      </c>
      <c r="O82" s="11">
        <f>+N82+C82</f>
        <v>19711</v>
      </c>
      <c r="P82" s="11"/>
      <c r="Q82" s="11">
        <v>107</v>
      </c>
      <c r="R82" s="11">
        <v>0</v>
      </c>
      <c r="S82" s="11">
        <v>0</v>
      </c>
      <c r="T82" s="11">
        <f>SUM(Q82:S82)</f>
        <v>107</v>
      </c>
      <c r="U82" s="11">
        <f>+T82+C82</f>
        <v>19711</v>
      </c>
      <c r="V82" s="11"/>
      <c r="W82" s="11"/>
      <c r="X82" s="11"/>
      <c r="Y82" s="11"/>
      <c r="Z82" s="11">
        <f>SUM(W82:Y82)</f>
        <v>0</v>
      </c>
      <c r="AA82" s="11">
        <f>+Z82+C82</f>
        <v>19604</v>
      </c>
      <c r="AB82" s="11"/>
      <c r="AC82" s="11"/>
      <c r="AD82" s="11"/>
      <c r="AE82" s="11">
        <f>+AA82-C82</f>
        <v>0</v>
      </c>
      <c r="AF82" s="11">
        <f>+AA82-I82</f>
        <v>-107</v>
      </c>
      <c r="AG82" s="32"/>
      <c r="AH82" s="4"/>
    </row>
    <row r="83" spans="1:34" ht="15">
      <c r="A83" s="8" t="s">
        <v>80</v>
      </c>
      <c r="B83" s="8"/>
      <c r="C83" s="13">
        <f>+Summary!C83</f>
        <v>3373</v>
      </c>
      <c r="D83" s="11"/>
      <c r="E83" s="11">
        <f>+Summary!E83</f>
        <v>0</v>
      </c>
      <c r="F83" s="11">
        <f>+Summary!F83</f>
        <v>0</v>
      </c>
      <c r="G83" s="11">
        <f>+Summary!G83</f>
        <v>0</v>
      </c>
      <c r="H83" s="11"/>
      <c r="I83" s="11">
        <f>+C83+E83+F83+G83</f>
        <v>3373</v>
      </c>
      <c r="J83" s="11"/>
      <c r="K83" s="11">
        <v>0</v>
      </c>
      <c r="L83" s="11">
        <v>0</v>
      </c>
      <c r="M83" s="11">
        <v>0</v>
      </c>
      <c r="N83" s="11">
        <f>SUM(K83:M83)</f>
        <v>0</v>
      </c>
      <c r="O83" s="11">
        <f>+N83+C83</f>
        <v>3373</v>
      </c>
      <c r="P83" s="11"/>
      <c r="Q83" s="11">
        <v>0</v>
      </c>
      <c r="R83" s="11">
        <v>0</v>
      </c>
      <c r="S83" s="11">
        <v>0</v>
      </c>
      <c r="T83" s="11">
        <f>SUM(Q83:S83)</f>
        <v>0</v>
      </c>
      <c r="U83" s="11">
        <f>+T83+C83</f>
        <v>3373</v>
      </c>
      <c r="V83" s="11"/>
      <c r="W83" s="11"/>
      <c r="X83" s="11"/>
      <c r="Y83" s="11"/>
      <c r="Z83" s="11">
        <f>SUM(W83:Y83)</f>
        <v>0</v>
      </c>
      <c r="AA83" s="11">
        <f>+Z83+C83</f>
        <v>3373</v>
      </c>
      <c r="AB83" s="11"/>
      <c r="AC83" s="11"/>
      <c r="AD83" s="11"/>
      <c r="AE83" s="11">
        <f>+AA83-C83</f>
        <v>0</v>
      </c>
      <c r="AF83" s="11">
        <f>+AA83-I83</f>
        <v>0</v>
      </c>
      <c r="AG83" s="32"/>
      <c r="AH83" s="4"/>
    </row>
    <row r="84" spans="1:34" ht="15">
      <c r="A84" s="8"/>
      <c r="B84" s="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32"/>
      <c r="AH84" s="4"/>
    </row>
    <row r="85" spans="1:34" ht="15">
      <c r="A85" s="10" t="s">
        <v>46</v>
      </c>
      <c r="B85" s="8"/>
      <c r="C85" s="14">
        <f>C81+C82+C83</f>
        <v>94782</v>
      </c>
      <c r="D85" s="11"/>
      <c r="E85" s="14">
        <f>E81+E82+E83</f>
        <v>1230</v>
      </c>
      <c r="F85" s="14">
        <f>F81+F82+F83</f>
        <v>0</v>
      </c>
      <c r="G85" s="14">
        <f>G81+G82+G83</f>
        <v>-540</v>
      </c>
      <c r="H85" s="14"/>
      <c r="I85" s="14">
        <f>I81+I82+I83</f>
        <v>95472</v>
      </c>
      <c r="J85" s="14"/>
      <c r="K85" s="14">
        <f>K81+K82+K83</f>
        <v>1230</v>
      </c>
      <c r="L85" s="14">
        <f>L81+L82+L83</f>
        <v>0</v>
      </c>
      <c r="M85" s="14">
        <f>M81+M82+M83</f>
        <v>-540</v>
      </c>
      <c r="N85" s="14">
        <f>N81+N82+N83</f>
        <v>690</v>
      </c>
      <c r="O85" s="14">
        <f>O81+O82+O83</f>
        <v>95472</v>
      </c>
      <c r="P85" s="14"/>
      <c r="Q85" s="14">
        <f>Q81+Q82+Q83</f>
        <v>1230</v>
      </c>
      <c r="R85" s="14">
        <f>R81+R82+R83</f>
        <v>0</v>
      </c>
      <c r="S85" s="14">
        <f>S81+S82+S83</f>
        <v>-540</v>
      </c>
      <c r="T85" s="14">
        <f>T81+T82+T83</f>
        <v>690</v>
      </c>
      <c r="U85" s="14">
        <f>U81+U82+U83</f>
        <v>95472</v>
      </c>
      <c r="V85" s="14"/>
      <c r="W85" s="14">
        <f>W81+W82+W83</f>
        <v>0</v>
      </c>
      <c r="X85" s="14">
        <f>X81+X82+X83</f>
        <v>0</v>
      </c>
      <c r="Y85" s="14">
        <f>Y81+Y82+Y83</f>
        <v>0</v>
      </c>
      <c r="Z85" s="14">
        <f>Z81+Z82+Z83</f>
        <v>0</v>
      </c>
      <c r="AA85" s="14">
        <f>AA81+AA82+AA83</f>
        <v>94782</v>
      </c>
      <c r="AB85" s="14"/>
      <c r="AC85" s="14">
        <f>AC81+AC82+AC83</f>
        <v>0</v>
      </c>
      <c r="AD85" s="14">
        <f>AD81+AD82+AD83</f>
        <v>0</v>
      </c>
      <c r="AE85" s="14">
        <f>AE81+AE82+AE83</f>
        <v>0</v>
      </c>
      <c r="AF85" s="14">
        <f>AF81+AF82+AF83</f>
        <v>-690</v>
      </c>
      <c r="AG85" s="32"/>
      <c r="AH85" s="4"/>
    </row>
    <row r="86" spans="1:34" ht="15.75" thickBot="1">
      <c r="A86" s="49"/>
      <c r="B86" s="49"/>
      <c r="C86" s="1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32"/>
      <c r="AH86" s="4"/>
    </row>
    <row r="87" spans="1:34" ht="15">
      <c r="A87" s="8"/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32"/>
      <c r="AH87" s="4"/>
    </row>
    <row r="88" spans="1:34" ht="15.75">
      <c r="A88" s="9" t="s">
        <v>81</v>
      </c>
      <c r="B88" s="8"/>
      <c r="C88" s="17">
        <f>SUM(C19,C42,C58,C66,C74,C77,C85)</f>
        <v>965345</v>
      </c>
      <c r="D88" s="11"/>
      <c r="E88" s="17">
        <f>SUM(E19,E42,E58,E66,E74,E77,E85)</f>
        <v>15218</v>
      </c>
      <c r="F88" s="17">
        <f>SUM(F19,F42,F58,F66,F74,F77,F85)</f>
        <v>0</v>
      </c>
      <c r="G88" s="17">
        <f>SUM(G19,G42,G58,G66,G74,G77,G85)</f>
        <v>-35803</v>
      </c>
      <c r="H88" s="17"/>
      <c r="I88" s="17">
        <f>SUM(I19,I42,I58,I66,I74,I77,I85)</f>
        <v>944760</v>
      </c>
      <c r="J88" s="17"/>
      <c r="K88" s="17">
        <f>SUM(K19,K42,K58,K66,K74,K77,K85)</f>
        <v>15218</v>
      </c>
      <c r="L88" s="17">
        <f>SUM(L19,L42,L58,L66,L74,L77,L85)</f>
        <v>0</v>
      </c>
      <c r="M88" s="17">
        <f>SUM(M19,M42,M58,M66,M74,M77,M85)</f>
        <v>-566</v>
      </c>
      <c r="N88" s="17">
        <f>SUM(N19,N42,N58,N66,N74,N77,N85)</f>
        <v>14652</v>
      </c>
      <c r="O88" s="17">
        <f>SUM(O19,O42,O58,O66,O74,O77,O85)</f>
        <v>979997</v>
      </c>
      <c r="P88" s="17"/>
      <c r="Q88" s="17">
        <f>SUM(Q19,Q42,Q58,Q66,Q74,Q77,Q85)</f>
        <v>15218</v>
      </c>
      <c r="R88" s="17">
        <f>SUM(R19,R42,R58,R66,R74,R77,R85)</f>
        <v>0</v>
      </c>
      <c r="S88" s="17">
        <f>SUM(S19,S42,S58,S66,S74,S77,S85)</f>
        <v>-566</v>
      </c>
      <c r="T88" s="17">
        <f>SUM(T19,T42,T58,T66,T74,T77,T85)</f>
        <v>14652</v>
      </c>
      <c r="U88" s="17">
        <f>SUM(U19,U42,U58,U66,U74,U77,U85)</f>
        <v>979997</v>
      </c>
      <c r="V88" s="17"/>
      <c r="W88" s="17">
        <f>SUM(W19,W42,W58,W66,W74,W77,W85)</f>
        <v>0</v>
      </c>
      <c r="X88" s="17">
        <f>SUM(X19,X42,X58,X66,X74,X77,X85)</f>
        <v>0</v>
      </c>
      <c r="Y88" s="17">
        <f>SUM(Y19,Y42,Y58,Y66,Y74,Y77,Y85)</f>
        <v>0</v>
      </c>
      <c r="Z88" s="17">
        <f>SUM(Z19,Z42,Z58,Z66,Z74,Z77,Z85)</f>
        <v>0</v>
      </c>
      <c r="AA88" s="17">
        <f>SUM(AA19,AA42,AA58,AA66,AA74,AA77,AA85)</f>
        <v>965345</v>
      </c>
      <c r="AB88" s="17"/>
      <c r="AC88" s="17">
        <f>SUM(AC19,AC42,AC58,AC66,AC77,AC85)</f>
        <v>0</v>
      </c>
      <c r="AD88" s="17">
        <f>SUM(AD19,AD42,AD58,AD66,AD77,AD85)</f>
        <v>0</v>
      </c>
      <c r="AE88" s="17">
        <f>SUM(AE19,AE42,AE58,AE66,AE74,AE77,AE85)</f>
        <v>0</v>
      </c>
      <c r="AF88" s="17">
        <f>SUM(AF19,AF42,AF58,AF66,AF74,AF77,AF85)</f>
        <v>20585</v>
      </c>
      <c r="AG88" s="32"/>
      <c r="AH88" s="4"/>
    </row>
    <row r="89" spans="1:34" ht="15.75">
      <c r="A89" s="8"/>
      <c r="B89" s="8"/>
      <c r="C89" s="1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2"/>
      <c r="AH89" s="4"/>
    </row>
    <row r="90" spans="1:34" ht="15">
      <c r="A90" s="8" t="s">
        <v>98</v>
      </c>
      <c r="B90" s="8"/>
      <c r="C90" s="11">
        <v>5300</v>
      </c>
      <c r="D90" s="11"/>
      <c r="E90" s="11"/>
      <c r="F90" s="11"/>
      <c r="G90" s="11">
        <v>-5300</v>
      </c>
      <c r="H90" s="11"/>
      <c r="I90" s="11">
        <f>+C90+E90+F90+G90</f>
        <v>0</v>
      </c>
      <c r="J90" s="11"/>
      <c r="K90" s="11"/>
      <c r="L90" s="11"/>
      <c r="M90" s="11">
        <v>-5300</v>
      </c>
      <c r="N90" s="11">
        <f>SUM(K90:M90)</f>
        <v>-5300</v>
      </c>
      <c r="O90" s="11">
        <f>+N90+C90</f>
        <v>0</v>
      </c>
      <c r="P90" s="11"/>
      <c r="Q90" s="11"/>
      <c r="R90" s="11"/>
      <c r="S90" s="11">
        <v>-5300</v>
      </c>
      <c r="T90" s="11">
        <f>SUM(Q90:S90)</f>
        <v>-5300</v>
      </c>
      <c r="U90" s="11">
        <f>+T90+C90</f>
        <v>0</v>
      </c>
      <c r="V90" s="11"/>
      <c r="W90" s="11"/>
      <c r="X90" s="11"/>
      <c r="Y90" s="11"/>
      <c r="Z90" s="11"/>
      <c r="AA90" s="11"/>
      <c r="AB90" s="11"/>
      <c r="AC90" s="11"/>
      <c r="AD90" s="11"/>
      <c r="AE90" s="11">
        <f>+AA90-C90</f>
        <v>-5300</v>
      </c>
      <c r="AF90" s="11">
        <f>+AA90-I90</f>
        <v>0</v>
      </c>
      <c r="AG90" s="32"/>
      <c r="AH90" s="4"/>
    </row>
    <row r="91" spans="1:34" ht="15">
      <c r="A91" s="8" t="s">
        <v>92</v>
      </c>
      <c r="B91" s="8"/>
      <c r="C91" s="11"/>
      <c r="D91" s="11"/>
      <c r="E91" s="11">
        <v>6159</v>
      </c>
      <c r="F91" s="11"/>
      <c r="G91" s="11"/>
      <c r="H91" s="8"/>
      <c r="I91" s="11">
        <f>+C91+E91+F91+G91</f>
        <v>6159</v>
      </c>
      <c r="J91" s="11"/>
      <c r="K91" s="11">
        <v>6159</v>
      </c>
      <c r="L91" s="11"/>
      <c r="M91" s="11"/>
      <c r="N91" s="11">
        <f>SUM(K91:M91)</f>
        <v>6159</v>
      </c>
      <c r="O91" s="11">
        <f>+N91+C91</f>
        <v>6159</v>
      </c>
      <c r="P91" s="11"/>
      <c r="Q91" s="11">
        <v>6159</v>
      </c>
      <c r="R91" s="11"/>
      <c r="S91" s="11"/>
      <c r="T91" s="11">
        <f>SUM(Q91:S91)</f>
        <v>6159</v>
      </c>
      <c r="U91" s="11">
        <f>+T91+C91</f>
        <v>6159</v>
      </c>
      <c r="V91" s="11"/>
      <c r="W91" s="11"/>
      <c r="X91" s="11"/>
      <c r="Y91" s="11"/>
      <c r="Z91" s="11"/>
      <c r="AA91" s="11"/>
      <c r="AB91" s="11"/>
      <c r="AC91" s="11"/>
      <c r="AD91" s="11"/>
      <c r="AE91" s="11">
        <f>+AA91-C91</f>
        <v>0</v>
      </c>
      <c r="AF91" s="11">
        <f>+AA91-I91</f>
        <v>-6159</v>
      </c>
      <c r="AG91" s="32"/>
      <c r="AH91" s="4"/>
    </row>
    <row r="92" spans="1:34" ht="15.75">
      <c r="A92" s="8"/>
      <c r="B92" s="8"/>
      <c r="C92" s="17"/>
      <c r="D92" s="11"/>
      <c r="E92" s="17"/>
      <c r="F92" s="17"/>
      <c r="G92" s="17"/>
      <c r="H92" s="8"/>
      <c r="I92" s="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32"/>
      <c r="AH92" s="4"/>
    </row>
    <row r="93" spans="1:34" ht="15.75">
      <c r="A93" s="17" t="s">
        <v>81</v>
      </c>
      <c r="B93" s="8"/>
      <c r="C93" s="11">
        <f>+C88+C90+C91</f>
        <v>970645</v>
      </c>
      <c r="D93" s="8"/>
      <c r="E93" s="11">
        <f>+E88+E90+E91</f>
        <v>21377</v>
      </c>
      <c r="F93" s="11">
        <f>+F88+F90+F91</f>
        <v>0</v>
      </c>
      <c r="G93" s="11">
        <f>+G88+G90+G91</f>
        <v>-41103</v>
      </c>
      <c r="H93" s="8"/>
      <c r="I93" s="11">
        <f>+I88+I90+I91</f>
        <v>950919</v>
      </c>
      <c r="J93" s="11"/>
      <c r="K93" s="17">
        <f>+K88+K90+K91</f>
        <v>21377</v>
      </c>
      <c r="L93" s="17">
        <f>+L88+L90+L91</f>
        <v>0</v>
      </c>
      <c r="M93" s="17">
        <f>+M88+M90+M91</f>
        <v>-5866</v>
      </c>
      <c r="N93" s="17">
        <f>+N88+N90+N91</f>
        <v>15511</v>
      </c>
      <c r="O93" s="17">
        <f>+O88+O90+O91</f>
        <v>986156</v>
      </c>
      <c r="P93" s="11"/>
      <c r="Q93" s="17">
        <f>+Q88+Q90+Q91</f>
        <v>21377</v>
      </c>
      <c r="R93" s="17">
        <f>+R88+R90+R91</f>
        <v>0</v>
      </c>
      <c r="S93" s="17">
        <f>+S88+S90+S91</f>
        <v>-5866</v>
      </c>
      <c r="T93" s="17">
        <f>+T88+T90+T91</f>
        <v>15511</v>
      </c>
      <c r="U93" s="17">
        <f>+U88+U90+U91</f>
        <v>986156</v>
      </c>
      <c r="V93" s="11"/>
      <c r="W93" s="17"/>
      <c r="X93" s="17"/>
      <c r="Y93" s="17"/>
      <c r="Z93" s="17"/>
      <c r="AA93" s="17"/>
      <c r="AB93" s="11"/>
      <c r="AC93" s="11"/>
      <c r="AD93" s="11"/>
      <c r="AE93" s="17">
        <f>+AE88+AE90+AE91</f>
        <v>-5300</v>
      </c>
      <c r="AF93" s="17">
        <f>+AF88+AF90+AF91</f>
        <v>14426</v>
      </c>
      <c r="AG93" s="32"/>
      <c r="AH93" s="4"/>
    </row>
    <row r="94" spans="1:34" ht="15">
      <c r="A94" s="8"/>
      <c r="B94" s="8"/>
      <c r="C94" s="11"/>
      <c r="D94" s="11"/>
      <c r="E94" s="11"/>
      <c r="F94" s="11"/>
      <c r="G94" s="11"/>
      <c r="H94" s="11"/>
      <c r="I94" s="11"/>
      <c r="J94" s="11"/>
      <c r="M94" s="11"/>
      <c r="N94" s="11"/>
      <c r="O94" s="11"/>
      <c r="P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32"/>
      <c r="AH94" s="4"/>
    </row>
    <row r="95" spans="1:34" ht="15">
      <c r="A95" s="8"/>
      <c r="B95" s="8"/>
      <c r="C95" s="11"/>
      <c r="D95" s="11"/>
      <c r="E95" s="11"/>
      <c r="F95" s="11"/>
      <c r="G95" s="11"/>
      <c r="H95" s="11"/>
      <c r="I95" s="11"/>
      <c r="J95" s="11"/>
      <c r="M95" s="11"/>
      <c r="N95" s="11"/>
      <c r="O95" s="11"/>
      <c r="P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32"/>
      <c r="AH95" s="4"/>
    </row>
    <row r="96" spans="1:34" ht="1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4"/>
    </row>
    <row r="97" spans="1:34" ht="1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4"/>
    </row>
    <row r="98" spans="1:34" ht="1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4"/>
    </row>
    <row r="99" spans="3:34" ht="1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3:34" ht="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3:34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3:34" ht="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3:34" ht="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3:34" ht="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3:34" ht="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3:34" ht="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3:34" ht="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3:34" ht="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3:34" ht="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3:34" ht="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3:34" ht="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3:34" ht="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3:34" ht="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3:34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3:34" ht="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3:34" ht="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3:34" ht="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3:34" ht="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3:34" ht="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3:34" ht="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3:34" ht="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3:34" ht="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3:34" ht="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3:34" ht="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3:34" ht="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3:34" ht="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3:34" ht="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3:34" ht="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3:34" ht="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3:34" ht="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3:34" ht="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3:34" ht="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3:34" ht="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3:34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3:34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3:34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3:34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3:34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3:34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3:34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3:34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3:34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3:34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3:34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3:34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3:34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3:34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3:34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3:34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3:34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3:34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3:34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3:34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3:34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3:34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3:34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3:34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3:34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3:34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3:34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3:34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3:34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3:34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3:34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3:34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3:34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3:34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3:34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3:34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3:34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3:34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3:34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3:34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3:34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3:34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3:34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3:34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3:34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3:34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3:34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3:34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3:34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3:34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3:34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3:34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3:34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3:34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3:34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3:34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3:34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3:34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3:34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3:34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3:34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3:34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3:34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3:34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3:34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3:34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3:34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3:34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3:34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3:34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3:34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3:34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3:34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3:34" ht="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3:34" ht="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3:34" ht="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3:34" ht="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3:34" ht="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3:34" ht="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3:34" ht="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3:34" ht="1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3:34" ht="1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3:34" ht="1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3:34" ht="1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3:34" ht="1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3:34" ht="1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3:34" ht="1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3:34" ht="1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3:34" ht="1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3:34" ht="1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3:34" ht="1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3:34" ht="1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3:34" ht="1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3:34" ht="1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3:34" ht="1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3:34" ht="1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3:34" ht="1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3:34" ht="1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3:34" ht="1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3:34" ht="1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3:34" ht="1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3:34" ht="1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3:34" ht="1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3:34" ht="1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3:34" ht="1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3:34" ht="1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3:34" ht="1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3:34" ht="1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3:34" ht="1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3:34" ht="1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3:34" ht="1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3:34" ht="1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3:34" ht="1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3:34" ht="1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3:34" ht="1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3:34" ht="1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3:34" ht="1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3:34" ht="1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3:34" ht="1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3:34" ht="1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3:34" ht="1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3:34" ht="1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3:34" ht="1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3:34" ht="1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3:34" ht="1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3:34" ht="1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3:34" ht="1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3:34" ht="1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3:34" ht="1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3:34" ht="1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3:34" ht="1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3:34" ht="1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3:34" ht="1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3:34" ht="1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3:34" ht="1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3:34" ht="1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3:34" ht="1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3:34" ht="1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3:34" ht="1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3:34" ht="1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3:34" ht="1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3:34" ht="1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3:34" ht="1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3:34" ht="1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3:34" ht="1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3:34" ht="1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3:34" ht="1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3:34" ht="1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3:34" ht="1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3:34" ht="1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3:34" ht="1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3:34" ht="1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3:34" ht="1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3:34" ht="1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3:34" ht="1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3:34" ht="1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3:34" ht="1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3:34" ht="1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3:34" ht="1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3:34" ht="1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3:34" ht="1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3:34" ht="1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3:34" ht="1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3:34" ht="1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3:34" ht="1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3:34" ht="1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3:34" ht="1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3:34" ht="1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3:34" ht="1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3:34" ht="1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3:34" ht="1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3:34" ht="1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3:34" ht="1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3:34" ht="1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3:34" ht="1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3:34" ht="1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3:34" ht="1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3:34" ht="1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3:34" ht="1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3:34" ht="1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3:34" ht="1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3:34" ht="1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3:34" ht="1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3:34" ht="1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3:34" ht="1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3:34" ht="1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3:34" ht="1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3:34" ht="1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3:34" ht="1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3:34" ht="1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3:34" ht="1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3:34" ht="1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3:34" ht="1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3:34" ht="1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3:34" ht="1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3:34" ht="1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3:34" ht="1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3:34" ht="1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3:34" ht="1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3:34" ht="1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3:34" ht="1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3:34" ht="1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3:34" ht="1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3:34" ht="1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3:34" ht="1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3:34" ht="1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3:34" ht="1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3:34" ht="1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3:34" ht="1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3:34" ht="1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3:34" ht="1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3:34" ht="1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3:34" ht="1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3:34" ht="1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3:34" ht="1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3:34" ht="1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3:34" ht="1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3:34" ht="1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3:34" ht="1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3:34" ht="1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3:34" ht="1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3:34" ht="1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3:34" ht="1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3:34" ht="1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3:34" ht="1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3:34" ht="1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3:34" ht="1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3:34" ht="1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3:34" ht="1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3:34" ht="1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3:34" ht="1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3:34" ht="1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3:34" ht="1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3:34" ht="1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3:34" ht="1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3:34" ht="1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3:34" ht="1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3:34" ht="1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3:34" ht="1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3:34" ht="1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3:34" ht="1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3:34" ht="1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3:34" ht="1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3:34" ht="1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3:34" ht="1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3:34" ht="1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3:34" ht="1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3:34" ht="1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3:34" ht="1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3:34" ht="1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3:34" ht="1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3:34" ht="1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3:34" ht="1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3:34" ht="1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3:34" ht="1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3:34" ht="1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3:34" ht="1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3:34" ht="1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3:34" ht="1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3:34" ht="1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3:34" ht="1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3:34" ht="1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3:34" ht="1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3:34" ht="1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3:34" ht="1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3:34" ht="1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3:34" ht="1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3:34" ht="1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3:34" ht="1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3:34" ht="1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3:34" ht="1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3:34" ht="1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3:34" ht="1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3:34" ht="1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3:34" ht="1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3:34" ht="1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3:34" ht="1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3:34" ht="1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3:34" ht="1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3:34" ht="1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3:34" ht="1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3:34" ht="1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3:34" ht="1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3:34" ht="1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3:34" ht="1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3:34" ht="1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3:34" ht="1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3:34" ht="1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3:34" ht="1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3:34" ht="1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3:34" ht="1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3:34" ht="1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3:34" ht="1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3:34" ht="1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3:34" ht="1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3:34" ht="1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3:34" ht="1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3:34" ht="1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3:34" ht="1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3:34" ht="1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3:34" ht="1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3:34" ht="1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3:34" ht="1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3:34" ht="1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3:34" ht="1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3:34" ht="1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3:34" ht="1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3:34" ht="1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3:34" ht="1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3:34" ht="1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3:34" ht="1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3:34" ht="1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3:34" ht="1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3:34" ht="1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3:34" ht="1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3:34" ht="1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3:34" ht="1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3:34" ht="1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3:34" ht="1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3:34" ht="1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3:34" ht="1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3:34" ht="1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3:34" ht="1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3:34" ht="1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3:34" ht="1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3:34" ht="1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3:34" ht="1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3:34" ht="1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3:34" ht="1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3:34" ht="1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3:34" ht="1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3:34" ht="1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3:34" ht="1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3:34" ht="1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3:34" ht="1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3:34" ht="1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3:34" ht="1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3:34" ht="1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3:34" ht="1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3:34" ht="1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3:34" ht="1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3:34" ht="1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3:34" ht="1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3:34" ht="1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3:34" ht="1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3:34" ht="1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3:34" ht="1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3:34" ht="1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3:34" ht="1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3:34" ht="1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3:34" ht="1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3:34" ht="1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3:34" ht="1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3:34" ht="1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3:34" ht="1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3:34" ht="1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3:34" ht="1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3:34" ht="1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3:34" ht="1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3:34" ht="1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3:34" ht="1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3:34" ht="1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3:34" ht="1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3:34" ht="1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3:34" ht="1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3:34" ht="1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3:34" ht="1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3:34" ht="1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3:34" ht="1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3:34" ht="1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3:34" ht="1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3:34" ht="1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3:34" ht="1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3:34" ht="1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3:34" ht="1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3:34" ht="1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3:34" ht="1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3:34" ht="1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3:34" ht="1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3:34" ht="1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3:34" ht="1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3:34" ht="1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3:34" ht="1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3:34" ht="1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3:34" ht="1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3:34" ht="1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3:34" ht="1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3:34" ht="1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3:34" ht="1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3:34" ht="1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3:34" ht="1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3:34" ht="1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3:34" ht="1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3:34" ht="1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3:34" ht="1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3:34" ht="1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3:34" ht="1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3:34" ht="1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3:34" ht="1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3:34" ht="1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3:34" ht="1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3:34" ht="1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3:34" ht="1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3:34" ht="1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3:34" ht="1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3:34" ht="1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3:34" ht="1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3:34" ht="1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3:34" ht="1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3:34" ht="1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3:34" ht="1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3:34" ht="1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3:34" ht="1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3:34" ht="1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3:34" ht="1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3:34" ht="1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3:34" ht="1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3:34" ht="1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3:34" ht="1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3:34" ht="1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3:34" ht="1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3:34" ht="1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3:34" ht="1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3:34" ht="1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3:34" ht="1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3:34" ht="1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3:34" ht="1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3:34" ht="1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3:34" ht="1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3:34" ht="1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3:34" ht="1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3:34" ht="1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3:34" ht="1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3:34" ht="1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3:34" ht="1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3:34" ht="1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3:34" ht="1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3:34" ht="1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3:34" ht="1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3:34" ht="1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3:34" ht="1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3:34" ht="1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3:34" ht="1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3:34" ht="1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3:34" ht="1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3:34" ht="1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3:34" ht="1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3:34" ht="1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3:34" ht="1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3:34" ht="1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3:34" ht="1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3:34" ht="1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3:34" ht="1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3:34" ht="1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3:34" ht="1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3:34" ht="1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3:34" ht="1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3:34" ht="1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3:34" ht="1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3:34" ht="1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3:34" ht="1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3:34" ht="1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3:34" ht="1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3:34" ht="1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3:34" ht="1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3:34" ht="1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3:34" ht="1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3:34" ht="1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3:34" ht="1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3:34" ht="1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3:34" ht="1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3:34" ht="1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3:34" ht="1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3:34" ht="1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3:34" ht="1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3:34" ht="1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3:34" ht="1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3:34" ht="1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3:34" ht="1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3:34" ht="1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3:34" ht="1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3:34" ht="1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3:34" ht="1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3:34" ht="1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3:34" ht="1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3:34" ht="1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3:34" ht="1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3:34" ht="1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3:34" ht="1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3:34" ht="1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3:34" ht="1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3:34" ht="1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3:34" ht="1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3:34" ht="1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3:34" ht="1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3:34" ht="1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3:34" ht="1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3:34" ht="1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3:34" ht="1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3:34" ht="1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3:34" ht="1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3:34" ht="1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3:34" ht="1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3:34" ht="1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3:34" ht="1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3:34" ht="15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3:34" ht="1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3:34" ht="1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3:34" ht="1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3:34" ht="1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3:34" ht="1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3:34" ht="1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3:34" ht="1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3:34" ht="1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3:34" ht="1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3:34" ht="1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3:34" ht="1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3:34" ht="1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3:34" ht="1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3:34" ht="1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3:34" ht="1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3:34" ht="1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3:34" ht="1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3:34" ht="1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3:34" ht="1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3:34" ht="1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3:34" ht="1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3:34" ht="1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3:34" ht="1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3:34" ht="1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3:34" ht="1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3:34" ht="1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3:34" ht="1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3:34" ht="1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3:34" ht="1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3:34" ht="1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3:34" ht="1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3:34" ht="1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3:34" ht="1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3:34" ht="1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3:34" ht="1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3:34" ht="15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3:34" ht="1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3:34" ht="15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3:34" ht="15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3:34" ht="15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3:34" ht="15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3:34" ht="15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3:34" ht="15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3:34" ht="15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3:34" ht="15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3:34" ht="15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3:34" ht="15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3:34" ht="15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3:34" ht="15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3:34" ht="1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3:34" ht="1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3:34" ht="1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3:34" ht="1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3:34" ht="1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3:34" ht="1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3:34" ht="1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3:34" ht="1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3:34" ht="1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3:34" ht="1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3:34" ht="1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3:34" ht="1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3:34" ht="1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3:34" ht="1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3:34" ht="1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3:34" ht="1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3:34" ht="1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3:34" ht="1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3:34" ht="1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3:34" ht="1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3:34" ht="1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3:34" ht="1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3:34" ht="1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3:34" ht="1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3:34" ht="1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3:34" ht="1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3:34" ht="1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3:34" ht="1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3:34" ht="1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3:34" ht="1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3:34" ht="1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3:34" ht="15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3:34" ht="15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3:34" ht="15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3:34" ht="15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3:34" ht="15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3:34" ht="15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3:34" ht="15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3:34" ht="15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3:34" ht="15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3:34" ht="15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3:34" ht="15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3:34" ht="15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3:34" ht="15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3:34" ht="15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3:34" ht="15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3:34" ht="15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3:34" ht="15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3:34" ht="15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3:34" ht="15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3:34" ht="15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3:34" ht="15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3:34" ht="15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3:34" ht="15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3:34" ht="15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3:34" ht="15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3:34" ht="15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3:34" ht="15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3:34" ht="15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3:34" ht="15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3:34" ht="15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3:34" ht="15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3:34" ht="15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3:34" ht="15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3:34" ht="15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3:34" ht="15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3:34" ht="15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3:34" ht="15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3:34" ht="15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3:34" ht="15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3:34" ht="15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3:34" ht="15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3:34" ht="15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3:34" ht="15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3:34" ht="15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3:34" ht="15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3:34" ht="15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3:34" ht="15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3:34" ht="15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3:34" ht="15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3:34" ht="15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3:34" ht="15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3:34" ht="15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3:34" ht="15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3:34" ht="15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3:34" ht="15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3:34" ht="15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3:34" ht="15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3:34" ht="15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3:34" ht="15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3:34" ht="15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3:34" ht="15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3:34" ht="15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3:34" ht="15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3:34" ht="15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3:34" ht="15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3:34" ht="15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3:34" ht="15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3:34" ht="15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3:34" ht="15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3:34" ht="15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3:34" ht="15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3:34" ht="15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3:34" ht="15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3:34" ht="15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3:34" ht="15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3:34" ht="15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3:34" ht="15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3:34" ht="15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3:34" ht="15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3:34" ht="15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3:34" ht="15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3:34" ht="15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3:34" ht="15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3:34" ht="15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3:34" ht="15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3:34" ht="15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3:34" ht="15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3:34" ht="15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3:34" ht="15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3:34" ht="15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3:34" ht="15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3:34" ht="15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3:34" ht="15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3:34" ht="15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3:34" ht="15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3:34" ht="15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3:34" ht="15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3:34" ht="15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3:34" ht="15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3:34" ht="15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3:34" ht="15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3:34" ht="15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3:34" ht="15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3:34" ht="15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3:34" ht="15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3:34" ht="15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3:34" ht="15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3:34" ht="15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3:34" ht="15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3:34" ht="15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3:34" ht="15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3:34" ht="15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3:34" ht="15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3:34" ht="15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3:34" ht="15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3:34" ht="15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3:34" ht="15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3:34" ht="15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3:34" ht="15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3:34" ht="15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3:34" ht="15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3:34" ht="15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3:34" ht="15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3:34" ht="15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3:34" ht="15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3:34" ht="15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3:34" ht="15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3:34" ht="15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3:34" ht="15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3:34" ht="15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3:34" ht="15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3:34" ht="15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3:34" ht="15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3:34" ht="15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3:34" ht="15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3:34" ht="15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3:34" ht="15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3:34" ht="15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3:34" ht="15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3:34" ht="15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3:34" ht="15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3:34" ht="15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3:34" ht="15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3:34" ht="15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3:34" ht="15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3:34" ht="15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3:34" ht="15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3:34" ht="15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3:34" ht="15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3:34" ht="15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</sheetData>
  <mergeCells count="2">
    <mergeCell ref="K8:O8"/>
    <mergeCell ref="Q8:U8"/>
  </mergeCells>
  <printOptions/>
  <pageMargins left="0.25" right="0.25" top="0.2" bottom="0.2" header="0.5" footer="0.5"/>
  <pageSetup fitToHeight="0" horizontalDpi="300" verticalDpi="300" orientation="landscape" scale="60" r:id="rId1"/>
  <headerFooter alignWithMargins="0">
    <oddHeader>&amp;R&amp;10Attachment 3b</oddHead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22"/>
  <sheetViews>
    <sheetView defaultGridColor="0" zoomScale="75" zoomScaleNormal="75" colorId="22" workbookViewId="0" topLeftCell="A1">
      <selection activeCell="A8" sqref="A8"/>
    </sheetView>
  </sheetViews>
  <sheetFormatPr defaultColWidth="9.77734375" defaultRowHeight="15"/>
  <cols>
    <col min="1" max="1" width="43.77734375" style="0" customWidth="1"/>
    <col min="2" max="2" width="3.77734375" style="0" customWidth="1"/>
    <col min="3" max="3" width="10.77734375" style="0" customWidth="1"/>
    <col min="4" max="4" width="2.77734375" style="0" customWidth="1"/>
    <col min="8" max="8" width="2.77734375" style="0" customWidth="1"/>
    <col min="10" max="10" width="3.77734375" style="0" hidden="1" customWidth="1"/>
    <col min="11" max="15" width="10.77734375" style="0" hidden="1" customWidth="1"/>
    <col min="16" max="16" width="3.77734375" style="0" hidden="1" customWidth="1"/>
    <col min="17" max="18" width="10.77734375" style="0" hidden="1" customWidth="1"/>
  </cols>
  <sheetData>
    <row r="1" spans="1:18" ht="15">
      <c r="A1" s="14" t="str">
        <f>Summary!A1</f>
        <v>File:  O:\BOA\SHARED\TABLES\FY2007\04CongTrack\07CONG.XLS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">
      <c r="A2" s="14" t="str">
        <f>Summary!A2</f>
        <v>Date:  Revised 07/03/06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5.75">
      <c r="A4" s="51" t="s">
        <v>88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9" ht="1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2"/>
    </row>
    <row r="6" spans="1:19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6"/>
    </row>
    <row r="7" spans="1:18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>
      <c r="A8" s="11"/>
      <c r="B8" s="11"/>
      <c r="C8" s="23"/>
      <c r="D8" s="23"/>
      <c r="E8" s="11"/>
      <c r="F8" s="11"/>
      <c r="G8" s="11"/>
      <c r="H8" s="11"/>
      <c r="I8" s="11"/>
      <c r="J8" s="11"/>
      <c r="K8" s="52" t="s">
        <v>103</v>
      </c>
      <c r="L8" s="52"/>
      <c r="M8" s="52"/>
      <c r="N8" s="52"/>
      <c r="O8" s="52"/>
      <c r="P8" s="22"/>
      <c r="Q8" s="22"/>
      <c r="R8" s="22"/>
    </row>
    <row r="9" spans="1:18" ht="15.75" thickBot="1">
      <c r="A9" s="14" t="s">
        <v>2</v>
      </c>
      <c r="B9" s="14"/>
      <c r="C9" s="11"/>
      <c r="D9" s="11"/>
      <c r="E9" s="23" t="s">
        <v>104</v>
      </c>
      <c r="F9" s="23" t="s">
        <v>3</v>
      </c>
      <c r="G9" s="23" t="s">
        <v>4</v>
      </c>
      <c r="H9" s="23"/>
      <c r="I9" s="23" t="s">
        <v>94</v>
      </c>
      <c r="J9" s="11"/>
      <c r="K9" s="54" t="s">
        <v>102</v>
      </c>
      <c r="L9" s="54"/>
      <c r="M9" s="54"/>
      <c r="N9" s="54"/>
      <c r="O9" s="54"/>
      <c r="P9" s="25"/>
      <c r="Q9" s="23" t="s">
        <v>6</v>
      </c>
      <c r="R9" s="23" t="s">
        <v>6</v>
      </c>
    </row>
    <row r="10" spans="1:18" ht="15.75" thickBot="1">
      <c r="A10" s="14"/>
      <c r="B10" s="14"/>
      <c r="C10" s="26" t="s">
        <v>89</v>
      </c>
      <c r="D10" s="23"/>
      <c r="E10" s="23" t="s">
        <v>7</v>
      </c>
      <c r="F10" s="23" t="s">
        <v>8</v>
      </c>
      <c r="G10" s="23" t="s">
        <v>8</v>
      </c>
      <c r="H10" s="23"/>
      <c r="I10" s="23" t="s">
        <v>83</v>
      </c>
      <c r="J10" s="11"/>
      <c r="K10" s="54" t="s">
        <v>35</v>
      </c>
      <c r="L10" s="54"/>
      <c r="M10" s="54"/>
      <c r="N10" s="54"/>
      <c r="O10" s="26" t="s">
        <v>34</v>
      </c>
      <c r="P10" s="26"/>
      <c r="Q10" s="26" t="s">
        <v>30</v>
      </c>
      <c r="R10" s="26" t="s">
        <v>30</v>
      </c>
    </row>
    <row r="11" spans="1:18" ht="15.75" thickBot="1">
      <c r="A11" s="24" t="s">
        <v>82</v>
      </c>
      <c r="B11" s="16"/>
      <c r="C11" s="38" t="s">
        <v>11</v>
      </c>
      <c r="D11" s="27"/>
      <c r="E11" s="27" t="s">
        <v>12</v>
      </c>
      <c r="F11" s="27" t="s">
        <v>12</v>
      </c>
      <c r="G11" s="27" t="s">
        <v>12</v>
      </c>
      <c r="H11" s="27"/>
      <c r="I11" s="27" t="s">
        <v>13</v>
      </c>
      <c r="J11" s="21"/>
      <c r="K11" s="28" t="s">
        <v>24</v>
      </c>
      <c r="L11" s="28" t="s">
        <v>25</v>
      </c>
      <c r="M11" s="28" t="s">
        <v>26</v>
      </c>
      <c r="N11" s="28" t="s">
        <v>27</v>
      </c>
      <c r="O11" s="28" t="s">
        <v>28</v>
      </c>
      <c r="P11" s="28"/>
      <c r="Q11" s="28" t="s">
        <v>95</v>
      </c>
      <c r="R11" s="28" t="s">
        <v>16</v>
      </c>
    </row>
    <row r="12" spans="1:18" ht="15">
      <c r="A12" s="14"/>
      <c r="B12" s="14"/>
      <c r="C12" s="14"/>
      <c r="D12" s="14"/>
      <c r="E12" s="14"/>
      <c r="F12" s="14"/>
      <c r="G12" s="14"/>
      <c r="H12" s="14"/>
      <c r="I12" s="14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17" t="s">
        <v>90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17" t="s">
        <v>91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">
      <c r="A15" s="11" t="s">
        <v>43</v>
      </c>
      <c r="B15" s="11"/>
      <c r="C15" s="13">
        <f>+Summary!C15</f>
        <v>68855</v>
      </c>
      <c r="D15" s="11"/>
      <c r="E15" s="11">
        <f>+Summary!E15</f>
        <v>0</v>
      </c>
      <c r="F15" s="11">
        <f>+Summary!F15</f>
        <v>-68855</v>
      </c>
      <c r="G15" s="11">
        <f>+Summary!G15</f>
        <v>0</v>
      </c>
      <c r="H15" s="11"/>
      <c r="I15" s="11">
        <f>+C15+E15+F15+G15</f>
        <v>0</v>
      </c>
      <c r="J15" s="11"/>
      <c r="K15" s="11"/>
      <c r="L15" s="11"/>
      <c r="M15" s="11"/>
      <c r="N15" s="11">
        <f>SUM(K15:M15)</f>
        <v>0</v>
      </c>
      <c r="O15" s="11">
        <f>+C15+N15</f>
        <v>68855</v>
      </c>
      <c r="P15" s="11"/>
      <c r="Q15" s="11">
        <f>+O15-C15</f>
        <v>0</v>
      </c>
      <c r="R15" s="11">
        <f>+O15-I15</f>
        <v>68855</v>
      </c>
    </row>
    <row r="16" spans="1:18" ht="15">
      <c r="A16" s="11" t="s">
        <v>44</v>
      </c>
      <c r="B16" s="11"/>
      <c r="C16" s="13">
        <f>+Summary!C16</f>
        <v>45713</v>
      </c>
      <c r="D16" s="11"/>
      <c r="E16" s="11">
        <f>+Summary!E16</f>
        <v>293</v>
      </c>
      <c r="F16" s="11">
        <f>+Summary!F16</f>
        <v>2768</v>
      </c>
      <c r="G16" s="11">
        <f>+Summary!G16</f>
        <v>12980</v>
      </c>
      <c r="H16" s="11"/>
      <c r="I16" s="11">
        <f>+C16+E16+F16+G16</f>
        <v>61754</v>
      </c>
      <c r="J16" s="11"/>
      <c r="K16" s="11"/>
      <c r="L16" s="11"/>
      <c r="M16" s="11"/>
      <c r="N16" s="11">
        <f>SUM(K16:M16)</f>
        <v>0</v>
      </c>
      <c r="O16" s="11">
        <f>+C16+N16</f>
        <v>45713</v>
      </c>
      <c r="P16" s="11"/>
      <c r="Q16" s="11">
        <f>+O16-C16</f>
        <v>0</v>
      </c>
      <c r="R16" s="11">
        <f>+O16-I16</f>
        <v>-16041</v>
      </c>
    </row>
    <row r="17" spans="1:18" ht="15">
      <c r="A17" s="11" t="s">
        <v>45</v>
      </c>
      <c r="B17" s="11"/>
      <c r="C17" s="13">
        <f>+Summary!C17</f>
        <v>14705</v>
      </c>
      <c r="D17" s="11"/>
      <c r="E17" s="11">
        <f>+Summary!E17</f>
        <v>369</v>
      </c>
      <c r="F17" s="11">
        <f>+Summary!F17</f>
        <v>1786</v>
      </c>
      <c r="G17" s="11">
        <f>+Summary!G17</f>
        <v>-2000</v>
      </c>
      <c r="H17" s="11"/>
      <c r="I17" s="11">
        <f>+C17+E17+F17+G17</f>
        <v>14860</v>
      </c>
      <c r="J17" s="11"/>
      <c r="K17" s="11"/>
      <c r="L17" s="11"/>
      <c r="M17" s="11"/>
      <c r="N17" s="11">
        <f>SUM(K17:M17)</f>
        <v>0</v>
      </c>
      <c r="O17" s="11">
        <f>+C17+N17</f>
        <v>14705</v>
      </c>
      <c r="P17" s="11"/>
      <c r="Q17" s="11">
        <f>+O17-C17</f>
        <v>0</v>
      </c>
      <c r="R17" s="11">
        <f>+O17-I17</f>
        <v>-155</v>
      </c>
    </row>
    <row r="18" spans="1:18" ht="15">
      <c r="A18" s="11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22" t="s">
        <v>46</v>
      </c>
      <c r="B19" s="11"/>
      <c r="C19" s="14">
        <f>SUM(C15:C17)</f>
        <v>129273</v>
      </c>
      <c r="D19" s="14"/>
      <c r="E19" s="14">
        <f>SUM(E15:E17)</f>
        <v>662</v>
      </c>
      <c r="F19" s="14">
        <f>SUM(F15:F17)</f>
        <v>-64301</v>
      </c>
      <c r="G19" s="14">
        <f>SUM(G15:G17)</f>
        <v>10980</v>
      </c>
      <c r="H19" s="14"/>
      <c r="I19" s="14">
        <f>SUM(I15:I17)</f>
        <v>76614</v>
      </c>
      <c r="J19" s="14"/>
      <c r="K19" s="14">
        <f>SUM(K15:K17)</f>
        <v>0</v>
      </c>
      <c r="L19" s="14">
        <f>SUM(L15:L17)</f>
        <v>0</v>
      </c>
      <c r="M19" s="14">
        <f>SUM(M15:M17)</f>
        <v>0</v>
      </c>
      <c r="N19" s="14">
        <f>SUM(N15:N17)</f>
        <v>0</v>
      </c>
      <c r="O19" s="14">
        <f>SUM(O15:O17)</f>
        <v>129273</v>
      </c>
      <c r="P19" s="14"/>
      <c r="Q19" s="14">
        <f>SUM(Q15:Q17)</f>
        <v>0</v>
      </c>
      <c r="R19" s="14">
        <f>SUM(R15:R17)</f>
        <v>52659</v>
      </c>
    </row>
    <row r="20" spans="1:18" ht="15.75" thickBot="1">
      <c r="A20" s="20"/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.75">
      <c r="A22" s="17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11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>
      <c r="A24" s="11" t="s">
        <v>49</v>
      </c>
      <c r="B24" s="11"/>
      <c r="C24" s="13">
        <f>+Summary!C24</f>
        <v>50583</v>
      </c>
      <c r="D24" s="11"/>
      <c r="E24" s="11">
        <f>+Summary!E24</f>
        <v>578</v>
      </c>
      <c r="F24" s="11">
        <f>+Summary!F24</f>
        <v>0</v>
      </c>
      <c r="G24" s="11">
        <f>+Summary!G24</f>
        <v>300</v>
      </c>
      <c r="H24" s="11"/>
      <c r="I24" s="11">
        <f>+C24+E24+F24+G24</f>
        <v>51461</v>
      </c>
      <c r="J24" s="11"/>
      <c r="K24" s="11"/>
      <c r="L24" s="11"/>
      <c r="M24" s="11"/>
      <c r="N24" s="11">
        <f>SUM(K24:M24)</f>
        <v>0</v>
      </c>
      <c r="O24" s="11">
        <f>+C24+N24</f>
        <v>50583</v>
      </c>
      <c r="P24" s="11"/>
      <c r="Q24" s="11">
        <f>+O24-C24</f>
        <v>0</v>
      </c>
      <c r="R24" s="11">
        <f>+O24-I24</f>
        <v>-878</v>
      </c>
    </row>
    <row r="25" spans="1:18" ht="15">
      <c r="A25" s="11" t="s">
        <v>50</v>
      </c>
      <c r="B25" s="11"/>
      <c r="C25" s="13">
        <f>+Summary!C25</f>
        <v>21466</v>
      </c>
      <c r="D25" s="11"/>
      <c r="E25" s="11">
        <f>+Summary!E25</f>
        <v>206</v>
      </c>
      <c r="F25" s="11">
        <f>+Summary!F25</f>
        <v>0</v>
      </c>
      <c r="G25" s="11">
        <f>+Summary!G25</f>
        <v>0</v>
      </c>
      <c r="H25" s="11"/>
      <c r="I25" s="11">
        <f>+C25+E25+F25+G25</f>
        <v>21672</v>
      </c>
      <c r="J25" s="11"/>
      <c r="K25" s="11"/>
      <c r="L25" s="11"/>
      <c r="M25" s="11"/>
      <c r="N25" s="11">
        <f>SUM(K25:M25)</f>
        <v>0</v>
      </c>
      <c r="O25" s="11">
        <f>+C25+N25</f>
        <v>21466</v>
      </c>
      <c r="P25" s="11"/>
      <c r="Q25" s="11">
        <f>+O25-C25</f>
        <v>0</v>
      </c>
      <c r="R25" s="11">
        <f>+O25-I25</f>
        <v>-206</v>
      </c>
    </row>
    <row r="26" spans="1:18" ht="15">
      <c r="A26" s="11" t="s">
        <v>51</v>
      </c>
      <c r="B26" s="11"/>
      <c r="C26" s="13">
        <f>+Summary!C26</f>
        <v>3042</v>
      </c>
      <c r="D26" s="11"/>
      <c r="E26" s="11">
        <f>+Summary!E26</f>
        <v>42</v>
      </c>
      <c r="F26" s="11">
        <f>+Summary!F26</f>
        <v>0</v>
      </c>
      <c r="G26" s="11">
        <f>+Summary!G26</f>
        <v>200</v>
      </c>
      <c r="H26" s="11"/>
      <c r="I26" s="11">
        <f>+C26+E26+F26+G26</f>
        <v>3284</v>
      </c>
      <c r="J26" s="11"/>
      <c r="K26" s="11"/>
      <c r="L26" s="11"/>
      <c r="M26" s="11"/>
      <c r="N26" s="11">
        <f>SUM(K26:M26)</f>
        <v>0</v>
      </c>
      <c r="O26" s="11">
        <f>+C26+N26</f>
        <v>3042</v>
      </c>
      <c r="P26" s="11"/>
      <c r="Q26" s="11">
        <f>+O26-C26</f>
        <v>0</v>
      </c>
      <c r="R26" s="11">
        <f>+O26-I26</f>
        <v>-242</v>
      </c>
    </row>
    <row r="27" spans="1:18" ht="15">
      <c r="A27" s="11" t="s">
        <v>52</v>
      </c>
      <c r="B27" s="11"/>
      <c r="C27" s="13">
        <f>+Summary!C27</f>
        <v>3914</v>
      </c>
      <c r="D27" s="11"/>
      <c r="E27" s="11">
        <f>+Summary!E27</f>
        <v>35</v>
      </c>
      <c r="F27" s="11">
        <f>+Summary!F27</f>
        <v>0</v>
      </c>
      <c r="G27" s="11">
        <f>+Summary!G27</f>
        <v>0</v>
      </c>
      <c r="H27" s="11"/>
      <c r="I27" s="11">
        <f>+C27+E27+F27+G27</f>
        <v>3949</v>
      </c>
      <c r="J27" s="11"/>
      <c r="K27" s="11"/>
      <c r="L27" s="11"/>
      <c r="M27" s="11"/>
      <c r="N27" s="11">
        <f>SUM(K27:M27)</f>
        <v>0</v>
      </c>
      <c r="O27" s="11">
        <f>+C27+N27</f>
        <v>3914</v>
      </c>
      <c r="P27" s="11"/>
      <c r="Q27" s="11">
        <f>+O27-C27</f>
        <v>0</v>
      </c>
      <c r="R27" s="11">
        <f>+O27-I27</f>
        <v>-35</v>
      </c>
    </row>
    <row r="28" spans="1:18" ht="15">
      <c r="A28" s="11" t="s">
        <v>53</v>
      </c>
      <c r="B28" s="11"/>
      <c r="C28" s="18">
        <f>+Summary!C28</f>
        <v>1995</v>
      </c>
      <c r="D28" s="18"/>
      <c r="E28" s="18">
        <f>+Summary!E28</f>
        <v>35</v>
      </c>
      <c r="F28" s="18">
        <f>+Summary!F28</f>
        <v>0</v>
      </c>
      <c r="G28" s="18">
        <f>+Summary!G28</f>
        <v>0</v>
      </c>
      <c r="H28" s="18"/>
      <c r="I28" s="18">
        <f>+C28+E28+F28+G28</f>
        <v>2030</v>
      </c>
      <c r="J28" s="18"/>
      <c r="K28" s="18"/>
      <c r="L28" s="18"/>
      <c r="M28" s="18"/>
      <c r="N28" s="18">
        <f>SUM(K28:M28)</f>
        <v>0</v>
      </c>
      <c r="O28" s="18">
        <f>+C28+N28</f>
        <v>1995</v>
      </c>
      <c r="P28" s="18"/>
      <c r="Q28" s="18">
        <f>+O28-C28</f>
        <v>0</v>
      </c>
      <c r="R28" s="18">
        <f>+O28-I28</f>
        <v>-35</v>
      </c>
    </row>
    <row r="29" spans="1:18" ht="15">
      <c r="A29" s="22" t="s">
        <v>54</v>
      </c>
      <c r="B29" s="11"/>
      <c r="C29" s="14">
        <f>SUM(C24:C28)</f>
        <v>81000</v>
      </c>
      <c r="D29" s="11"/>
      <c r="E29" s="14">
        <f>SUM(E24:E28)</f>
        <v>896</v>
      </c>
      <c r="F29" s="14">
        <f>SUM(F24:F28)</f>
        <v>0</v>
      </c>
      <c r="G29" s="14">
        <f>SUM(G24:G28)</f>
        <v>500</v>
      </c>
      <c r="H29" s="14"/>
      <c r="I29" s="14">
        <f>SUM(I24:I28)</f>
        <v>82396</v>
      </c>
      <c r="J29" s="14"/>
      <c r="K29" s="14">
        <f>SUM(K24:K28)</f>
        <v>0</v>
      </c>
      <c r="L29" s="14">
        <f>SUM(L24:L28)</f>
        <v>0</v>
      </c>
      <c r="M29" s="14">
        <f>SUM(M24:M28)</f>
        <v>0</v>
      </c>
      <c r="N29" s="14">
        <f>SUM(N24:N28)</f>
        <v>0</v>
      </c>
      <c r="O29" s="14">
        <f>SUM(O24:O28)</f>
        <v>81000</v>
      </c>
      <c r="P29" s="14"/>
      <c r="Q29" s="14">
        <f>SUM(Q24:Q28)</f>
        <v>0</v>
      </c>
      <c r="R29" s="14">
        <f>SUM(R24:R28)</f>
        <v>-1396</v>
      </c>
    </row>
    <row r="30" spans="1:1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">
      <c r="A31" s="11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">
      <c r="A32" s="11" t="s">
        <v>56</v>
      </c>
      <c r="B32" s="11"/>
      <c r="C32" s="13">
        <f>+Summary!C32</f>
        <v>13354</v>
      </c>
      <c r="D32" s="11"/>
      <c r="E32" s="11">
        <f>+Summary!E32</f>
        <v>159</v>
      </c>
      <c r="F32" s="11">
        <f>+Summary!F32</f>
        <v>0</v>
      </c>
      <c r="G32" s="11">
        <f>+Summary!G32</f>
        <v>-247</v>
      </c>
      <c r="H32" s="11"/>
      <c r="I32" s="11">
        <f>+C32+E32+F32+G32</f>
        <v>13266</v>
      </c>
      <c r="J32" s="11"/>
      <c r="K32" s="11"/>
      <c r="L32" s="11"/>
      <c r="M32" s="11"/>
      <c r="N32" s="11">
        <f>SUM(K32:M32)</f>
        <v>0</v>
      </c>
      <c r="O32" s="11">
        <f>+C32+N32</f>
        <v>13354</v>
      </c>
      <c r="P32" s="11"/>
      <c r="Q32" s="11">
        <f>+O32-C32</f>
        <v>0</v>
      </c>
      <c r="R32" s="11">
        <f>+O32-I32</f>
        <v>88</v>
      </c>
    </row>
    <row r="33" spans="1:18" ht="15">
      <c r="A33" s="11" t="s">
        <v>57</v>
      </c>
      <c r="B33" s="11"/>
      <c r="C33" s="13">
        <f>+Summary!C33</f>
        <v>25113</v>
      </c>
      <c r="D33" s="11"/>
      <c r="E33" s="11">
        <f>+Summary!E33</f>
        <v>334</v>
      </c>
      <c r="F33" s="11">
        <f>+Summary!F33</f>
        <v>0</v>
      </c>
      <c r="G33" s="11">
        <f>+Summary!G33</f>
        <v>0</v>
      </c>
      <c r="H33" s="11"/>
      <c r="I33" s="11">
        <f>+C33+E33+F33+G33</f>
        <v>25447</v>
      </c>
      <c r="J33" s="11"/>
      <c r="K33" s="11"/>
      <c r="L33" s="11"/>
      <c r="M33" s="11"/>
      <c r="N33" s="11">
        <f>SUM(K33:M33)</f>
        <v>0</v>
      </c>
      <c r="O33" s="11">
        <f>+C33+N33</f>
        <v>25113</v>
      </c>
      <c r="P33" s="11"/>
      <c r="Q33" s="11">
        <f>+O33-C33</f>
        <v>0</v>
      </c>
      <c r="R33" s="11">
        <f>+O33-I33</f>
        <v>-334</v>
      </c>
    </row>
    <row r="34" spans="1:18" ht="15">
      <c r="A34" s="11" t="s">
        <v>58</v>
      </c>
      <c r="B34" s="11"/>
      <c r="C34" s="18">
        <f>+Summary!C34</f>
        <v>39285</v>
      </c>
      <c r="D34" s="18"/>
      <c r="E34" s="18">
        <f>+Summary!E34</f>
        <v>499</v>
      </c>
      <c r="F34" s="18">
        <f>+Summary!F34</f>
        <v>0</v>
      </c>
      <c r="G34" s="18">
        <f>+Summary!G34</f>
        <v>-391</v>
      </c>
      <c r="H34" s="18"/>
      <c r="I34" s="18">
        <f>+C34+E34+F34+G34</f>
        <v>39393</v>
      </c>
      <c r="J34" s="18"/>
      <c r="K34" s="18"/>
      <c r="L34" s="18"/>
      <c r="M34" s="18"/>
      <c r="N34" s="18">
        <f>SUM(K34:M34)</f>
        <v>0</v>
      </c>
      <c r="O34" s="18">
        <f>+C34+N34</f>
        <v>39285</v>
      </c>
      <c r="P34" s="18"/>
      <c r="Q34" s="18">
        <f>+O34-C34</f>
        <v>0</v>
      </c>
      <c r="R34" s="18">
        <f>+O34-I34</f>
        <v>-108</v>
      </c>
    </row>
    <row r="35" spans="1:18" ht="15">
      <c r="A35" s="22" t="s">
        <v>54</v>
      </c>
      <c r="B35" s="11"/>
      <c r="C35" s="14">
        <f>SUM(C32:C34)</f>
        <v>77752</v>
      </c>
      <c r="D35" s="11"/>
      <c r="E35" s="14">
        <f>SUM(E32:E34)</f>
        <v>992</v>
      </c>
      <c r="F35" s="14">
        <f>SUM(F32:F34)</f>
        <v>0</v>
      </c>
      <c r="G35" s="14">
        <f>SUM(G32:G34)</f>
        <v>-638</v>
      </c>
      <c r="H35" s="14"/>
      <c r="I35" s="14">
        <f>SUM(I32:I34)</f>
        <v>78106</v>
      </c>
      <c r="J35" s="14"/>
      <c r="K35" s="14">
        <f>SUM(K32:K34)</f>
        <v>0</v>
      </c>
      <c r="L35" s="14">
        <f>SUM(L32:L34)</f>
        <v>0</v>
      </c>
      <c r="M35" s="14">
        <f>SUM(M32:M34)</f>
        <v>0</v>
      </c>
      <c r="N35" s="14">
        <f>SUM(N32:N34)</f>
        <v>0</v>
      </c>
      <c r="O35" s="14">
        <f>SUM(O32:O34)</f>
        <v>77752</v>
      </c>
      <c r="P35" s="14"/>
      <c r="Q35" s="14">
        <f>SUM(Q32:Q34)</f>
        <v>0</v>
      </c>
      <c r="R35" s="14">
        <f>SUM(R32:R34)</f>
        <v>-354</v>
      </c>
    </row>
    <row r="36" spans="1:18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5">
      <c r="A38" s="11" t="s">
        <v>60</v>
      </c>
      <c r="B38" s="11"/>
      <c r="C38" s="13">
        <f>+Summary!C38</f>
        <v>52774</v>
      </c>
      <c r="D38" s="11"/>
      <c r="E38" s="11">
        <f>+Summary!E38</f>
        <v>954</v>
      </c>
      <c r="F38" s="11">
        <f>+Summary!F38</f>
        <v>0</v>
      </c>
      <c r="G38" s="11">
        <f>+Summary!G38</f>
        <v>-22943</v>
      </c>
      <c r="H38" s="11"/>
      <c r="I38" s="11">
        <f>+C38+E38+F38+G38</f>
        <v>30785</v>
      </c>
      <c r="J38" s="11"/>
      <c r="K38" s="11"/>
      <c r="L38" s="11"/>
      <c r="M38" s="11"/>
      <c r="N38" s="11">
        <f>SUM(K38:M38)</f>
        <v>0</v>
      </c>
      <c r="O38" s="11">
        <f>+C38+N38</f>
        <v>52774</v>
      </c>
      <c r="P38" s="11"/>
      <c r="Q38" s="11">
        <f>+O38-C38</f>
        <v>0</v>
      </c>
      <c r="R38" s="11">
        <f>+O38-I38</f>
        <v>21989</v>
      </c>
    </row>
    <row r="39" spans="1:18" ht="15">
      <c r="A39" s="11" t="s">
        <v>61</v>
      </c>
      <c r="B39" s="11"/>
      <c r="C39" s="18">
        <f>+Summary!C39</f>
        <v>23760</v>
      </c>
      <c r="D39" s="18"/>
      <c r="E39" s="18">
        <f>+Summary!E39</f>
        <v>371</v>
      </c>
      <c r="F39" s="18">
        <f>+Summary!F39</f>
        <v>0</v>
      </c>
      <c r="G39" s="18">
        <f>+Summary!G39</f>
        <v>2000</v>
      </c>
      <c r="H39" s="18"/>
      <c r="I39" s="18">
        <f>+C39+E39+F39+G39</f>
        <v>26131</v>
      </c>
      <c r="J39" s="18"/>
      <c r="K39" s="18"/>
      <c r="L39" s="18"/>
      <c r="M39" s="18"/>
      <c r="N39" s="18">
        <f>SUM(K39:M39)</f>
        <v>0</v>
      </c>
      <c r="O39" s="18">
        <f>+C39+N39</f>
        <v>23760</v>
      </c>
      <c r="P39" s="18"/>
      <c r="Q39" s="18">
        <f>+O39-C39</f>
        <v>0</v>
      </c>
      <c r="R39" s="18">
        <f>+O39-I39</f>
        <v>-2371</v>
      </c>
    </row>
    <row r="40" spans="1:18" ht="15">
      <c r="A40" s="22" t="s">
        <v>54</v>
      </c>
      <c r="B40" s="11"/>
      <c r="C40" s="14">
        <f>SUM(C38:C39)</f>
        <v>76534</v>
      </c>
      <c r="D40" s="11"/>
      <c r="E40" s="14">
        <f>SUM(E38:E39)</f>
        <v>1325</v>
      </c>
      <c r="F40" s="14">
        <f>SUM(F38:F39)</f>
        <v>0</v>
      </c>
      <c r="G40" s="14">
        <f>SUM(G38:G39)</f>
        <v>-20943</v>
      </c>
      <c r="H40" s="14"/>
      <c r="I40" s="14">
        <f>SUM(I38:I39)</f>
        <v>56916</v>
      </c>
      <c r="J40" s="14"/>
      <c r="K40" s="14">
        <f>SUM(K38:K39)</f>
        <v>0</v>
      </c>
      <c r="L40" s="14">
        <f>SUM(L38:L39)</f>
        <v>0</v>
      </c>
      <c r="M40" s="14">
        <f>SUM(M38:M39)</f>
        <v>0</v>
      </c>
      <c r="N40" s="14">
        <f>SUM(N38:N39)</f>
        <v>0</v>
      </c>
      <c r="O40" s="14">
        <f>SUM(O38:O39)</f>
        <v>76534</v>
      </c>
      <c r="P40" s="14"/>
      <c r="Q40" s="14">
        <f>SUM(Q38:Q39)</f>
        <v>0</v>
      </c>
      <c r="R40" s="14">
        <f>SUM(R38:R39)</f>
        <v>19618</v>
      </c>
    </row>
    <row r="41" spans="1:18" ht="1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">
      <c r="A42" s="22" t="s">
        <v>46</v>
      </c>
      <c r="B42" s="11"/>
      <c r="C42" s="14">
        <f>SUM(C29,C35,C40)</f>
        <v>235286</v>
      </c>
      <c r="D42" s="11"/>
      <c r="E42" s="14">
        <f>SUM(E29,E35,E40)</f>
        <v>3213</v>
      </c>
      <c r="F42" s="14">
        <f>SUM(F29,F35,F40)</f>
        <v>0</v>
      </c>
      <c r="G42" s="14">
        <f>SUM(G29,G35,G40)</f>
        <v>-21081</v>
      </c>
      <c r="H42" s="14"/>
      <c r="I42" s="14">
        <f>SUM(I29,I35,I40)</f>
        <v>217418</v>
      </c>
      <c r="J42" s="14"/>
      <c r="K42" s="14">
        <f>SUM(K29,K35,K40)</f>
        <v>0</v>
      </c>
      <c r="L42" s="14">
        <f>SUM(L29,L35,L40)</f>
        <v>0</v>
      </c>
      <c r="M42" s="14">
        <f>SUM(M29,M35,M40)</f>
        <v>0</v>
      </c>
      <c r="N42" s="14">
        <f>SUM(N29,N35,N40)</f>
        <v>0</v>
      </c>
      <c r="O42" s="14">
        <f>SUM(O29,O35,O40)</f>
        <v>235286</v>
      </c>
      <c r="P42" s="14"/>
      <c r="Q42" s="14">
        <f>SUM(Q29,Q35,Q40)</f>
        <v>0</v>
      </c>
      <c r="R42" s="14">
        <f>SUM(R29,R35,R40)</f>
        <v>17868</v>
      </c>
    </row>
    <row r="43" spans="1:18" ht="15.75" thickBot="1">
      <c r="A43" s="20"/>
      <c r="B43" s="20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5.75" thickTop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.75">
      <c r="A45" s="17" t="s">
        <v>62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">
      <c r="A46" s="11" t="s">
        <v>63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">
      <c r="A47" s="11" t="s">
        <v>64</v>
      </c>
      <c r="B47" s="11"/>
      <c r="C47" s="13">
        <f>+Summary!C47</f>
        <v>8027</v>
      </c>
      <c r="D47" s="11"/>
      <c r="E47" s="11">
        <f>+Summary!E47</f>
        <v>115</v>
      </c>
      <c r="F47" s="11">
        <f>+Summary!F47</f>
        <v>0</v>
      </c>
      <c r="G47" s="11">
        <f>+Summary!G47</f>
        <v>-720</v>
      </c>
      <c r="H47" s="11"/>
      <c r="I47" s="11">
        <f aca="true" t="shared" si="0" ref="I47:I52">+C47+E47+F47+G47</f>
        <v>7422</v>
      </c>
      <c r="J47" s="11"/>
      <c r="K47" s="11"/>
      <c r="L47" s="11"/>
      <c r="M47" s="11"/>
      <c r="N47" s="11">
        <f aca="true" t="shared" si="1" ref="N47:N52">SUM(K47:M47)</f>
        <v>0</v>
      </c>
      <c r="O47" s="11">
        <f aca="true" t="shared" si="2" ref="O47:O52">+C47+N47</f>
        <v>8027</v>
      </c>
      <c r="P47" s="11"/>
      <c r="Q47" s="11">
        <f aca="true" t="shared" si="3" ref="Q47:Q52">+O47-C47</f>
        <v>0</v>
      </c>
      <c r="R47" s="11">
        <f aca="true" t="shared" si="4" ref="R47:R52">+O47-I47</f>
        <v>605</v>
      </c>
    </row>
    <row r="48" spans="1:18" ht="15">
      <c r="A48" s="11" t="s">
        <v>65</v>
      </c>
      <c r="B48" s="11"/>
      <c r="C48" s="13">
        <f>+Summary!C48</f>
        <v>62203</v>
      </c>
      <c r="D48" s="11"/>
      <c r="E48" s="11">
        <f>+Summary!E48</f>
        <v>1308</v>
      </c>
      <c r="F48" s="11">
        <f>+Summary!F48</f>
        <v>0</v>
      </c>
      <c r="G48" s="11">
        <f>+Summary!G48</f>
        <v>-940</v>
      </c>
      <c r="H48" s="11"/>
      <c r="I48" s="11">
        <f t="shared" si="0"/>
        <v>62571</v>
      </c>
      <c r="J48" s="11"/>
      <c r="K48" s="11"/>
      <c r="L48" s="11"/>
      <c r="M48" s="11"/>
      <c r="N48" s="11">
        <f t="shared" si="1"/>
        <v>0</v>
      </c>
      <c r="O48" s="11">
        <f t="shared" si="2"/>
        <v>62203</v>
      </c>
      <c r="P48" s="11"/>
      <c r="Q48" s="11">
        <f t="shared" si="3"/>
        <v>0</v>
      </c>
      <c r="R48" s="11">
        <f t="shared" si="4"/>
        <v>-368</v>
      </c>
    </row>
    <row r="49" spans="1:18" ht="15">
      <c r="A49" s="11" t="s">
        <v>66</v>
      </c>
      <c r="B49" s="11"/>
      <c r="C49" s="13">
        <f>+Summary!C49</f>
        <v>14386</v>
      </c>
      <c r="D49" s="11"/>
      <c r="E49" s="11">
        <f>+Summary!E49</f>
        <v>287</v>
      </c>
      <c r="F49" s="11">
        <f>+Summary!F49</f>
        <v>0</v>
      </c>
      <c r="G49" s="11">
        <f>+Summary!G49</f>
        <v>-1458</v>
      </c>
      <c r="H49" s="11"/>
      <c r="I49" s="11">
        <f t="shared" si="0"/>
        <v>13215</v>
      </c>
      <c r="J49" s="11"/>
      <c r="K49" s="11"/>
      <c r="L49" s="11"/>
      <c r="M49" s="11"/>
      <c r="N49" s="11">
        <f t="shared" si="1"/>
        <v>0</v>
      </c>
      <c r="O49" s="11">
        <f t="shared" si="2"/>
        <v>14386</v>
      </c>
      <c r="P49" s="11"/>
      <c r="Q49" s="11">
        <f t="shared" si="3"/>
        <v>0</v>
      </c>
      <c r="R49" s="11">
        <f t="shared" si="4"/>
        <v>1171</v>
      </c>
    </row>
    <row r="50" spans="1:18" ht="15">
      <c r="A50" s="11" t="s">
        <v>67</v>
      </c>
      <c r="B50" s="11"/>
      <c r="C50" s="13">
        <f>+Summary!C50</f>
        <v>14609</v>
      </c>
      <c r="D50" s="11"/>
      <c r="E50" s="11">
        <f>+Summary!E50</f>
        <v>285</v>
      </c>
      <c r="F50" s="11">
        <f>+Summary!F50</f>
        <v>0</v>
      </c>
      <c r="G50" s="11">
        <f>+Summary!G50</f>
        <v>-1241</v>
      </c>
      <c r="H50" s="11"/>
      <c r="I50" s="11">
        <f t="shared" si="0"/>
        <v>13653</v>
      </c>
      <c r="J50" s="11"/>
      <c r="K50" s="11"/>
      <c r="L50" s="11"/>
      <c r="M50" s="11"/>
      <c r="N50" s="11">
        <f t="shared" si="1"/>
        <v>0</v>
      </c>
      <c r="O50" s="11">
        <f t="shared" si="2"/>
        <v>14609</v>
      </c>
      <c r="P50" s="11"/>
      <c r="Q50" s="11">
        <f t="shared" si="3"/>
        <v>0</v>
      </c>
      <c r="R50" s="11">
        <f t="shared" si="4"/>
        <v>956</v>
      </c>
    </row>
    <row r="51" spans="1:18" ht="15">
      <c r="A51" s="11" t="s">
        <v>68</v>
      </c>
      <c r="B51" s="11"/>
      <c r="C51" s="13">
        <f>+Summary!C51</f>
        <v>13944</v>
      </c>
      <c r="D51" s="11"/>
      <c r="E51" s="11">
        <f>+Summary!E51</f>
        <v>295</v>
      </c>
      <c r="F51" s="11">
        <f>+Summary!F51</f>
        <v>0</v>
      </c>
      <c r="G51" s="11">
        <f>+Summary!G51</f>
        <v>2525</v>
      </c>
      <c r="H51" s="11"/>
      <c r="I51" s="11">
        <f t="shared" si="0"/>
        <v>16764</v>
      </c>
      <c r="J51" s="11"/>
      <c r="K51" s="11"/>
      <c r="L51" s="11"/>
      <c r="M51" s="11"/>
      <c r="N51" s="11">
        <f t="shared" si="1"/>
        <v>0</v>
      </c>
      <c r="O51" s="11">
        <f t="shared" si="2"/>
        <v>13944</v>
      </c>
      <c r="P51" s="11"/>
      <c r="Q51" s="11">
        <f t="shared" si="3"/>
        <v>0</v>
      </c>
      <c r="R51" s="11">
        <f t="shared" si="4"/>
        <v>-2820</v>
      </c>
    </row>
    <row r="52" spans="1:18" ht="15">
      <c r="A52" s="11" t="s">
        <v>69</v>
      </c>
      <c r="B52" s="11"/>
      <c r="C52" s="18">
        <f>+Summary!C52</f>
        <v>29358</v>
      </c>
      <c r="D52" s="18"/>
      <c r="E52" s="18">
        <f>+Summary!E52</f>
        <v>515</v>
      </c>
      <c r="F52" s="18">
        <f>+Summary!F52</f>
        <v>0</v>
      </c>
      <c r="G52" s="18">
        <f>+Summary!G52</f>
        <v>-1622</v>
      </c>
      <c r="H52" s="18"/>
      <c r="I52" s="18">
        <f t="shared" si="0"/>
        <v>28251</v>
      </c>
      <c r="J52" s="18"/>
      <c r="K52" s="18"/>
      <c r="L52" s="18"/>
      <c r="M52" s="18"/>
      <c r="N52" s="18">
        <f t="shared" si="1"/>
        <v>0</v>
      </c>
      <c r="O52" s="18">
        <f t="shared" si="2"/>
        <v>29358</v>
      </c>
      <c r="P52" s="18"/>
      <c r="Q52" s="18">
        <f t="shared" si="3"/>
        <v>0</v>
      </c>
      <c r="R52" s="18">
        <f t="shared" si="4"/>
        <v>1107</v>
      </c>
    </row>
    <row r="53" spans="1:18" ht="15">
      <c r="A53" s="22" t="s">
        <v>54</v>
      </c>
      <c r="B53" s="11"/>
      <c r="C53" s="14">
        <f>SUM(C46:C52)</f>
        <v>142527</v>
      </c>
      <c r="D53" s="11"/>
      <c r="E53" s="14">
        <f>SUM(E46:E52)</f>
        <v>2805</v>
      </c>
      <c r="F53" s="14">
        <f>SUM(F46:F52)</f>
        <v>0</v>
      </c>
      <c r="G53" s="14">
        <f>SUM(G46:G52)</f>
        <v>-3456</v>
      </c>
      <c r="H53" s="14"/>
      <c r="I53" s="14">
        <f>SUM(I46:I52)</f>
        <v>141876</v>
      </c>
      <c r="J53" s="14"/>
      <c r="K53" s="14">
        <f>SUM(K46:K52)</f>
        <v>0</v>
      </c>
      <c r="L53" s="14">
        <f>SUM(L46:L52)</f>
        <v>0</v>
      </c>
      <c r="M53" s="14">
        <f>SUM(M46:M52)</f>
        <v>0</v>
      </c>
      <c r="N53" s="14">
        <f>SUM(N46:N52)</f>
        <v>0</v>
      </c>
      <c r="O53" s="14">
        <f>SUM(O46:O52)</f>
        <v>142527</v>
      </c>
      <c r="P53" s="14"/>
      <c r="Q53" s="14">
        <f>SUM(Q46:Q52)</f>
        <v>0</v>
      </c>
      <c r="R53" s="14">
        <f>SUM(R46:R52)</f>
        <v>651</v>
      </c>
    </row>
    <row r="54" spans="1:1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">
      <c r="A55" s="11" t="s">
        <v>70</v>
      </c>
      <c r="B55" s="11"/>
      <c r="C55" s="13">
        <f>+Summary!C55</f>
        <v>62833</v>
      </c>
      <c r="D55" s="11"/>
      <c r="E55" s="11">
        <f>+Summary!E55</f>
        <v>1338</v>
      </c>
      <c r="F55" s="11">
        <f>+Summary!F55</f>
        <v>0</v>
      </c>
      <c r="G55" s="11">
        <f>+Summary!G55</f>
        <v>-2000</v>
      </c>
      <c r="H55" s="11"/>
      <c r="I55" s="11">
        <f>+C55+E55+F55+G55</f>
        <v>62171</v>
      </c>
      <c r="J55" s="11"/>
      <c r="K55" s="11"/>
      <c r="L55" s="11"/>
      <c r="M55" s="11"/>
      <c r="N55" s="11">
        <f>SUM(K55:M55)</f>
        <v>0</v>
      </c>
      <c r="O55" s="11">
        <f>+C55+N55</f>
        <v>62833</v>
      </c>
      <c r="P55" s="11"/>
      <c r="Q55" s="11">
        <f>+O55-C55</f>
        <v>0</v>
      </c>
      <c r="R55" s="11">
        <f>+O55-I55</f>
        <v>662</v>
      </c>
    </row>
    <row r="56" spans="1:18" ht="15">
      <c r="A56" s="11" t="s">
        <v>71</v>
      </c>
      <c r="B56" s="11"/>
      <c r="C56" s="13">
        <f>+Summary!C56</f>
        <v>6404</v>
      </c>
      <c r="D56" s="11"/>
      <c r="E56" s="11">
        <f>+Summary!E56</f>
        <v>0</v>
      </c>
      <c r="F56" s="11">
        <f>+Summary!F56</f>
        <v>0</v>
      </c>
      <c r="G56" s="11">
        <f>+Summary!G56</f>
        <v>-6404</v>
      </c>
      <c r="H56" s="11"/>
      <c r="I56" s="11">
        <f>+C56+E56+F56+G56</f>
        <v>0</v>
      </c>
      <c r="J56" s="11"/>
      <c r="K56" s="11"/>
      <c r="L56" s="11"/>
      <c r="M56" s="11"/>
      <c r="N56" s="11">
        <f>SUM(K56:M56)</f>
        <v>0</v>
      </c>
      <c r="O56" s="11">
        <f>+C56+N56</f>
        <v>6404</v>
      </c>
      <c r="P56" s="11"/>
      <c r="Q56" s="11">
        <f>+O56-C56</f>
        <v>0</v>
      </c>
      <c r="R56" s="11">
        <f>+O56-I56</f>
        <v>6404</v>
      </c>
    </row>
    <row r="57" spans="1:1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">
      <c r="A58" s="22" t="s">
        <v>46</v>
      </c>
      <c r="B58" s="11"/>
      <c r="C58" s="14">
        <f>SUM(C53,C55:C56)</f>
        <v>211764</v>
      </c>
      <c r="D58" s="11"/>
      <c r="E58" s="14">
        <f>SUM(E53,E55:E56)</f>
        <v>4143</v>
      </c>
      <c r="F58" s="14">
        <f>SUM(F53,F55:F56)</f>
        <v>0</v>
      </c>
      <c r="G58" s="14">
        <f>SUM(G53,G55:G56)</f>
        <v>-11860</v>
      </c>
      <c r="H58" s="14"/>
      <c r="I58" s="14">
        <f>SUM(I53,I55:I56)</f>
        <v>204047</v>
      </c>
      <c r="J58" s="14"/>
      <c r="K58" s="14">
        <f>SUM(K53,K55:K56)</f>
        <v>0</v>
      </c>
      <c r="L58" s="14">
        <f>SUM(L53,L55:L56)</f>
        <v>0</v>
      </c>
      <c r="M58" s="14">
        <f>SUM(M53,M55:M56)</f>
        <v>0</v>
      </c>
      <c r="N58" s="14">
        <f>SUM(N53,N55:N56)</f>
        <v>0</v>
      </c>
      <c r="O58" s="14">
        <f>SUM(O53,O55:O56)</f>
        <v>211764</v>
      </c>
      <c r="P58" s="14"/>
      <c r="Q58" s="14">
        <f>SUM(Q53,Q55:Q56)</f>
        <v>0</v>
      </c>
      <c r="R58" s="14">
        <f>SUM(R53,R55:R56)</f>
        <v>7717</v>
      </c>
    </row>
    <row r="59" spans="1:18" ht="15.75" thickBot="1">
      <c r="A59" s="20"/>
      <c r="B59" s="20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5.75" thickTop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.75">
      <c r="A61" s="17" t="s">
        <v>72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">
      <c r="A62" s="11" t="s">
        <v>73</v>
      </c>
      <c r="B62" s="11"/>
      <c r="C62" s="13">
        <f>+Summary!C62</f>
        <v>140086</v>
      </c>
      <c r="D62" s="11"/>
      <c r="E62" s="11">
        <f>+Summary!E62</f>
        <v>2036</v>
      </c>
      <c r="F62" s="11">
        <f>+Summary!F62</f>
        <v>0</v>
      </c>
      <c r="G62" s="11">
        <f>+Summary!G62</f>
        <v>-6430</v>
      </c>
      <c r="H62" s="11"/>
      <c r="I62" s="11">
        <f>+C62+E62+F62+G62</f>
        <v>135692</v>
      </c>
      <c r="J62" s="11"/>
      <c r="K62" s="11"/>
      <c r="L62" s="11"/>
      <c r="M62" s="11"/>
      <c r="N62" s="11">
        <f>SUM(K62:M62)</f>
        <v>0</v>
      </c>
      <c r="O62" s="11">
        <f>+C62+N62</f>
        <v>140086</v>
      </c>
      <c r="P62" s="11"/>
      <c r="Q62" s="11">
        <f>+O62-C62</f>
        <v>0</v>
      </c>
      <c r="R62" s="11">
        <f>+O62-I62</f>
        <v>4394</v>
      </c>
    </row>
    <row r="63" spans="1:18" ht="15">
      <c r="A63" s="11" t="s">
        <v>74</v>
      </c>
      <c r="B63" s="11"/>
      <c r="C63" s="13">
        <f>+Summary!C63</f>
        <v>23794</v>
      </c>
      <c r="D63" s="11"/>
      <c r="E63" s="11">
        <f>+Summary!E63</f>
        <v>173</v>
      </c>
      <c r="F63" s="11">
        <f>+Summary!F63</f>
        <v>0</v>
      </c>
      <c r="G63" s="11">
        <f>+Summary!G63</f>
        <v>-2000</v>
      </c>
      <c r="H63" s="11"/>
      <c r="I63" s="11">
        <f>+C63+E63+F63+G63</f>
        <v>21967</v>
      </c>
      <c r="J63" s="11"/>
      <c r="K63" s="11"/>
      <c r="L63" s="11"/>
      <c r="M63" s="11"/>
      <c r="N63" s="11">
        <f>SUM(K63:M63)</f>
        <v>0</v>
      </c>
      <c r="O63" s="11">
        <f>+C63+N63</f>
        <v>23794</v>
      </c>
      <c r="P63" s="11"/>
      <c r="Q63" s="11">
        <f>+O63-C63</f>
        <v>0</v>
      </c>
      <c r="R63" s="11">
        <f>+O63-I63</f>
        <v>1827</v>
      </c>
    </row>
    <row r="64" spans="1:18" ht="15">
      <c r="A64" s="11" t="s">
        <v>75</v>
      </c>
      <c r="B64" s="11"/>
      <c r="C64" s="13">
        <f>+Summary!C64</f>
        <v>14664</v>
      </c>
      <c r="D64" s="11"/>
      <c r="E64" s="11">
        <f>+Summary!E64</f>
        <v>274</v>
      </c>
      <c r="F64" s="11">
        <f>+Summary!F64</f>
        <v>0</v>
      </c>
      <c r="G64" s="11">
        <f>+Summary!G64</f>
        <v>0</v>
      </c>
      <c r="H64" s="11"/>
      <c r="I64" s="11">
        <f>+C64+E64+F64+G64</f>
        <v>14938</v>
      </c>
      <c r="J64" s="11"/>
      <c r="K64" s="11"/>
      <c r="L64" s="11"/>
      <c r="M64" s="11"/>
      <c r="N64" s="11">
        <f>SUM(K64:M64)</f>
        <v>0</v>
      </c>
      <c r="O64" s="11">
        <f>+C64+N64</f>
        <v>14664</v>
      </c>
      <c r="P64" s="11"/>
      <c r="Q64" s="11">
        <f>+O64-C64</f>
        <v>0</v>
      </c>
      <c r="R64" s="11">
        <f>+O64-I64</f>
        <v>-274</v>
      </c>
    </row>
    <row r="65" spans="1:1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">
      <c r="A66" s="22" t="s">
        <v>46</v>
      </c>
      <c r="B66" s="11"/>
      <c r="C66" s="14">
        <f>SUM(C62:C64)</f>
        <v>178544</v>
      </c>
      <c r="D66" s="11"/>
      <c r="E66" s="14">
        <f>SUM(E62:E64)</f>
        <v>2483</v>
      </c>
      <c r="F66" s="14">
        <f>SUM(F62:F64)</f>
        <v>0</v>
      </c>
      <c r="G66" s="14">
        <f>SUM(G62:G64)</f>
        <v>-8430</v>
      </c>
      <c r="H66" s="14"/>
      <c r="I66" s="14">
        <f>SUM(I62:I64)</f>
        <v>172597</v>
      </c>
      <c r="J66" s="14"/>
      <c r="K66" s="14">
        <f>SUM(K62:K64)</f>
        <v>0</v>
      </c>
      <c r="L66" s="14">
        <f>SUM(L62:L64)</f>
        <v>0</v>
      </c>
      <c r="M66" s="14">
        <f>SUM(M62:M64)</f>
        <v>0</v>
      </c>
      <c r="N66" s="14">
        <f>SUM(N62:N64)</f>
        <v>0</v>
      </c>
      <c r="O66" s="14">
        <f>SUM(O62:O64)</f>
        <v>178544</v>
      </c>
      <c r="P66" s="14"/>
      <c r="Q66" s="14">
        <f>SUM(Q62:Q64)</f>
        <v>0</v>
      </c>
      <c r="R66" s="14">
        <f>SUM(R62:R64)</f>
        <v>5947</v>
      </c>
    </row>
    <row r="67" spans="1:18" ht="15.75" thickBo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thickTop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1"/>
      <c r="L68" s="11"/>
      <c r="M68" s="13"/>
      <c r="N68" s="13"/>
      <c r="O68" s="13"/>
      <c r="P68" s="13"/>
      <c r="Q68" s="13"/>
      <c r="R68" s="13"/>
    </row>
    <row r="69" spans="1:18" ht="15.75">
      <c r="A69" s="9" t="s">
        <v>84</v>
      </c>
      <c r="B69" s="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3"/>
    </row>
    <row r="70" spans="1:18" ht="15">
      <c r="A70" s="8" t="s">
        <v>85</v>
      </c>
      <c r="B70" s="8"/>
      <c r="C70" s="13">
        <f>+Summary!C70</f>
        <v>24866</v>
      </c>
      <c r="D70" s="11"/>
      <c r="E70" s="11">
        <f>+Summary!E70</f>
        <v>309</v>
      </c>
      <c r="F70" s="11">
        <f>+Summary!F70</f>
        <v>0</v>
      </c>
      <c r="G70" s="11">
        <f>+Summary!G70</f>
        <v>797</v>
      </c>
      <c r="H70" s="11"/>
      <c r="I70" s="11">
        <f>+C70+E70+F70+G70</f>
        <v>25972</v>
      </c>
      <c r="J70" s="11"/>
      <c r="K70" s="11"/>
      <c r="L70" s="11"/>
      <c r="M70" s="11"/>
      <c r="N70" s="11">
        <f>SUM(K70:M70)</f>
        <v>0</v>
      </c>
      <c r="O70" s="11">
        <f>+C70+N70</f>
        <v>24866</v>
      </c>
      <c r="P70" s="11"/>
      <c r="Q70" s="11">
        <f>+O70-C70</f>
        <v>0</v>
      </c>
      <c r="R70" s="11">
        <f>+O70-I70</f>
        <v>-1106</v>
      </c>
    </row>
    <row r="71" spans="1:18" ht="15">
      <c r="A71" s="8" t="s">
        <v>86</v>
      </c>
      <c r="B71" s="8"/>
      <c r="C71" s="13">
        <f>+Summary!C71</f>
        <v>16900</v>
      </c>
      <c r="D71" s="11"/>
      <c r="E71" s="11">
        <f>+Summary!E71</f>
        <v>225</v>
      </c>
      <c r="F71" s="11">
        <f>+Summary!F71</f>
        <v>0</v>
      </c>
      <c r="G71" s="11">
        <f>+Summary!G71</f>
        <v>-489</v>
      </c>
      <c r="H71" s="11"/>
      <c r="I71" s="11">
        <f>+C71+E71+F71+G71</f>
        <v>16636</v>
      </c>
      <c r="J71" s="11"/>
      <c r="K71" s="11"/>
      <c r="L71" s="11"/>
      <c r="M71" s="11"/>
      <c r="N71" s="11">
        <f>SUM(K71:M71)</f>
        <v>0</v>
      </c>
      <c r="O71" s="11">
        <f>+C71+N71</f>
        <v>16900</v>
      </c>
      <c r="P71" s="11"/>
      <c r="Q71" s="11">
        <f>+O71-C71</f>
        <v>0</v>
      </c>
      <c r="R71" s="11">
        <f>+O71-I71</f>
        <v>264</v>
      </c>
    </row>
    <row r="72" spans="1:18" ht="15">
      <c r="A72" s="11" t="s">
        <v>93</v>
      </c>
      <c r="B72" s="8"/>
      <c r="C72" s="13">
        <f>+Summary!C72</f>
        <v>4628</v>
      </c>
      <c r="D72" s="11"/>
      <c r="E72" s="11">
        <f>+Summary!E72</f>
        <v>863</v>
      </c>
      <c r="F72" s="11">
        <f>+Summary!F72</f>
        <v>64301</v>
      </c>
      <c r="G72" s="11">
        <f>+Summary!G72</f>
        <v>-1170</v>
      </c>
      <c r="H72" s="11"/>
      <c r="I72" s="11">
        <f>+C72+E72+F72+G72</f>
        <v>68622</v>
      </c>
      <c r="J72" s="11"/>
      <c r="K72" s="11"/>
      <c r="L72" s="11"/>
      <c r="M72" s="11"/>
      <c r="N72" s="11">
        <f>SUM(K72:M72)</f>
        <v>0</v>
      </c>
      <c r="O72" s="11">
        <f>+C72+N72</f>
        <v>4628</v>
      </c>
      <c r="P72" s="11"/>
      <c r="Q72" s="11">
        <f>+O72-C72</f>
        <v>0</v>
      </c>
      <c r="R72" s="11">
        <f>+O72-I72</f>
        <v>-63994</v>
      </c>
    </row>
    <row r="73" spans="1:18" ht="15">
      <c r="A73" s="8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">
      <c r="A74" s="10" t="s">
        <v>46</v>
      </c>
      <c r="B74" s="8"/>
      <c r="C74" s="14">
        <f>SUM(C70:C72)</f>
        <v>46394</v>
      </c>
      <c r="D74" s="11"/>
      <c r="E74" s="14">
        <f>SUM(E70:E72)</f>
        <v>1397</v>
      </c>
      <c r="F74" s="14">
        <f>SUM(F70:F72)</f>
        <v>64301</v>
      </c>
      <c r="G74" s="14">
        <f>SUM(G70:G72)</f>
        <v>-862</v>
      </c>
      <c r="H74" s="14"/>
      <c r="I74" s="14">
        <f>SUM(I70:I72)</f>
        <v>111230</v>
      </c>
      <c r="J74" s="14"/>
      <c r="K74" s="14">
        <f>SUM(K70:K72)</f>
        <v>0</v>
      </c>
      <c r="L74" s="14">
        <f>SUM(L70:L72)</f>
        <v>0</v>
      </c>
      <c r="M74" s="14">
        <f>SUM(M70:M72)</f>
        <v>0</v>
      </c>
      <c r="N74" s="14">
        <f>SUM(N70:N72)</f>
        <v>0</v>
      </c>
      <c r="O74" s="14">
        <f>SUM(O70:O72)</f>
        <v>46394</v>
      </c>
      <c r="P74" s="14"/>
      <c r="Q74" s="14">
        <f>SUM(Q70:Q72)</f>
        <v>0</v>
      </c>
      <c r="R74" s="14">
        <f>SUM(R70:R72)</f>
        <v>-64836</v>
      </c>
    </row>
    <row r="75" spans="1:18" ht="15.75" thickBot="1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5.75" thickTop="1">
      <c r="A76" s="29"/>
      <c r="B76" s="29"/>
      <c r="C76" s="13"/>
      <c r="D76" s="13"/>
      <c r="E76" s="13"/>
      <c r="F76" s="13"/>
      <c r="G76" s="13"/>
      <c r="H76" s="13"/>
      <c r="I76" s="13"/>
      <c r="J76" s="13"/>
      <c r="K76" s="11"/>
      <c r="L76" s="11"/>
      <c r="M76" s="13"/>
      <c r="N76" s="13"/>
      <c r="O76" s="13"/>
      <c r="P76" s="13"/>
      <c r="Q76" s="13"/>
      <c r="R76" s="13"/>
    </row>
    <row r="77" spans="1:18" ht="15.75">
      <c r="A77" s="17" t="s">
        <v>76</v>
      </c>
      <c r="B77" s="11"/>
      <c r="C77" s="13">
        <f>+Summary!C77</f>
        <v>69302</v>
      </c>
      <c r="D77" s="11"/>
      <c r="E77" s="11">
        <f>+Summary!E77</f>
        <v>2090</v>
      </c>
      <c r="F77" s="11">
        <f>+Summary!F77</f>
        <v>0</v>
      </c>
      <c r="G77" s="11">
        <f>+Summary!G77</f>
        <v>-4010</v>
      </c>
      <c r="H77" s="11"/>
      <c r="I77" s="11">
        <f>+C77+E77+F77+G77</f>
        <v>67382</v>
      </c>
      <c r="J77" s="14"/>
      <c r="K77" s="11"/>
      <c r="L77" s="11"/>
      <c r="M77" s="11"/>
      <c r="N77" s="11">
        <f>SUM(K77:M77)</f>
        <v>0</v>
      </c>
      <c r="O77" s="11">
        <f>+C77+N77</f>
        <v>69302</v>
      </c>
      <c r="P77" s="14"/>
      <c r="Q77" s="11">
        <f>+O77-C77</f>
        <v>0</v>
      </c>
      <c r="R77" s="11">
        <f>+O77-I77</f>
        <v>1920</v>
      </c>
    </row>
    <row r="78" spans="1:18" ht="15.75" thickBot="1">
      <c r="A78" s="20"/>
      <c r="B78" s="20"/>
      <c r="C78" s="1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5.75" thickTop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.75">
      <c r="A80" s="17" t="s">
        <v>77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">
      <c r="A81" s="11" t="s">
        <v>78</v>
      </c>
      <c r="B81" s="11"/>
      <c r="C81" s="13">
        <f>+Summary!C81</f>
        <v>71805</v>
      </c>
      <c r="D81" s="11"/>
      <c r="E81" s="11">
        <f>+Summary!E81</f>
        <v>1123</v>
      </c>
      <c r="F81" s="11">
        <f>+Summary!F81</f>
        <v>0</v>
      </c>
      <c r="G81" s="11">
        <f>+Summary!G81</f>
        <v>-540</v>
      </c>
      <c r="H81" s="11"/>
      <c r="I81" s="11">
        <f>+C81+E81+F81+G81</f>
        <v>72388</v>
      </c>
      <c r="J81" s="11"/>
      <c r="K81" s="11"/>
      <c r="L81" s="11"/>
      <c r="M81" s="11"/>
      <c r="N81" s="11">
        <f>SUM(K81:M81)</f>
        <v>0</v>
      </c>
      <c r="O81" s="11">
        <f>+C81+N81</f>
        <v>71805</v>
      </c>
      <c r="P81" s="11"/>
      <c r="Q81" s="11">
        <f>+O81-C81</f>
        <v>0</v>
      </c>
      <c r="R81" s="11">
        <f>+O81-I81</f>
        <v>-583</v>
      </c>
    </row>
    <row r="82" spans="1:18" ht="15">
      <c r="A82" s="11" t="s">
        <v>79</v>
      </c>
      <c r="B82" s="11"/>
      <c r="C82" s="13">
        <f>+Summary!C82</f>
        <v>19604</v>
      </c>
      <c r="D82" s="11"/>
      <c r="E82" s="11">
        <f>+Summary!E82</f>
        <v>107</v>
      </c>
      <c r="F82" s="11">
        <f>+Summary!F82</f>
        <v>0</v>
      </c>
      <c r="G82" s="11">
        <f>+Summary!G82</f>
        <v>0</v>
      </c>
      <c r="H82" s="11"/>
      <c r="I82" s="11">
        <f>+C82+E82+F82+G82</f>
        <v>19711</v>
      </c>
      <c r="J82" s="11"/>
      <c r="K82" s="11"/>
      <c r="L82" s="11"/>
      <c r="M82" s="11"/>
      <c r="N82" s="11">
        <f>SUM(K82:M82)</f>
        <v>0</v>
      </c>
      <c r="O82" s="11">
        <f>+C82+N82</f>
        <v>19604</v>
      </c>
      <c r="P82" s="11"/>
      <c r="Q82" s="11">
        <f>+O82-C82</f>
        <v>0</v>
      </c>
      <c r="R82" s="11">
        <f>+O82-I82</f>
        <v>-107</v>
      </c>
    </row>
    <row r="83" spans="1:18" ht="15">
      <c r="A83" s="11" t="s">
        <v>80</v>
      </c>
      <c r="B83" s="11"/>
      <c r="C83" s="13">
        <f>+Summary!C83</f>
        <v>3373</v>
      </c>
      <c r="D83" s="11"/>
      <c r="E83" s="11">
        <f>+Summary!E83</f>
        <v>0</v>
      </c>
      <c r="F83" s="11">
        <f>+Summary!F83</f>
        <v>0</v>
      </c>
      <c r="G83" s="11">
        <f>+Summary!G83</f>
        <v>0</v>
      </c>
      <c r="H83" s="11"/>
      <c r="I83" s="11">
        <f>+C83+E83+F83+G83</f>
        <v>3373</v>
      </c>
      <c r="J83" s="11"/>
      <c r="K83" s="11"/>
      <c r="L83" s="11"/>
      <c r="M83" s="11"/>
      <c r="N83" s="11">
        <f>SUM(K83:M83)</f>
        <v>0</v>
      </c>
      <c r="O83" s="11">
        <f>+C83+N83</f>
        <v>3373</v>
      </c>
      <c r="P83" s="11"/>
      <c r="Q83" s="11">
        <f>+O83-C83</f>
        <v>0</v>
      </c>
      <c r="R83" s="11">
        <f>+O83-I83</f>
        <v>0</v>
      </c>
    </row>
    <row r="84" spans="1:1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">
      <c r="A85" s="22" t="s">
        <v>46</v>
      </c>
      <c r="B85" s="11"/>
      <c r="C85" s="14">
        <f>C81+C82+C83</f>
        <v>94782</v>
      </c>
      <c r="D85" s="11"/>
      <c r="E85" s="14">
        <f>E81+E82+E83</f>
        <v>1230</v>
      </c>
      <c r="F85" s="14">
        <f>F81+F82+F83</f>
        <v>0</v>
      </c>
      <c r="G85" s="14">
        <f>G81+G82+G83</f>
        <v>-540</v>
      </c>
      <c r="H85" s="14"/>
      <c r="I85" s="14">
        <f>I81+I82+I83</f>
        <v>95472</v>
      </c>
      <c r="J85" s="14"/>
      <c r="K85" s="14">
        <f>K81+K82+K83</f>
        <v>0</v>
      </c>
      <c r="L85" s="14">
        <f>L81+L82+L83</f>
        <v>0</v>
      </c>
      <c r="M85" s="14">
        <f>M81+M82+M83</f>
        <v>0</v>
      </c>
      <c r="N85" s="14">
        <f>N81+N82+N83</f>
        <v>0</v>
      </c>
      <c r="O85" s="14">
        <f>O81+O82+O83</f>
        <v>94782</v>
      </c>
      <c r="P85" s="14"/>
      <c r="Q85" s="14">
        <f>Q81+Q82+Q83</f>
        <v>0</v>
      </c>
      <c r="R85" s="14">
        <f>R81+R82+R83</f>
        <v>-690</v>
      </c>
    </row>
    <row r="86" spans="1:18" ht="15.75" thickBot="1">
      <c r="A86" s="21"/>
      <c r="B86" s="21"/>
      <c r="C86" s="1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.75">
      <c r="A88" s="17" t="s">
        <v>81</v>
      </c>
      <c r="B88" s="11"/>
      <c r="C88" s="17">
        <f>SUM(C19,C42,C58,C66,C74,C77,C85)</f>
        <v>965345</v>
      </c>
      <c r="D88" s="11"/>
      <c r="E88" s="17">
        <f>SUM(E19,E42,E58,E66,E74,E77,E85)</f>
        <v>15218</v>
      </c>
      <c r="F88" s="17">
        <f>SUM(F19,F42,F58,F66,F74,F77,F85)</f>
        <v>0</v>
      </c>
      <c r="G88" s="17">
        <f>SUM(G19,G42,G58,G66,G74,G77,G85)</f>
        <v>-35803</v>
      </c>
      <c r="H88" s="17"/>
      <c r="I88" s="17">
        <f>SUM(I19,I42,I58,I66,I74,I77,I85)</f>
        <v>944760</v>
      </c>
      <c r="J88" s="17"/>
      <c r="K88" s="17">
        <f>SUM(K19,K42,K58,K66,K74,K77,K85)</f>
        <v>0</v>
      </c>
      <c r="L88" s="17">
        <f>SUM(L19,L42,L58,L66,L74,L77,L85)</f>
        <v>0</v>
      </c>
      <c r="M88" s="17">
        <f>SUM(M19,M42,M58,M66,M74,M77,M85)</f>
        <v>0</v>
      </c>
      <c r="N88" s="17">
        <f>SUM(N19,N42,N58,N66,N74,N77,N85)</f>
        <v>0</v>
      </c>
      <c r="O88" s="17">
        <f>SUM(O19,O42,O58,O66,O74,O77,O85)</f>
        <v>965345</v>
      </c>
      <c r="P88" s="17"/>
      <c r="Q88" s="17">
        <f>SUM(Q19,Q42,Q58,Q66,Q74,Q77,Q85)</f>
        <v>0</v>
      </c>
      <c r="R88" s="17">
        <f>SUM(R19,R42,R58,R66,R74,R77,R85)</f>
        <v>20585</v>
      </c>
    </row>
    <row r="89" spans="1:18" ht="15.75">
      <c r="A89" s="11"/>
      <c r="B89" s="11"/>
      <c r="C89" s="1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9" ht="15">
      <c r="A90" s="30" t="s">
        <v>98</v>
      </c>
      <c r="B90" s="8"/>
      <c r="C90" s="11">
        <v>5300</v>
      </c>
      <c r="D90" s="11"/>
      <c r="E90" s="11"/>
      <c r="F90" s="11"/>
      <c r="G90" s="11">
        <v>-5300</v>
      </c>
      <c r="H90" s="11"/>
      <c r="I90" s="11">
        <f>+C90+E90+F90+G90</f>
        <v>0</v>
      </c>
      <c r="J90" s="30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5">
      <c r="A91" s="30" t="s">
        <v>92</v>
      </c>
      <c r="B91" s="8"/>
      <c r="C91" s="11"/>
      <c r="D91" s="11"/>
      <c r="E91" s="11">
        <v>6159</v>
      </c>
      <c r="F91" s="11"/>
      <c r="G91" s="11"/>
      <c r="H91" s="8"/>
      <c r="I91" s="11">
        <f>+C91+E91+F91+G91</f>
        <v>6159</v>
      </c>
      <c r="J91" s="30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5.75">
      <c r="A92" s="30"/>
      <c r="B92" s="8"/>
      <c r="C92" s="17"/>
      <c r="D92" s="11"/>
      <c r="E92" s="17"/>
      <c r="F92" s="17"/>
      <c r="G92" s="17"/>
      <c r="H92" s="8"/>
      <c r="I92" s="8"/>
      <c r="J92" s="30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5.75">
      <c r="A93" s="17" t="s">
        <v>81</v>
      </c>
      <c r="B93" s="8"/>
      <c r="C93" s="11">
        <f>+C88+C90+C91</f>
        <v>970645</v>
      </c>
      <c r="D93" s="8"/>
      <c r="E93" s="11">
        <f>+E88+E90+E91</f>
        <v>21377</v>
      </c>
      <c r="F93" s="11">
        <f>+F88+F90+F91</f>
        <v>0</v>
      </c>
      <c r="G93" s="11">
        <f>+G88+G90+G91</f>
        <v>-41103</v>
      </c>
      <c r="H93" s="8"/>
      <c r="I93" s="11">
        <f>+I88+I90+I91</f>
        <v>950919</v>
      </c>
      <c r="J93" s="30"/>
      <c r="K93" s="17"/>
      <c r="L93" s="17"/>
      <c r="M93" s="17"/>
      <c r="N93" s="17"/>
      <c r="O93" s="17"/>
      <c r="P93" s="11"/>
      <c r="Q93" s="17"/>
      <c r="R93" s="17"/>
      <c r="S93" s="11"/>
    </row>
    <row r="94" spans="1:19" ht="15">
      <c r="A94" s="30"/>
      <c r="B94" s="8"/>
      <c r="C94" s="11"/>
      <c r="D94" s="11"/>
      <c r="E94" s="11"/>
      <c r="F94" s="11"/>
      <c r="G94" s="11"/>
      <c r="H94" s="30"/>
      <c r="I94" s="30"/>
      <c r="J94" s="30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5.75">
      <c r="A98" s="17"/>
      <c r="B98" s="30"/>
      <c r="C98" s="30"/>
      <c r="D98" s="30"/>
      <c r="E98" s="30"/>
      <c r="F98" s="30"/>
      <c r="G98" s="30"/>
      <c r="H98" s="30"/>
      <c r="I98" s="30"/>
      <c r="J98" s="30"/>
      <c r="K98" s="17"/>
      <c r="L98" s="17"/>
      <c r="M98" s="17"/>
      <c r="N98" s="17"/>
      <c r="O98" s="11"/>
      <c r="P98" s="11"/>
      <c r="Q98" s="17"/>
      <c r="R98" s="17"/>
      <c r="S98" s="11"/>
    </row>
    <row r="99" spans="1:19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5.75">
      <c r="A102" s="17"/>
      <c r="B102" s="30"/>
      <c r="C102" s="30"/>
      <c r="D102" s="30"/>
      <c r="E102" s="30"/>
      <c r="F102" s="30"/>
      <c r="G102" s="30"/>
      <c r="H102" s="30"/>
      <c r="I102" s="30"/>
      <c r="J102" s="30"/>
      <c r="K102" s="17"/>
      <c r="L102" s="17"/>
      <c r="M102" s="17"/>
      <c r="N102" s="17"/>
      <c r="O102" s="17"/>
      <c r="P102" s="11"/>
      <c r="Q102" s="17"/>
      <c r="R102" s="17"/>
      <c r="S102" s="11"/>
    </row>
    <row r="103" spans="1:19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8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1:18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1:18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1:18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1:18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1:18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1:18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</row>
    <row r="251" spans="1:18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</row>
    <row r="252" spans="1:18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</row>
    <row r="253" spans="1:18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</row>
    <row r="254" spans="1:18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</row>
    <row r="255" spans="1:18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</row>
    <row r="256" spans="1:18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1:18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1:18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1:18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1:18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1:18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1:18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</row>
    <row r="263" spans="1:18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</row>
    <row r="265" spans="1:18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1:18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1:18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1:18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1:18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1:18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</row>
    <row r="273" spans="1:18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</row>
    <row r="275" spans="1:18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</row>
    <row r="276" spans="1:18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</row>
    <row r="277" spans="1:18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</row>
    <row r="278" spans="1:18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</row>
    <row r="279" spans="1:18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18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</row>
    <row r="284" spans="1:18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</row>
    <row r="285" spans="1:18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18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</row>
    <row r="287" spans="1:18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</row>
    <row r="288" spans="1:18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</row>
    <row r="289" spans="1:18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</row>
    <row r="290" spans="1:18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</row>
    <row r="291" spans="1:18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</row>
    <row r="292" spans="1:18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</row>
    <row r="293" spans="1:18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</row>
    <row r="294" spans="1:18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</row>
    <row r="295" spans="1:18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</row>
    <row r="296" spans="1:18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</row>
    <row r="297" spans="1:18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</row>
    <row r="298" spans="1:18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</row>
    <row r="299" spans="1:18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</row>
    <row r="300" spans="1:18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</row>
    <row r="301" spans="1:18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</row>
    <row r="302" spans="1:18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</row>
    <row r="303" spans="1:18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</row>
    <row r="304" spans="1:18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18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</row>
    <row r="306" spans="1:18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</row>
    <row r="307" spans="1:18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</row>
    <row r="308" spans="1:18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</row>
    <row r="309" spans="1:18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</row>
    <row r="310" spans="1:18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</row>
    <row r="311" spans="1:18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</row>
    <row r="314" spans="1:18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</row>
    <row r="318" spans="1:18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</row>
    <row r="319" spans="1:18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</row>
    <row r="320" spans="1:18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</row>
    <row r="321" spans="1:18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</row>
    <row r="322" spans="1:18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</row>
    <row r="323" spans="1:1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</row>
    <row r="324" spans="1:18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</row>
    <row r="325" spans="1:18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</row>
    <row r="326" spans="1:18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</row>
    <row r="327" spans="1:18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</row>
    <row r="328" spans="1:18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18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</row>
    <row r="331" spans="1:18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1:18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</row>
    <row r="333" spans="1:18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</row>
    <row r="334" spans="1:1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1:1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</row>
    <row r="336" spans="1:18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</row>
    <row r="337" spans="1:1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</row>
    <row r="338" spans="1:18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</row>
    <row r="339" spans="1:18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</row>
    <row r="344" spans="1:18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</row>
    <row r="351" spans="1:18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</row>
    <row r="352" spans="1:18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</row>
    <row r="353" spans="1:18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</row>
    <row r="354" spans="1:18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</row>
    <row r="356" spans="1:18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</row>
    <row r="357" spans="1:18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</row>
    <row r="358" spans="1:18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</row>
    <row r="359" spans="1:18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</row>
    <row r="361" spans="1:18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</row>
    <row r="362" spans="1:18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</row>
    <row r="364" spans="1:18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</row>
    <row r="365" spans="1:18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</row>
    <row r="366" spans="1:18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1:18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</row>
    <row r="368" spans="1:18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</row>
    <row r="369" spans="1:18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</row>
    <row r="370" spans="1:18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</row>
    <row r="371" spans="1:18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</row>
    <row r="372" spans="1:18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1:18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</row>
    <row r="374" spans="1:18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</row>
    <row r="375" spans="1:18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18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</row>
    <row r="377" spans="1:18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</row>
    <row r="378" spans="1:18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</row>
    <row r="379" spans="1:18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1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</row>
    <row r="381" spans="1:18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</row>
    <row r="382" spans="1:18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</row>
    <row r="383" spans="1:18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</row>
    <row r="384" spans="1:18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</row>
    <row r="385" spans="1:18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</row>
    <row r="386" spans="1:18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</row>
    <row r="387" spans="1:18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</row>
    <row r="388" spans="1:18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</row>
    <row r="389" spans="1:18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</row>
    <row r="390" spans="1:18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</row>
    <row r="391" spans="1:18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</row>
    <row r="392" spans="1:18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</row>
    <row r="393" spans="1:18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</row>
    <row r="394" spans="1:18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</row>
    <row r="395" spans="1:18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</row>
    <row r="396" spans="1:18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</row>
    <row r="397" spans="1:18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</row>
    <row r="399" spans="1:18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</row>
    <row r="400" spans="1:18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</row>
    <row r="401" spans="1:18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</row>
    <row r="402" spans="1:18" ht="1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</row>
    <row r="403" spans="1:18" ht="1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</row>
    <row r="404" spans="1:18" ht="1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18" ht="1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</row>
    <row r="406" spans="1:18" ht="1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1:18" ht="1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</row>
    <row r="409" spans="1:18" ht="1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</row>
    <row r="410" spans="1:18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</row>
    <row r="411" spans="1:18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</row>
    <row r="412" spans="1:18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</row>
    <row r="413" spans="1:18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</row>
    <row r="414" spans="1:18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</row>
    <row r="415" spans="1:18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</row>
    <row r="416" spans="1:18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</row>
    <row r="417" spans="1:18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</row>
    <row r="418" spans="1:18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</row>
    <row r="419" spans="1:18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1:18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</row>
    <row r="421" spans="1:18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</row>
    <row r="423" spans="1:18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</row>
    <row r="424" spans="1:18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</row>
    <row r="425" spans="1:18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18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</row>
    <row r="431" spans="1:18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</row>
    <row r="432" spans="1:18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</row>
    <row r="433" spans="1:18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</row>
    <row r="434" spans="1:18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1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ht="1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18" ht="1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ht="1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ht="1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1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1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1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1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1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1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1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ht="1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ht="1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</row>
    <row r="453" spans="1:18" ht="1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ht="1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</row>
    <row r="455" spans="1:18" ht="1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</row>
    <row r="456" spans="1:18" ht="1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</row>
    <row r="457" spans="1:18" ht="1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</row>
    <row r="458" spans="1:18" ht="1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1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8" ht="1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</row>
    <row r="461" spans="1:18" ht="1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</row>
    <row r="462" spans="1:18" ht="1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ht="1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</row>
    <row r="464" spans="1:18" ht="1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</row>
    <row r="465" spans="1:18" ht="1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</row>
    <row r="466" spans="1:18" ht="1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</row>
    <row r="467" spans="1:18" ht="1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</row>
    <row r="468" spans="1:18" ht="1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</row>
    <row r="469" spans="1:18" ht="1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</row>
    <row r="470" spans="1:18" ht="1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</row>
    <row r="471" spans="1:18" ht="1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</row>
    <row r="472" spans="1:18" ht="1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</row>
    <row r="473" spans="1:18" ht="1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</row>
    <row r="474" spans="1:18" ht="1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</row>
    <row r="475" spans="1:18" ht="1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</row>
    <row r="476" spans="1:18" ht="1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</row>
    <row r="477" spans="1:18" ht="1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</row>
    <row r="478" spans="1:18" ht="1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</row>
    <row r="479" spans="1:18" ht="1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</row>
    <row r="480" spans="1:18" ht="1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</row>
    <row r="481" spans="1:18" ht="1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</row>
    <row r="482" spans="1:18" ht="1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</row>
    <row r="483" spans="1:18" ht="1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18" ht="1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</row>
    <row r="485" spans="1:18" ht="1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</row>
    <row r="486" spans="1:18" ht="1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</row>
    <row r="487" spans="1:18" ht="1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</row>
    <row r="488" spans="1:18" ht="1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</row>
    <row r="489" spans="1:18" ht="1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</row>
    <row r="490" spans="1:18" ht="1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</row>
    <row r="491" spans="1:18" ht="1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</row>
    <row r="492" spans="1:18" ht="1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</row>
    <row r="493" spans="1:18" ht="1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</row>
    <row r="494" spans="1:18" ht="1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</row>
    <row r="495" spans="1:18" ht="1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</row>
    <row r="496" spans="1:18" ht="1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</row>
    <row r="497" spans="1:18" ht="1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</row>
    <row r="498" spans="1:18" ht="1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ht="1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ht="1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ht="1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</row>
    <row r="502" spans="1:18" ht="1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</row>
    <row r="503" spans="1:18" ht="1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</row>
    <row r="504" spans="1:18" ht="1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</row>
    <row r="505" spans="1:18" ht="1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</row>
    <row r="506" spans="1:18" ht="1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</row>
    <row r="507" spans="1:18" ht="1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</row>
    <row r="508" spans="1:18" ht="1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</row>
    <row r="509" spans="1:18" ht="1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</row>
    <row r="510" spans="1:18" ht="1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</row>
    <row r="511" spans="1:18" ht="1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</row>
    <row r="512" spans="1:18" ht="1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</row>
    <row r="513" spans="1:18" ht="1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</row>
    <row r="514" spans="1:18" ht="1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</row>
    <row r="515" spans="1:18" ht="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spans="1:18" ht="1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</row>
    <row r="517" spans="1:18" ht="1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</row>
    <row r="518" spans="1:18" ht="1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</row>
    <row r="519" spans="1:18" ht="1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</row>
    <row r="520" spans="1:18" ht="1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</row>
    <row r="521" spans="1:18" ht="1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1:18" ht="1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</row>
    <row r="523" spans="1:18" ht="1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</row>
    <row r="524" spans="1:18" ht="1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</row>
    <row r="525" spans="1:18" ht="1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</row>
    <row r="526" spans="1:18" ht="1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ht="1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</row>
    <row r="528" spans="1:18" ht="1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</row>
    <row r="529" spans="1:18" ht="1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18" ht="1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</row>
    <row r="531" spans="1:18" ht="1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</row>
    <row r="532" spans="1:18" ht="1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</row>
    <row r="533" spans="1:18" ht="1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</row>
    <row r="534" spans="1:18" ht="1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</row>
    <row r="535" spans="1:18" ht="1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</row>
    <row r="536" spans="1:18" ht="1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</row>
    <row r="537" spans="1:18" ht="1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</row>
    <row r="538" spans="1:18" ht="1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</row>
    <row r="539" spans="1:18" ht="1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</row>
    <row r="540" spans="1:18" ht="1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</row>
    <row r="541" spans="1:18" ht="1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</row>
    <row r="542" spans="1:18" ht="1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</row>
    <row r="543" spans="1:18" ht="1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</row>
    <row r="544" spans="1:18" ht="1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</row>
    <row r="545" spans="1:18" ht="1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</row>
    <row r="546" spans="1:18" ht="1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</row>
    <row r="547" spans="1:18" ht="1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ht="1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</row>
    <row r="549" spans="1:18" ht="1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</row>
    <row r="550" spans="1:18" ht="1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</row>
    <row r="551" spans="1:18" ht="1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</row>
    <row r="552" spans="1:18" ht="1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</row>
    <row r="553" spans="1:18" ht="1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</row>
    <row r="554" spans="1:18" ht="1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18" ht="1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</row>
    <row r="556" spans="1:18" ht="1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</row>
    <row r="557" spans="1:18" ht="1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</row>
    <row r="558" spans="1:18" ht="1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</row>
    <row r="559" spans="1:18" ht="1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</row>
    <row r="560" spans="1:18" ht="1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</row>
    <row r="561" spans="1:18" ht="1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1:18" ht="1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</row>
    <row r="563" spans="1:18" ht="1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</row>
    <row r="564" spans="1:18" ht="1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</row>
    <row r="565" spans="1:18" ht="1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</row>
    <row r="566" spans="1:18" ht="1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</row>
    <row r="567" spans="1:18" ht="1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</row>
    <row r="568" spans="1:18" ht="1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</row>
    <row r="569" spans="1:18" ht="1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ht="1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</row>
    <row r="571" spans="1:18" ht="1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</row>
    <row r="572" spans="1:18" ht="1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</row>
    <row r="573" spans="1:18" ht="1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</row>
    <row r="574" spans="1:18" ht="1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</row>
    <row r="575" spans="1:18" ht="1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</row>
    <row r="576" spans="1:18" ht="1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</row>
    <row r="577" spans="1:18" ht="1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</row>
    <row r="578" spans="1:18" ht="1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</row>
    <row r="579" spans="1:18" ht="1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18" ht="1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</row>
    <row r="581" spans="1:18" ht="1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</row>
    <row r="582" spans="1:18" ht="1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</row>
    <row r="583" spans="1:18" ht="1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</row>
    <row r="584" spans="1:18" ht="1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</row>
    <row r="585" spans="1:18" ht="1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</row>
    <row r="586" spans="1:18" ht="1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</row>
    <row r="587" spans="1:18" ht="1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</row>
    <row r="588" spans="1:18" ht="1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</row>
    <row r="589" spans="1:18" ht="1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</row>
    <row r="590" spans="1:18" ht="1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</row>
    <row r="591" spans="1:18" ht="1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</row>
    <row r="592" spans="1:18" ht="1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</row>
    <row r="593" spans="1:18" ht="1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</row>
    <row r="594" spans="1:18" ht="1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ht="1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</row>
    <row r="596" spans="1:18" ht="1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</row>
    <row r="597" spans="1:18" ht="1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</row>
    <row r="598" spans="1:18" ht="1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spans="1:18" ht="1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</row>
    <row r="600" spans="1:18" ht="1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</row>
    <row r="601" spans="1:18" ht="1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</row>
    <row r="602" spans="1:18" ht="1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</row>
    <row r="603" spans="1:18" ht="1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</row>
    <row r="604" spans="1:18" ht="1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</row>
    <row r="605" spans="1:18" ht="1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18" ht="1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</row>
    <row r="607" spans="1:18" ht="1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</row>
    <row r="608" spans="1:18" ht="1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</row>
    <row r="609" spans="1:18" ht="1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</row>
    <row r="610" spans="1:18" ht="1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</row>
    <row r="611" spans="1:18" ht="1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</row>
    <row r="612" spans="1:18" ht="1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ht="1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</row>
    <row r="614" spans="1:18" ht="1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</row>
    <row r="615" spans="1:18" ht="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</row>
    <row r="616" spans="1:18" ht="1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</row>
    <row r="617" spans="1:18" ht="1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</row>
    <row r="618" spans="1:18" ht="1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</row>
    <row r="619" spans="1:18" ht="1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</row>
    <row r="620" spans="1:18" ht="1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</row>
    <row r="621" spans="1:18" ht="1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</row>
    <row r="622" spans="1:18" ht="1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</row>
    <row r="623" spans="1:18" ht="1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</row>
    <row r="624" spans="1:18" ht="1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</row>
    <row r="625" spans="1:18" ht="1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</row>
    <row r="626" spans="1:18" ht="1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</row>
    <row r="627" spans="1:18" ht="1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</row>
    <row r="628" spans="1:18" ht="1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</row>
    <row r="629" spans="1:18" ht="1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</row>
    <row r="630" spans="1:18" ht="1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</row>
    <row r="631" spans="1:18" ht="1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</row>
    <row r="632" spans="1:18" ht="1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18" ht="1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</row>
    <row r="634" spans="1:18" ht="1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</row>
    <row r="635" spans="1:18" ht="1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</row>
    <row r="636" spans="1:18" ht="1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</row>
    <row r="637" spans="1:18" ht="1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</row>
    <row r="638" spans="1:18" ht="1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</row>
    <row r="639" spans="1:18" ht="1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</row>
    <row r="640" spans="1:18" ht="1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</row>
    <row r="641" spans="1:18" ht="1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ht="1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</row>
    <row r="643" spans="1:18" ht="1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</row>
    <row r="644" spans="1:18" ht="1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spans="1:18" ht="1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</row>
    <row r="646" spans="1:18" ht="1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</row>
    <row r="647" spans="1:18" ht="1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</row>
    <row r="648" spans="1:18" ht="1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</row>
    <row r="649" spans="1:18" ht="1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</row>
    <row r="650" spans="1:18" ht="1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</row>
    <row r="651" spans="1:18" ht="1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</row>
    <row r="652" spans="1:18" ht="1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</row>
    <row r="653" spans="1:18" ht="1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</row>
    <row r="654" spans="1:18" ht="1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</row>
    <row r="655" spans="1:18" ht="1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</row>
    <row r="656" spans="1:18" ht="1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</row>
    <row r="657" spans="1:18" ht="1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</row>
    <row r="658" spans="1:18" ht="1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18" ht="1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</row>
    <row r="660" spans="1:18" ht="1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</row>
    <row r="661" spans="1:18" ht="1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</row>
    <row r="662" spans="1:18" ht="1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</row>
    <row r="663" spans="1:18" ht="1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</row>
    <row r="664" spans="1:18" ht="1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</row>
    <row r="665" spans="1:18" ht="1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</row>
    <row r="666" spans="1:18" ht="1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</row>
    <row r="667" spans="1:18" ht="1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</row>
    <row r="668" spans="1:18" ht="1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</row>
    <row r="669" spans="1:18" ht="1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</row>
    <row r="670" spans="1:18" ht="1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</row>
    <row r="671" spans="1:18" ht="1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</row>
    <row r="672" spans="1:18" ht="1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</row>
    <row r="673" spans="1:18" ht="1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</row>
    <row r="674" spans="1:18" ht="1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</row>
    <row r="675" spans="1:18" ht="1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</row>
    <row r="676" spans="1:18" ht="1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</row>
    <row r="677" spans="1:18" ht="1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</row>
    <row r="678" spans="1:18" ht="1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</row>
    <row r="679" spans="1:18" ht="1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</row>
    <row r="680" spans="1:18" ht="1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</row>
    <row r="681" spans="1:18" ht="1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</row>
    <row r="682" spans="1:18" ht="1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</row>
    <row r="683" spans="1:18" ht="1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</row>
    <row r="684" spans="1:18" ht="1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</row>
    <row r="685" spans="1:18" ht="1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</row>
    <row r="686" spans="1:18" ht="1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</row>
    <row r="687" spans="1:18" ht="1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</row>
    <row r="688" spans="1:18" ht="1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ht="1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</row>
    <row r="690" spans="1:18" ht="1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</row>
    <row r="691" spans="1:18" ht="1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</row>
    <row r="692" spans="1:18" ht="1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</row>
    <row r="693" spans="1:18" ht="1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</row>
    <row r="694" spans="1:18" ht="1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</row>
    <row r="695" spans="1:18" ht="1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</row>
    <row r="696" spans="1:18" ht="1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</row>
    <row r="697" spans="1:18" ht="1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</row>
    <row r="698" spans="1:18" ht="1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</row>
    <row r="699" spans="1:18" ht="1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</row>
    <row r="700" spans="1:18" ht="1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</row>
    <row r="701" spans="1:18" ht="1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</row>
    <row r="702" spans="1:18" ht="1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</row>
    <row r="703" spans="1:18" ht="1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</row>
    <row r="704" spans="1:18" ht="1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</row>
    <row r="705" spans="1:18" ht="1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</row>
    <row r="706" spans="1:18" ht="1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</row>
    <row r="707" spans="1:18" ht="1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</row>
    <row r="708" spans="1:18" ht="1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</row>
    <row r="709" spans="1:18" ht="1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</row>
    <row r="710" spans="1:18" ht="1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</row>
    <row r="711" spans="1:18" ht="1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</row>
    <row r="712" spans="1:18" ht="1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</row>
    <row r="713" spans="1:18" ht="1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</row>
    <row r="714" spans="1:18" ht="1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</row>
    <row r="715" spans="1:18" ht="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</row>
    <row r="716" spans="1:18" ht="1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</row>
    <row r="717" spans="1:18" ht="1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</row>
    <row r="718" spans="1:18" ht="1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</row>
    <row r="719" spans="1:18" ht="1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</row>
    <row r="720" spans="1:18" ht="1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</row>
    <row r="721" spans="1:18" ht="1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</row>
    <row r="722" spans="1:18" ht="1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</row>
    <row r="723" spans="1:18" ht="1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</row>
    <row r="724" spans="1:18" ht="1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</row>
    <row r="725" spans="1:18" ht="1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</row>
    <row r="726" spans="1:18" ht="1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</row>
    <row r="727" spans="1:18" ht="1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</row>
    <row r="728" spans="1:18" ht="1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</row>
    <row r="729" spans="1:18" ht="1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</row>
    <row r="730" spans="1:18" ht="1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</row>
    <row r="731" spans="1:18" ht="1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</row>
    <row r="732" spans="1:18" ht="1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</row>
    <row r="733" spans="1:18" ht="1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</row>
    <row r="734" spans="1:18" ht="1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</row>
    <row r="735" spans="1:18" ht="1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ht="1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</row>
    <row r="737" spans="1:18" ht="1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</row>
    <row r="738" spans="1:18" ht="1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</row>
    <row r="739" spans="1:18" ht="1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</row>
    <row r="740" spans="1:18" ht="1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</row>
    <row r="741" spans="1:18" ht="1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</row>
    <row r="742" spans="1:18" ht="1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</row>
    <row r="743" spans="1:18" ht="1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</row>
    <row r="744" spans="1:18" ht="1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</row>
    <row r="745" spans="1:18" ht="1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</row>
    <row r="746" spans="1:18" ht="1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</row>
    <row r="747" spans="1:18" ht="1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</row>
    <row r="748" spans="1:18" ht="1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</row>
    <row r="749" spans="1:18" ht="1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</row>
    <row r="750" spans="1:18" ht="1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</row>
    <row r="751" spans="1:18" ht="1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</row>
    <row r="752" spans="1:18" ht="1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</row>
    <row r="753" spans="1:18" ht="1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</row>
    <row r="754" spans="1:18" ht="1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</row>
    <row r="755" spans="1:18" ht="1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</row>
    <row r="756" spans="1:18" ht="1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</row>
    <row r="757" spans="1:18" ht="1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</row>
    <row r="758" spans="1:18" ht="1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</row>
    <row r="759" spans="1:18" ht="1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</row>
    <row r="760" spans="1:18" ht="1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</row>
    <row r="761" spans="1:18" ht="1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</row>
    <row r="762" spans="1:18" ht="1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</row>
    <row r="763" spans="1:18" ht="1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</row>
    <row r="764" spans="1:18" ht="1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</row>
    <row r="765" spans="1:18" ht="1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</row>
    <row r="766" spans="1:18" ht="1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</row>
    <row r="767" spans="1:18" ht="1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</row>
    <row r="768" spans="1:18" ht="1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</row>
    <row r="769" spans="1:18" ht="1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</row>
    <row r="770" spans="1:18" ht="1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</row>
    <row r="771" spans="1:18" ht="1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</row>
    <row r="772" spans="1:18" ht="1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</row>
    <row r="773" spans="1:18" ht="1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</row>
    <row r="774" spans="1:18" ht="1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</row>
    <row r="775" spans="1:18" ht="1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</row>
    <row r="776" spans="1:18" ht="1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</row>
    <row r="777" spans="1:18" ht="1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</row>
    <row r="778" spans="1:18" ht="1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</row>
    <row r="779" spans="1:18" ht="1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</row>
    <row r="780" spans="1:18" ht="1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</row>
    <row r="781" spans="1:18" ht="1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</row>
    <row r="782" spans="1:18" ht="1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ht="1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</row>
    <row r="784" spans="1:18" ht="1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</row>
    <row r="785" spans="1:18" ht="1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</row>
    <row r="786" spans="1:18" ht="1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</row>
    <row r="787" spans="1:18" ht="1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</row>
    <row r="788" spans="1:18" ht="1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</row>
    <row r="789" spans="1:18" ht="1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</row>
    <row r="790" spans="1:18" ht="1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</row>
    <row r="791" spans="1:18" ht="1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</row>
    <row r="792" spans="1:18" ht="1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</row>
    <row r="793" spans="1:18" ht="1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</row>
    <row r="794" spans="1:18" ht="1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</row>
    <row r="795" spans="1:18" ht="1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</row>
    <row r="796" spans="1:18" ht="1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</row>
    <row r="797" spans="1:18" ht="1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</row>
    <row r="798" spans="1:18" ht="1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</row>
    <row r="799" spans="1:18" ht="1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</row>
    <row r="800" spans="1:18" ht="1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</row>
    <row r="801" spans="1:18" ht="1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</row>
    <row r="802" spans="1:18" ht="1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</row>
    <row r="803" spans="1:18" ht="1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</row>
    <row r="804" spans="1:18" ht="1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</row>
    <row r="805" spans="1:18" ht="1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</row>
    <row r="806" spans="1:18" ht="1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</row>
    <row r="807" spans="1:18" ht="1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</row>
    <row r="808" spans="1:18" ht="1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</row>
    <row r="809" spans="1:18" ht="1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</row>
    <row r="810" spans="1:18" ht="1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</row>
    <row r="811" spans="1:18" ht="1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</row>
    <row r="812" spans="1:18" ht="1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</row>
    <row r="813" spans="1:18" ht="1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</row>
    <row r="814" spans="1:18" ht="1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</row>
    <row r="815" spans="1:18" ht="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</row>
    <row r="816" spans="1:18" ht="1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</row>
    <row r="817" spans="1:18" ht="1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</row>
    <row r="818" spans="1:18" ht="1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</row>
    <row r="819" spans="1:18" ht="1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</row>
    <row r="820" spans="1:18" ht="1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</row>
    <row r="821" spans="1:18" ht="1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</row>
    <row r="822" spans="1:18" ht="1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</row>
    <row r="823" spans="1:18" ht="1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</row>
    <row r="824" spans="1:18" ht="1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</row>
    <row r="825" spans="1:18" ht="1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</row>
    <row r="826" spans="1:18" ht="1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</row>
    <row r="827" spans="1:18" ht="1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</row>
    <row r="828" spans="1:18" ht="1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</row>
    <row r="829" spans="1:18" ht="1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ht="1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</row>
    <row r="831" spans="1:18" ht="1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</row>
    <row r="832" spans="1:18" ht="1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</row>
    <row r="833" spans="1:18" ht="1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</row>
    <row r="834" spans="1:18" ht="1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</row>
    <row r="835" spans="1:18" ht="1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</row>
    <row r="836" spans="1:18" ht="1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</row>
    <row r="837" spans="1:18" ht="1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</row>
    <row r="838" spans="1:18" ht="1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</row>
    <row r="839" spans="1:18" ht="1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</row>
    <row r="840" spans="1:18" ht="1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</row>
    <row r="841" spans="1:18" ht="1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</row>
    <row r="842" spans="1:18" ht="1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</row>
    <row r="843" spans="1:18" ht="1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</row>
    <row r="844" spans="1:18" ht="1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</row>
    <row r="845" spans="1:18" ht="1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</row>
    <row r="846" spans="1:18" ht="1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</row>
    <row r="847" spans="1:18" ht="1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</row>
    <row r="848" spans="1:18" ht="1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</row>
    <row r="849" spans="1:18" ht="1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</row>
    <row r="850" spans="1:18" ht="1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</row>
    <row r="851" spans="1:18" ht="1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</row>
    <row r="852" spans="1:18" ht="1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</row>
    <row r="853" spans="1:18" ht="1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</row>
    <row r="854" spans="1:18" ht="1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</row>
    <row r="855" spans="1:18" ht="1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</row>
    <row r="856" spans="1:18" ht="1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</row>
    <row r="857" spans="1:18" ht="1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</row>
    <row r="858" spans="1:18" ht="1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</row>
    <row r="859" spans="1:18" ht="1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</row>
    <row r="860" spans="1:18" ht="1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</row>
    <row r="861" spans="1:18" ht="1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</row>
    <row r="862" spans="1:18" ht="1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</row>
    <row r="863" spans="1:18" ht="1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</row>
    <row r="864" spans="1:18" ht="1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</row>
    <row r="865" spans="1:18" ht="1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</row>
    <row r="866" spans="1:18" ht="1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</row>
    <row r="867" spans="1:18" ht="1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</row>
    <row r="868" spans="1:18" ht="1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</row>
    <row r="869" spans="1:18" ht="1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</row>
    <row r="870" spans="1:18" ht="1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</row>
    <row r="871" spans="1:18" ht="1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</row>
    <row r="872" spans="1:18" ht="1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</row>
    <row r="873" spans="1:18" ht="1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</row>
    <row r="874" spans="1:18" ht="1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</row>
    <row r="875" spans="1:18" ht="1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</row>
    <row r="876" spans="1:18" ht="1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1:18" ht="1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</row>
    <row r="878" spans="1:18" ht="1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</row>
    <row r="879" spans="1:18" ht="1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</row>
    <row r="880" spans="1:18" ht="1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</row>
    <row r="881" spans="1:18" ht="1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</row>
    <row r="882" spans="1:18" ht="1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</row>
    <row r="883" spans="1:18" ht="1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</row>
    <row r="884" spans="1:18" ht="1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</row>
    <row r="885" spans="1:18" ht="1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</row>
    <row r="886" spans="1:18" ht="1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</row>
    <row r="887" spans="1:18" ht="1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</row>
    <row r="888" spans="1:18" ht="1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</row>
    <row r="889" spans="1:18" ht="1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</row>
    <row r="890" spans="1:18" ht="1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</row>
    <row r="891" spans="1:18" ht="1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</row>
    <row r="892" spans="1:18" ht="1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</row>
    <row r="893" spans="1:18" ht="1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</row>
    <row r="894" spans="1:18" ht="1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</row>
    <row r="895" spans="1:18" ht="1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</row>
    <row r="896" spans="1:18" ht="1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</row>
    <row r="897" spans="1:18" ht="1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</row>
    <row r="898" spans="1:18" ht="1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</row>
    <row r="899" spans="1:18" ht="1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</row>
    <row r="900" spans="1:18" ht="1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</row>
    <row r="901" spans="1:18" ht="1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</row>
    <row r="902" spans="1:18" ht="1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</row>
    <row r="903" spans="1:18" ht="1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</row>
    <row r="904" spans="1:18" ht="1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</row>
    <row r="905" spans="1:18" ht="1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</row>
    <row r="906" spans="1:18" ht="1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</row>
    <row r="907" spans="1:18" ht="1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</row>
    <row r="908" spans="1:18" ht="1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</row>
    <row r="909" spans="1:18" ht="1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</row>
    <row r="910" spans="1:18" ht="1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</row>
    <row r="911" spans="1:18" ht="1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</row>
    <row r="912" spans="1:18" ht="1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</row>
    <row r="913" spans="1:18" ht="1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</row>
    <row r="914" spans="1:18" ht="1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</row>
    <row r="915" spans="1:18" ht="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</row>
    <row r="916" spans="1:18" ht="1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</row>
    <row r="917" spans="1:18" ht="1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</row>
    <row r="918" spans="1:18" ht="1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</row>
    <row r="919" spans="1:18" ht="1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</row>
    <row r="920" spans="1:18" ht="1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</row>
    <row r="921" spans="1:18" ht="1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</row>
    <row r="922" spans="1:18" ht="1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</row>
    <row r="923" spans="1:18" ht="1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</row>
    <row r="924" spans="1:18" ht="1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</row>
    <row r="925" spans="1:18" ht="1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</row>
    <row r="926" spans="1:18" ht="1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</row>
    <row r="927" spans="1:18" ht="1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</row>
    <row r="928" spans="1:18" ht="1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</row>
    <row r="929" spans="1:18" ht="1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</row>
    <row r="930" spans="1:18" ht="1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</row>
    <row r="931" spans="1:18" ht="1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</row>
    <row r="932" spans="1:18" ht="1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</row>
    <row r="933" spans="1:18" ht="1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</row>
    <row r="934" spans="1:18" ht="1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</row>
    <row r="935" spans="1:18" ht="1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</row>
    <row r="936" spans="1:18" ht="1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</row>
    <row r="937" spans="1:18" ht="1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</row>
    <row r="938" spans="1:18" ht="1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</row>
    <row r="939" spans="1:18" ht="1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</row>
    <row r="940" spans="1:18" ht="1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</row>
    <row r="941" spans="1:18" ht="1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</row>
    <row r="942" spans="1:18" ht="1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</row>
    <row r="943" spans="1:18" ht="1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</row>
    <row r="944" spans="1:18" ht="1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</row>
    <row r="945" spans="1:18" ht="1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</row>
    <row r="946" spans="1:18" ht="1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</row>
    <row r="947" spans="1:18" ht="1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</row>
    <row r="948" spans="1:18" ht="1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</row>
    <row r="949" spans="1:18" ht="1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</row>
    <row r="950" spans="1:18" ht="1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</row>
    <row r="951" spans="1:18" ht="1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</row>
    <row r="952" spans="1:18" ht="1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</row>
    <row r="953" spans="1:18" ht="1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</row>
    <row r="954" spans="1:18" ht="1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</row>
    <row r="955" spans="1:18" ht="1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</row>
    <row r="956" spans="1:18" ht="1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</row>
    <row r="957" spans="1:18" ht="1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</row>
    <row r="958" spans="1:18" ht="1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</row>
    <row r="959" spans="1:18" ht="1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</row>
    <row r="960" spans="1:18" ht="1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</row>
    <row r="961" spans="1:18" ht="1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</row>
    <row r="962" spans="1:18" ht="1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</row>
    <row r="963" spans="1:18" ht="1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</row>
    <row r="964" spans="1:18" ht="1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</row>
    <row r="965" spans="1:18" ht="1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</row>
    <row r="966" spans="1:18" ht="1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</row>
    <row r="967" spans="1:18" ht="1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</row>
    <row r="968" spans="1:18" ht="1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</row>
    <row r="969" spans="1:18" ht="1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</row>
    <row r="970" spans="1:18" ht="1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</row>
    <row r="971" spans="1:18" ht="1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</row>
    <row r="972" spans="1:18" ht="1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</row>
    <row r="973" spans="1:18" ht="1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</row>
    <row r="974" spans="1:18" ht="1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</row>
    <row r="975" spans="1:18" ht="1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</row>
    <row r="976" spans="1:18" ht="1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</row>
    <row r="977" spans="1:18" ht="1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</row>
    <row r="978" spans="1:18" ht="1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</row>
    <row r="979" spans="1:18" ht="1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</row>
    <row r="980" spans="1:18" ht="1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</row>
    <row r="981" spans="1:18" ht="1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</row>
    <row r="982" spans="1:18" ht="1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</row>
    <row r="983" spans="1:18" ht="1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</row>
    <row r="984" spans="1:18" ht="1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</row>
    <row r="985" spans="1:18" ht="1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</row>
    <row r="986" spans="1:18" ht="1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</row>
    <row r="987" spans="1:18" ht="1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</row>
    <row r="988" spans="1:18" ht="1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</row>
    <row r="989" spans="1:18" ht="1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</row>
    <row r="990" spans="1:18" ht="1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</row>
    <row r="991" spans="1:18" ht="1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</row>
    <row r="992" spans="1:18" ht="1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</row>
    <row r="993" spans="1:18" ht="1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</row>
    <row r="994" spans="1:18" ht="1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</row>
    <row r="995" spans="1:18" ht="1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</row>
    <row r="996" spans="1:18" ht="1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</row>
    <row r="997" spans="1:18" ht="1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</row>
    <row r="998" spans="1:18" ht="1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</row>
    <row r="999" spans="1:18" ht="1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</row>
    <row r="1000" spans="1:18" ht="1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</row>
    <row r="1001" spans="1:18" ht="1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</row>
    <row r="1002" spans="1:18" ht="1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</row>
    <row r="1003" spans="1:18" ht="1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</row>
    <row r="1004" spans="1:18" ht="1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</row>
    <row r="1005" spans="1:18" ht="1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</row>
    <row r="1006" spans="1:18" ht="1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</row>
    <row r="1007" spans="1:18" ht="1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</row>
    <row r="1008" spans="1:18" ht="1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</row>
    <row r="1009" spans="1:18" ht="1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</row>
    <row r="1010" spans="1:18" ht="1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</row>
    <row r="1011" spans="1:18" ht="1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</row>
    <row r="1012" spans="1:18" ht="1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</row>
    <row r="1013" spans="1:18" ht="1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</row>
    <row r="1014" spans="1:18" ht="1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</row>
    <row r="1015" spans="1:18" ht="1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</row>
    <row r="1016" spans="1:18" ht="1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</row>
    <row r="1017" spans="1:18" ht="1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</row>
    <row r="1018" spans="1:18" ht="1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</row>
    <row r="1019" spans="1:18" ht="1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</row>
    <row r="1020" spans="1:18" ht="1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</row>
    <row r="1021" spans="1:18" ht="1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</row>
    <row r="1022" spans="1:18" ht="1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</row>
    <row r="1023" spans="1:18" ht="1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</row>
    <row r="1024" spans="1:18" ht="1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</row>
    <row r="1025" spans="1:18" ht="1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</row>
    <row r="1026" spans="1:18" ht="1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</row>
    <row r="1027" spans="1:18" ht="1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</row>
    <row r="1028" spans="1:18" ht="1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</row>
    <row r="1029" spans="1:18" ht="1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</row>
    <row r="1030" spans="1:18" ht="1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</row>
    <row r="1031" spans="1:18" ht="1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</row>
    <row r="1032" spans="1:18" ht="1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</row>
    <row r="1033" spans="1:18" ht="1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</row>
    <row r="1034" spans="1:18" ht="1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</row>
    <row r="1035" spans="1:18" ht="1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</row>
    <row r="1036" spans="1:18" ht="1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</row>
    <row r="1037" spans="1:18" ht="1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</row>
    <row r="1038" spans="1:18" ht="1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</row>
    <row r="1039" spans="1:18" ht="1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</row>
    <row r="1040" spans="1:18" ht="1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</row>
    <row r="1041" spans="1:18" ht="1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</row>
    <row r="1042" spans="1:18" ht="1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</row>
    <row r="1043" spans="1:18" ht="1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</row>
    <row r="1044" spans="1:18" ht="1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</row>
    <row r="1045" spans="1:18" ht="1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</row>
    <row r="1046" spans="1:18" ht="1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</row>
    <row r="1047" spans="1:18" ht="1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</row>
    <row r="1048" spans="1:18" ht="1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</row>
    <row r="1049" spans="1:18" ht="1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</row>
    <row r="1050" spans="1:18" ht="1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</row>
    <row r="1051" spans="1:18" ht="1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</row>
    <row r="1052" spans="1:18" ht="1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</row>
    <row r="1053" spans="1:18" ht="1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</row>
    <row r="1054" spans="1:18" ht="1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</row>
    <row r="1055" spans="1:18" ht="1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</row>
    <row r="1056" spans="1:18" ht="1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</row>
    <row r="1057" spans="1:18" ht="1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</row>
    <row r="1058" spans="1:18" ht="1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</row>
    <row r="1059" spans="1:18" ht="1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</row>
    <row r="1060" spans="1:18" ht="1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</row>
    <row r="1061" spans="1:18" ht="1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</row>
    <row r="1062" spans="1:18" ht="1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</row>
    <row r="1063" spans="1:18" ht="1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</row>
    <row r="1064" spans="1:18" ht="1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</row>
    <row r="1065" spans="1:18" ht="1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</row>
    <row r="1066" spans="1:18" ht="1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</row>
    <row r="1067" spans="1:18" ht="1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</row>
    <row r="1068" spans="1:18" ht="1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</row>
    <row r="1069" spans="1:18" ht="1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</row>
    <row r="1070" spans="1:18" ht="1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</row>
    <row r="1071" spans="1:18" ht="1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</row>
    <row r="1072" spans="1:18" ht="1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</row>
    <row r="1073" spans="1:18" ht="1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</row>
    <row r="1074" spans="1:18" ht="1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</row>
    <row r="1075" spans="1:18" ht="1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</row>
    <row r="1076" spans="1:18" ht="1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</row>
    <row r="1077" spans="1:18" ht="1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</row>
    <row r="1078" spans="1:18" ht="1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</row>
    <row r="1079" spans="1:18" ht="1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</row>
    <row r="1080" spans="1:18" ht="1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</row>
    <row r="1081" spans="1:18" ht="1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</row>
    <row r="1082" spans="1:18" ht="1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</row>
    <row r="1083" spans="1:18" ht="1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</row>
    <row r="1084" spans="1:18" ht="1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</row>
    <row r="1085" spans="1:18" ht="1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</row>
    <row r="1086" spans="1:18" ht="1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</row>
    <row r="1087" spans="1:18" ht="1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</row>
    <row r="1088" spans="1:18" ht="1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</row>
    <row r="1089" spans="1:18" ht="1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</row>
    <row r="1090" spans="1:18" ht="1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</row>
    <row r="1091" spans="1:18" ht="1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</row>
    <row r="1092" spans="1:18" ht="1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</row>
    <row r="1093" spans="1:18" ht="1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</row>
    <row r="1094" spans="1:18" ht="1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</row>
    <row r="1095" spans="1:18" ht="1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</row>
    <row r="1096" spans="1:18" ht="1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</row>
    <row r="1097" spans="1:18" ht="1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</row>
    <row r="1098" spans="1:18" ht="1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</row>
    <row r="1099" spans="1:18" ht="1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</row>
    <row r="1100" spans="1:18" ht="1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</row>
    <row r="1101" spans="1:18" ht="1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</row>
    <row r="1102" spans="1:18" ht="1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</row>
    <row r="1103" spans="1:18" ht="1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</row>
    <row r="1104" spans="1:18" ht="1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</row>
    <row r="1105" spans="1:18" ht="1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</row>
    <row r="1106" spans="1:18" ht="1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</row>
    <row r="1107" spans="1:18" ht="1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</row>
    <row r="1108" spans="1:18" ht="1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</row>
    <row r="1109" spans="1:18" ht="1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</row>
    <row r="1110" spans="1:18" ht="1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</row>
    <row r="1111" spans="1:18" ht="1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</row>
    <row r="1112" spans="1:18" ht="1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</row>
    <row r="1113" spans="1:18" ht="1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</row>
    <row r="1114" spans="1:18" ht="1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</row>
    <row r="1115" spans="1:18" ht="1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</row>
    <row r="1116" spans="1:18" ht="1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</row>
    <row r="1117" spans="1:18" ht="1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</row>
    <row r="1118" spans="1:18" ht="1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</row>
    <row r="1119" spans="1:18" ht="1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</row>
    <row r="1120" spans="1:18" ht="1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</row>
    <row r="1121" spans="1:18" ht="1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</row>
    <row r="1122" spans="1:18" ht="1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</row>
  </sheetData>
  <mergeCells count="6">
    <mergeCell ref="K10:N10"/>
    <mergeCell ref="K9:O9"/>
    <mergeCell ref="K8:O8"/>
    <mergeCell ref="A3:R3"/>
    <mergeCell ref="A4:R4"/>
    <mergeCell ref="A5:R5"/>
  </mergeCells>
  <printOptions/>
  <pageMargins left="0.5" right="0.5" top="0.5" bottom="0.5" header="0.5" footer="0.5"/>
  <pageSetup fitToHeight="3" horizontalDpi="300" verticalDpi="300" orientation="landscape" scale="56" r:id="rId1"/>
  <headerFooter alignWithMargins="0">
    <oddHeader>&amp;R&amp;10Attachment 4b</oddHeader>
    <oddFooter>&amp;C
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rhill</cp:lastModifiedBy>
  <cp:lastPrinted>2006-07-03T13:46:52Z</cp:lastPrinted>
  <dcterms:created xsi:type="dcterms:W3CDTF">1999-10-18T18:12:55Z</dcterms:created>
  <dcterms:modified xsi:type="dcterms:W3CDTF">2006-07-05T15:36:06Z</dcterms:modified>
  <cp:category/>
  <cp:version/>
  <cp:contentType/>
  <cp:contentStatus/>
</cp:coreProperties>
</file>