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525" windowWidth="15480" windowHeight="10260" tabRatio="659" activeTab="0"/>
  </bookViews>
  <sheets>
    <sheet name="Fax Machine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'Assumptions'!$A$1:$D$73</definedName>
    <definedName name="_xlnm.Print_Area" localSheetId="0">'Fax Machine Calculator'!$A$1:$P$59</definedName>
  </definedNames>
  <calcPr fullCalcOnLoad="1"/>
</workbook>
</file>

<file path=xl/sharedStrings.xml><?xml version="1.0" encoding="utf-8"?>
<sst xmlns="http://schemas.openxmlformats.org/spreadsheetml/2006/main" count="176" uniqueCount="102">
  <si>
    <t>Data Source</t>
  </si>
  <si>
    <t>Conventional Unit</t>
  </si>
  <si>
    <t>Lifetime maintenance cost</t>
  </si>
  <si>
    <t>Assumes that unit is traded in or no longer used at the end of expected lifetime.</t>
  </si>
  <si>
    <t>Usage</t>
  </si>
  <si>
    <t xml:space="preserve">Calculated. </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</si>
  <si>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</si>
  <si>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</si>
  <si>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</si>
  <si>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</si>
  <si>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</si>
  <si>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</si>
  <si>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</si>
  <si>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watts</t>
  </si>
  <si>
    <t>Initial cost per unit (estimated retail price)</t>
  </si>
  <si>
    <t>Maintenance cost</t>
  </si>
  <si>
    <t>Total</t>
  </si>
  <si>
    <t>Maintenance costs (lifetime)</t>
  </si>
  <si>
    <t>Electricity Rate ($/kWh)</t>
  </si>
  <si>
    <t xml:space="preserve"> Savings with ENERGY STAR</t>
  </si>
  <si>
    <t>hours/day</t>
  </si>
  <si>
    <t>hours/year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</si>
  <si>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</si>
  <si>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</si>
  <si>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</si>
  <si>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</si>
  <si>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</si>
  <si>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</si>
  <si>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</si>
  <si>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</si>
  <si>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</si>
  <si>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</si>
  <si>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</si>
  <si>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</si>
  <si>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</si>
  <si>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</si>
  <si>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</si>
  <si>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</si>
  <si>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</si>
  <si>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price as ENERGY STAR qualified unit.</t>
  </si>
  <si>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</si>
  <si>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</si>
  <si>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</si>
  <si>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</si>
  <si>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</si>
  <si>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</si>
  <si>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</si>
  <si>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</si>
  <si>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Percent of units "on" 24 hours per day</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</si>
  <si>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</si>
  <si>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</si>
  <si>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</si>
  <si>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Electricity cost</t>
  </si>
  <si>
    <t>Life cycle operating cost (electricity and maintenance)</t>
  </si>
  <si>
    <t>Electricity costs (lifetime)</t>
  </si>
  <si>
    <t>Assumptions for Fax Machines</t>
  </si>
  <si>
    <t>kWh</t>
  </si>
  <si>
    <t>Average annual unit energy consumption</t>
  </si>
  <si>
    <t>Average hourly energy in "active" mode</t>
  </si>
  <si>
    <t>Average hourly energy in "ready" mode</t>
  </si>
  <si>
    <t>Average hourly energy in "off" mode</t>
  </si>
  <si>
    <t>Number of hours in "active" mode per day</t>
  </si>
  <si>
    <t>Average number of hours in "standby" mode per year</t>
  </si>
  <si>
    <t>Average number of hours in "off" mode per year</t>
  </si>
  <si>
    <t>Average number of hours in "active" mode per year</t>
  </si>
  <si>
    <t>Number of hours in "standby" mode per day</t>
  </si>
  <si>
    <t>Number of hours in "off" mode per day</t>
  </si>
  <si>
    <t>Number of days in use per year</t>
  </si>
  <si>
    <t>days/year</t>
  </si>
  <si>
    <t>Average number of hours in "ready" mode per year</t>
  </si>
  <si>
    <t>Number of hours in "ready" mode per day</t>
  </si>
  <si>
    <t>Annual electricity consumption (kWh)</t>
  </si>
  <si>
    <t>Life cycle electricity consumption (kWh)</t>
  </si>
  <si>
    <t>Life cycle electricity saved (kWh)</t>
  </si>
  <si>
    <t>initial cost per unit</t>
  </si>
  <si>
    <t>Quantity</t>
  </si>
  <si>
    <t>Fax - Monochrome</t>
  </si>
  <si>
    <t>Commercial Electricity Price</t>
  </si>
  <si>
    <t>Residential Electricity Price</t>
  </si>
  <si>
    <t>EPA 2006</t>
  </si>
  <si>
    <t>Escalcs@cadmusgroup.com</t>
  </si>
  <si>
    <t xml:space="preserve">If you have any questions, please contact </t>
  </si>
  <si>
    <t>Conventional Qualified Unit - Fax-Monochrome</t>
  </si>
  <si>
    <t>Number of units</t>
  </si>
  <si>
    <t>units</t>
  </si>
  <si>
    <t xml:space="preserve">Default speed </t>
  </si>
  <si>
    <t>LBNL 2006</t>
  </si>
  <si>
    <t>EPA 2004</t>
  </si>
  <si>
    <t>EIA 2006</t>
  </si>
  <si>
    <t>Industry Data 2007</t>
  </si>
  <si>
    <t>Annual unit energy consumption</t>
  </si>
  <si>
    <t>Calculated based on ENERGY STAR Imaging Equipment specification</t>
  </si>
  <si>
    <t>Default</t>
  </si>
  <si>
    <t>Speed (ipm)*</t>
  </si>
  <si>
    <t>*ipm = images per minute (1 8.5" x 11" single side page per minute = 1 ipm)</t>
  </si>
  <si>
    <t>ipm</t>
  </si>
  <si>
    <t>Speed 1-10</t>
  </si>
  <si>
    <t>Speed 11-20</t>
  </si>
  <si>
    <t>Speed 21-30</t>
  </si>
  <si>
    <t>Speed 31-40</t>
  </si>
  <si>
    <t>Calculated</t>
  </si>
  <si>
    <t>Last updated 8/07</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</si>
</sst>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quot;$&quot;#,##0.0_);\(&quot;$&quot;#,##0.0\)"/>
    <numFmt numFmtId="168" formatCode="0.000"/>
    <numFmt numFmtId="169" formatCode="&quot;$&quot;#,##0.0_);[Red]\(&quot;$&quot;#,##0.0\)"/>
    <numFmt numFmtId="170" formatCode="#,##0.0_);[Red]\(#,##0.0\)"/>
    <numFmt numFmtId="171" formatCode="_(* #,##0.0_);_(* \(#,##0.0\);_(* &quot;-&quot;??_);_(@_)"/>
    <numFmt numFmtId="172" formatCode="_(* #,##0_);_(* \(#,##0\);_(* &quot;-&quot;??_);_(@_)"/>
    <numFmt numFmtId="173" formatCode="&quot;$&quot;#,##0.0000_);[Red]\(&quot;$&quot;#,##0.0000\)"/>
    <numFmt numFmtId="174" formatCode="&quot;$&quot;#,##0.00"/>
    <numFmt numFmtId="175" formatCode="0.00000"/>
    <numFmt numFmtId="176" formatCode="0.000000"/>
    <numFmt numFmtId="177" formatCode="0.0000"/>
    <numFmt numFmtId="178" formatCode="#,##0.0"/>
    <numFmt numFmtId="179" formatCode="#,##0.0_);\(#,##0.0\)"/>
    <numFmt numFmtId="180" formatCode="&quot;$&quot;#,##0.000_);\(&quot;$&quot;#,##0.000\)"/>
    <numFmt numFmtId="181" formatCode="&quot;$&quot;#,##0.0"/>
    <numFmt numFmtId="182" formatCode="00000"/>
    <numFmt numFmtId="183" formatCode="0;[Red]0"/>
    <numFmt numFmtId="184" formatCode="#,##0;[Red]#,##0"/>
    <numFmt numFmtId="185" formatCode="&quot;$&quot;#,##0;[Red]&quot;$&quot;#,##0"/>
    <numFmt numFmtId="186" formatCode="0.0;[Red]0.0"/>
    <numFmt numFmtId="187" formatCode="&quot;$&quot;#,##0.00;[Red]&quot;$&quot;#,##0.00"/>
    <numFmt numFmtId="188" formatCode="#,##0.0;[Red]#,##0.0"/>
    <numFmt numFmtId="189" formatCode="0.00000000"/>
    <numFmt numFmtId="190" formatCode="0.0000000"/>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 numFmtId="196" formatCode="&quot;$&quot;#,##0.000"/>
    <numFmt numFmtId="197" formatCode="_(* #,##0.0_);_(* \(#,##0.0\);_(* &quot;-&quot;?_);_(@_)"/>
    <numFmt numFmtId="198" formatCode="_(* #,##0_);_(* \(#,##0\);_(* &quot;-&quot;?_);_(@_)"/>
    <numFmt numFmtId="199" formatCode="&quot;$&quot;#,##0.0000"/>
  </numFmts>
  <fonts count="28">
    <font>
      <sz val="10"/>
      <name val="Arial"/>
      <family val="0"/>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b/>
      <sz val="9"/>
      <name val="Univers"/>
      <family val="2"/>
    </font>
    <font>
      <sz val="8"/>
      <name val="Univers"/>
      <family val="2"/>
    </font>
    <font>
      <sz val="8"/>
      <name val="Arial"/>
      <family val="0"/>
    </font>
    <font>
      <b/>
      <sz val="8"/>
      <name val="Univers"/>
      <family val="2"/>
    </font>
    <font>
      <sz val="10"/>
      <color indexed="10"/>
      <name val="Univers"/>
      <family val="2"/>
    </font>
    <font>
      <u val="single"/>
      <sz val="10"/>
      <color indexed="12"/>
      <name val="Arial"/>
      <family val="0"/>
    </font>
    <font>
      <u val="single"/>
      <sz val="10"/>
      <color indexed="36"/>
      <name val="Arial"/>
      <family val="0"/>
    </font>
    <font>
      <i/>
      <sz val="8"/>
      <name val="Univers"/>
      <family val="2"/>
    </font>
    <font>
      <b/>
      <i/>
      <sz val="10"/>
      <name val="Univers"/>
      <family val="0"/>
    </font>
    <font>
      <sz val="10"/>
      <color indexed="9"/>
      <name val="Univers"/>
      <family val="2"/>
    </font>
    <font>
      <b/>
      <sz val="10"/>
      <color indexed="9"/>
      <name val="univers"/>
      <family val="0"/>
    </font>
    <font>
      <b/>
      <sz val="10"/>
      <color indexed="9"/>
      <name val="Univers"/>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medium">
        <color indexed="8"/>
      </right>
      <top style="medium">
        <color indexed="8"/>
      </top>
      <bottom style="medium">
        <color indexed="8"/>
      </bottom>
    </border>
    <border>
      <left style="thin"/>
      <right style="thin"/>
      <top>
        <color indexed="63"/>
      </top>
      <bottom style="thin"/>
    </border>
    <border>
      <left>
        <color indexed="63"/>
      </left>
      <right>
        <color indexed="63"/>
      </right>
      <top>
        <color indexed="63"/>
      </top>
      <bottom style="medium">
        <color indexed="8"/>
      </bottom>
    </border>
    <border>
      <left style="medium"/>
      <right style="medium"/>
      <top style="medium"/>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1" fillId="0" borderId="0" xfId="0" applyFont="1" applyAlignment="1" applyProtection="1">
      <alignment horizontal="right"/>
      <protection/>
    </xf>
    <xf numFmtId="0" fontId="4" fillId="0" borderId="0" xfId="0" applyFont="1" applyAlignment="1" applyProtection="1">
      <alignment/>
      <protection/>
    </xf>
    <xf numFmtId="0" fontId="1" fillId="0" borderId="0" xfId="0" applyFont="1" applyFill="1" applyAlignment="1" applyProtection="1">
      <alignment/>
      <protection/>
    </xf>
    <xf numFmtId="0" fontId="7" fillId="0" borderId="0" xfId="0" applyFont="1" applyAlignment="1">
      <alignment horizontal="center" wrapText="1"/>
    </xf>
    <xf numFmtId="0" fontId="1" fillId="2" borderId="0" xfId="0" applyFont="1" applyFill="1" applyAlignment="1" applyProtection="1">
      <alignment/>
      <protection/>
    </xf>
    <xf numFmtId="0" fontId="1" fillId="0" borderId="1" xfId="0" applyFont="1" applyFill="1" applyBorder="1" applyAlignment="1" applyProtection="1">
      <alignment horizontal="right"/>
      <protection/>
    </xf>
    <xf numFmtId="0" fontId="1" fillId="0" borderId="2" xfId="0" applyFont="1" applyFill="1" applyBorder="1" applyAlignment="1" applyProtection="1">
      <alignment horizontal="left"/>
      <protection/>
    </xf>
    <xf numFmtId="38" fontId="1" fillId="0" borderId="2" xfId="0" applyNumberFormat="1" applyFont="1" applyFill="1" applyBorder="1" applyAlignment="1" applyProtection="1">
      <alignment horizontal="left"/>
      <protection/>
    </xf>
    <xf numFmtId="0" fontId="1" fillId="0" borderId="3" xfId="0" applyFont="1" applyFill="1" applyBorder="1" applyAlignment="1" applyProtection="1">
      <alignment/>
      <protection/>
    </xf>
    <xf numFmtId="0" fontId="1" fillId="2" borderId="4" xfId="0" applyFont="1" applyFill="1" applyBorder="1" applyAlignment="1" applyProtection="1">
      <alignment/>
      <protection/>
    </xf>
    <xf numFmtId="0" fontId="1" fillId="2" borderId="5" xfId="0" applyFont="1" applyFill="1" applyBorder="1" applyAlignment="1" applyProtection="1">
      <alignment/>
      <protection/>
    </xf>
    <xf numFmtId="0" fontId="1" fillId="2" borderId="6" xfId="0" applyFont="1" applyFill="1" applyBorder="1" applyAlignment="1" applyProtection="1">
      <alignment/>
      <protection/>
    </xf>
    <xf numFmtId="0" fontId="1" fillId="2" borderId="2" xfId="0" applyFont="1" applyFill="1" applyBorder="1" applyAlignment="1" applyProtection="1">
      <alignment/>
      <protection/>
    </xf>
    <xf numFmtId="0" fontId="1" fillId="2" borderId="7" xfId="0" applyFont="1" applyFill="1" applyBorder="1" applyAlignment="1" applyProtection="1">
      <alignment/>
      <protection/>
    </xf>
    <xf numFmtId="0" fontId="1" fillId="2" borderId="8" xfId="0" applyFont="1" applyFill="1" applyBorder="1" applyAlignment="1" applyProtection="1">
      <alignment/>
      <protection/>
    </xf>
    <xf numFmtId="0" fontId="1" fillId="2" borderId="9" xfId="0" applyFont="1" applyFill="1" applyBorder="1" applyAlignment="1" applyProtection="1">
      <alignment/>
      <protection/>
    </xf>
    <xf numFmtId="0" fontId="1" fillId="3" borderId="4" xfId="0" applyFont="1" applyFill="1" applyBorder="1" applyAlignment="1" applyProtection="1">
      <alignment/>
      <protection/>
    </xf>
    <xf numFmtId="0" fontId="6" fillId="3" borderId="5" xfId="0" applyFont="1" applyFill="1" applyBorder="1" applyAlignment="1" applyProtection="1">
      <alignment horizontal="center" wrapText="1"/>
      <protection/>
    </xf>
    <xf numFmtId="0" fontId="1" fillId="3" borderId="6" xfId="0" applyFont="1" applyFill="1" applyBorder="1" applyAlignment="1" applyProtection="1">
      <alignment/>
      <protection/>
    </xf>
    <xf numFmtId="0" fontId="12" fillId="3" borderId="1" xfId="0" applyFont="1" applyFill="1" applyBorder="1" applyAlignment="1" applyProtection="1">
      <alignment/>
      <protection/>
    </xf>
    <xf numFmtId="0" fontId="1" fillId="3" borderId="0" xfId="0" applyFont="1" applyFill="1" applyBorder="1" applyAlignment="1" applyProtection="1">
      <alignment/>
      <protection/>
    </xf>
    <xf numFmtId="0" fontId="1" fillId="3" borderId="2" xfId="0" applyFont="1" applyFill="1" applyBorder="1" applyAlignment="1" applyProtection="1">
      <alignment/>
      <protection/>
    </xf>
    <xf numFmtId="0" fontId="1" fillId="3" borderId="1" xfId="0" applyFont="1" applyFill="1" applyBorder="1" applyAlignment="1" applyProtection="1">
      <alignment/>
      <protection/>
    </xf>
    <xf numFmtId="164" fontId="1" fillId="3" borderId="0" xfId="0" applyNumberFormat="1" applyFont="1" applyFill="1" applyBorder="1" applyAlignment="1" applyProtection="1">
      <alignment/>
      <protection/>
    </xf>
    <xf numFmtId="0" fontId="1" fillId="3" borderId="1" xfId="0" applyFont="1" applyFill="1" applyBorder="1" applyAlignment="1" applyProtection="1">
      <alignment horizontal="left" indent="1"/>
      <protection/>
    </xf>
    <xf numFmtId="37" fontId="1" fillId="3" borderId="0" xfId="0" applyNumberFormat="1" applyFont="1" applyFill="1" applyBorder="1" applyAlignment="1" applyProtection="1">
      <alignment/>
      <protection/>
    </xf>
    <xf numFmtId="0" fontId="1" fillId="3" borderId="1" xfId="0" applyFont="1" applyFill="1" applyBorder="1" applyAlignment="1" applyProtection="1">
      <alignment horizontal="left" indent="2"/>
      <protection/>
    </xf>
    <xf numFmtId="0" fontId="1" fillId="3" borderId="1" xfId="0" applyFont="1" applyFill="1" applyBorder="1" applyAlignment="1" applyProtection="1">
      <alignment horizontal="left"/>
      <protection/>
    </xf>
    <xf numFmtId="0" fontId="6" fillId="3" borderId="1" xfId="0" applyFont="1" applyFill="1" applyBorder="1" applyAlignment="1" applyProtection="1">
      <alignment/>
      <protection/>
    </xf>
    <xf numFmtId="0" fontId="4" fillId="3" borderId="0" xfId="0" applyFont="1" applyFill="1" applyBorder="1" applyAlignment="1" applyProtection="1">
      <alignment/>
      <protection/>
    </xf>
    <xf numFmtId="0" fontId="6" fillId="3" borderId="0" xfId="0" applyFont="1" applyFill="1" applyBorder="1" applyAlignment="1" applyProtection="1">
      <alignment/>
      <protection/>
    </xf>
    <xf numFmtId="0" fontId="4" fillId="3" borderId="2" xfId="0" applyFont="1" applyFill="1" applyBorder="1" applyAlignment="1" applyProtection="1">
      <alignment/>
      <protection/>
    </xf>
    <xf numFmtId="164" fontId="6" fillId="3" borderId="0" xfId="0" applyNumberFormat="1" applyFont="1" applyFill="1" applyBorder="1" applyAlignment="1" applyProtection="1">
      <alignment/>
      <protection/>
    </xf>
    <xf numFmtId="0" fontId="1" fillId="3" borderId="7" xfId="0" applyFont="1" applyFill="1" applyBorder="1" applyAlignment="1" applyProtection="1">
      <alignment/>
      <protection/>
    </xf>
    <xf numFmtId="0" fontId="1" fillId="3" borderId="8" xfId="0" applyFont="1" applyFill="1" applyBorder="1" applyAlignment="1" applyProtection="1">
      <alignment/>
      <protection/>
    </xf>
    <xf numFmtId="0" fontId="1" fillId="3" borderId="9" xfId="0" applyFont="1" applyFill="1" applyBorder="1" applyAlignment="1" applyProtection="1">
      <alignment/>
      <protection/>
    </xf>
    <xf numFmtId="0" fontId="3" fillId="4" borderId="4" xfId="0" applyFont="1" applyFill="1" applyBorder="1" applyAlignment="1" applyProtection="1">
      <alignment/>
      <protection/>
    </xf>
    <xf numFmtId="0" fontId="6" fillId="4" borderId="5" xfId="0" applyFont="1" applyFill="1" applyBorder="1" applyAlignment="1" applyProtection="1">
      <alignment horizontal="center" wrapText="1"/>
      <protection/>
    </xf>
    <xf numFmtId="0" fontId="1" fillId="4" borderId="6" xfId="0" applyFont="1" applyFill="1" applyBorder="1" applyAlignment="1" applyProtection="1">
      <alignment/>
      <protection/>
    </xf>
    <xf numFmtId="0" fontId="1" fillId="4" borderId="1" xfId="0" applyFont="1" applyFill="1" applyBorder="1" applyAlignment="1" applyProtection="1">
      <alignment horizontal="left"/>
      <protection/>
    </xf>
    <xf numFmtId="0" fontId="1" fillId="4" borderId="0" xfId="0" applyFont="1" applyFill="1" applyBorder="1" applyAlignment="1" applyProtection="1">
      <alignment/>
      <protection/>
    </xf>
    <xf numFmtId="0" fontId="1" fillId="4" borderId="2" xfId="0" applyFont="1" applyFill="1" applyBorder="1" applyAlignment="1" applyProtection="1">
      <alignment/>
      <protection/>
    </xf>
    <xf numFmtId="0" fontId="4" fillId="4" borderId="0" xfId="0" applyFont="1" applyFill="1" applyBorder="1" applyAlignment="1" applyProtection="1">
      <alignment horizontal="right"/>
      <protection/>
    </xf>
    <xf numFmtId="0" fontId="1" fillId="4" borderId="1" xfId="0" applyFont="1" applyFill="1" applyBorder="1" applyAlignment="1" applyProtection="1">
      <alignment horizontal="left" indent="2"/>
      <protection/>
    </xf>
    <xf numFmtId="9" fontId="1" fillId="4" borderId="0" xfId="0" applyNumberFormat="1" applyFont="1" applyFill="1" applyBorder="1" applyAlignment="1" applyProtection="1">
      <alignment/>
      <protection locked="0"/>
    </xf>
    <xf numFmtId="0" fontId="3" fillId="4" borderId="1" xfId="0" applyFont="1" applyFill="1" applyBorder="1" applyAlignment="1" applyProtection="1">
      <alignment/>
      <protection/>
    </xf>
    <xf numFmtId="0" fontId="6" fillId="4" borderId="0" xfId="0" applyFont="1" applyFill="1" applyBorder="1" applyAlignment="1" applyProtection="1">
      <alignment horizontal="center" wrapText="1"/>
      <protection/>
    </xf>
    <xf numFmtId="0" fontId="1" fillId="4" borderId="1" xfId="0" applyFont="1" applyFill="1" applyBorder="1" applyAlignment="1" applyProtection="1">
      <alignment/>
      <protection/>
    </xf>
    <xf numFmtId="0" fontId="1" fillId="4" borderId="0" xfId="0" applyFont="1" applyFill="1" applyAlignment="1" applyProtection="1">
      <alignment/>
      <protection/>
    </xf>
    <xf numFmtId="0" fontId="1" fillId="4" borderId="7" xfId="0" applyFont="1" applyFill="1" applyBorder="1" applyAlignment="1" applyProtection="1">
      <alignment/>
      <protection/>
    </xf>
    <xf numFmtId="0" fontId="1" fillId="4" borderId="8" xfId="0" applyFont="1" applyFill="1" applyBorder="1" applyAlignment="1" applyProtection="1">
      <alignment/>
      <protection/>
    </xf>
    <xf numFmtId="0" fontId="1" fillId="4" borderId="9" xfId="0" applyFont="1" applyFill="1" applyBorder="1" applyAlignment="1" applyProtection="1">
      <alignment/>
      <protection/>
    </xf>
    <xf numFmtId="0" fontId="10" fillId="0" borderId="0" xfId="0" applyFont="1" applyAlignment="1" applyProtection="1">
      <alignment/>
      <protection/>
    </xf>
    <xf numFmtId="0" fontId="3" fillId="0" borderId="0" xfId="0" applyFont="1" applyFill="1" applyAlignment="1" applyProtection="1">
      <alignment/>
      <protection/>
    </xf>
    <xf numFmtId="0" fontId="10" fillId="0" borderId="0" xfId="0" applyFont="1" applyAlignment="1">
      <alignment horizontal="left" wrapText="1"/>
    </xf>
    <xf numFmtId="0" fontId="5" fillId="0" borderId="0" xfId="0" applyFont="1" applyAlignment="1" applyProtection="1">
      <alignment horizontal="left"/>
      <protection/>
    </xf>
    <xf numFmtId="0" fontId="1" fillId="3" borderId="1" xfId="0" applyFont="1" applyFill="1" applyBorder="1" applyAlignment="1" applyProtection="1">
      <alignment horizontal="right"/>
      <protection/>
    </xf>
    <xf numFmtId="0" fontId="1" fillId="2" borderId="1" xfId="0" applyFont="1" applyFill="1" applyBorder="1" applyAlignment="1" applyProtection="1">
      <alignment horizontal="left"/>
      <protection/>
    </xf>
    <xf numFmtId="166" fontId="1" fillId="5" borderId="10" xfId="0" applyNumberFormat="1" applyFont="1" applyFill="1" applyBorder="1" applyAlignment="1" applyProtection="1">
      <alignment/>
      <protection locked="0"/>
    </xf>
    <xf numFmtId="185" fontId="1" fillId="5" borderId="10" xfId="0" applyNumberFormat="1" applyFont="1" applyFill="1" applyBorder="1" applyAlignment="1" applyProtection="1">
      <alignment/>
      <protection locked="0"/>
    </xf>
    <xf numFmtId="0" fontId="4" fillId="0" borderId="3" xfId="0" applyFont="1" applyFill="1" applyBorder="1" applyAlignment="1" applyProtection="1">
      <alignment/>
      <protection/>
    </xf>
    <xf numFmtId="9" fontId="1" fillId="0" borderId="1" xfId="0" applyNumberFormat="1" applyFont="1" applyFill="1" applyBorder="1" applyAlignment="1" applyProtection="1">
      <alignment vertical="top"/>
      <protection locked="0"/>
    </xf>
    <xf numFmtId="0" fontId="1" fillId="0" borderId="0" xfId="0" applyFont="1" applyFill="1" applyBorder="1" applyAlignment="1" applyProtection="1">
      <alignment horizontal="right"/>
      <protection/>
    </xf>
    <xf numFmtId="0" fontId="1" fillId="0" borderId="0" xfId="0" applyFont="1" applyFill="1" applyBorder="1" applyAlignment="1" applyProtection="1">
      <alignment/>
      <protection/>
    </xf>
    <xf numFmtId="3" fontId="1" fillId="0" borderId="0" xfId="0" applyNumberFormat="1" applyFont="1" applyFill="1" applyBorder="1" applyAlignment="1" applyProtection="1">
      <alignment horizontal="right"/>
      <protection/>
    </xf>
    <xf numFmtId="3" fontId="1" fillId="0" borderId="8" xfId="0" applyNumberFormat="1" applyFont="1" applyFill="1" applyBorder="1" applyAlignment="1" applyProtection="1">
      <alignment horizontal="right"/>
      <protection/>
    </xf>
    <xf numFmtId="0" fontId="1" fillId="0" borderId="9" xfId="0" applyFont="1" applyFill="1" applyBorder="1" applyAlignment="1" applyProtection="1">
      <alignment horizontal="left"/>
      <protection/>
    </xf>
    <xf numFmtId="164" fontId="6" fillId="3" borderId="5" xfId="0" applyNumberFormat="1" applyFont="1" applyFill="1" applyBorder="1" applyAlignment="1" applyProtection="1">
      <alignment/>
      <protection/>
    </xf>
    <xf numFmtId="178" fontId="6" fillId="3" borderId="0" xfId="0" applyNumberFormat="1" applyFont="1" applyFill="1" applyBorder="1" applyAlignment="1" applyProtection="1">
      <alignment horizontal="right"/>
      <protection/>
    </xf>
    <xf numFmtId="3" fontId="1" fillId="3"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165" fontId="1" fillId="0" borderId="1" xfId="0" applyNumberFormat="1" applyFont="1" applyFill="1" applyBorder="1" applyAlignment="1" applyProtection="1">
      <alignment horizontal="right"/>
      <protection/>
    </xf>
    <xf numFmtId="0" fontId="4" fillId="0" borderId="1" xfId="0" applyFont="1" applyFill="1" applyBorder="1" applyAlignment="1" applyProtection="1">
      <alignment/>
      <protection/>
    </xf>
    <xf numFmtId="0" fontId="1" fillId="0" borderId="3" xfId="0" applyFont="1" applyFill="1" applyBorder="1" applyAlignment="1" applyProtection="1">
      <alignment horizontal="left"/>
      <protection/>
    </xf>
    <xf numFmtId="164" fontId="1" fillId="0" borderId="2" xfId="0" applyNumberFormat="1" applyFont="1" applyFill="1" applyBorder="1" applyAlignment="1" applyProtection="1">
      <alignment horizontal="left"/>
      <protection/>
    </xf>
    <xf numFmtId="165" fontId="1" fillId="0" borderId="2" xfId="21" applyNumberFormat="1"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3" xfId="0" applyFont="1" applyFill="1" applyBorder="1" applyAlignment="1" applyProtection="1">
      <alignment wrapText="1"/>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0" fontId="4" fillId="0" borderId="1" xfId="0" applyFont="1" applyFill="1" applyBorder="1" applyAlignment="1" applyProtection="1">
      <alignment horizontal="left" indent="1"/>
      <protection/>
    </xf>
    <xf numFmtId="0" fontId="1" fillId="0" borderId="1" xfId="0" applyFont="1" applyFill="1" applyBorder="1" applyAlignment="1" applyProtection="1">
      <alignment horizontal="left" indent="1"/>
      <protection/>
    </xf>
    <xf numFmtId="0" fontId="1" fillId="0" borderId="1" xfId="0" applyFont="1" applyFill="1" applyBorder="1" applyAlignment="1" applyProtection="1">
      <alignment horizontal="left" indent="2"/>
      <protection/>
    </xf>
    <xf numFmtId="0" fontId="1" fillId="0" borderId="3" xfId="0" applyFont="1" applyFill="1" applyBorder="1" applyAlignment="1" applyProtection="1">
      <alignment horizontal="left" indent="1"/>
      <protection/>
    </xf>
    <xf numFmtId="0" fontId="1" fillId="0" borderId="3" xfId="0" applyFont="1" applyFill="1" applyBorder="1" applyAlignment="1" applyProtection="1">
      <alignment horizontal="left" indent="2"/>
      <protection/>
    </xf>
    <xf numFmtId="0" fontId="1" fillId="0" borderId="3" xfId="0" applyFont="1" applyFill="1" applyBorder="1" applyAlignment="1">
      <alignment horizontal="left" indent="1"/>
    </xf>
    <xf numFmtId="0" fontId="1" fillId="0" borderId="1" xfId="0" applyFont="1" applyFill="1" applyBorder="1" applyAlignment="1" applyProtection="1">
      <alignment horizontal="left" vertical="top" indent="1"/>
      <protection/>
    </xf>
    <xf numFmtId="0" fontId="1" fillId="0" borderId="11" xfId="0" applyFont="1" applyFill="1" applyBorder="1" applyAlignment="1" applyProtection="1">
      <alignment horizontal="left" indent="1"/>
      <protection/>
    </xf>
    <xf numFmtId="3" fontId="10" fillId="3" borderId="0" xfId="0" applyNumberFormat="1" applyFont="1" applyFill="1" applyBorder="1" applyAlignment="1" applyProtection="1">
      <alignment horizontal="left"/>
      <protection/>
    </xf>
    <xf numFmtId="0" fontId="1" fillId="0" borderId="2" xfId="0" applyFont="1" applyFill="1" applyBorder="1" applyAlignment="1" applyProtection="1">
      <alignment horizontal="left" vertical="top"/>
      <protection/>
    </xf>
    <xf numFmtId="0" fontId="1" fillId="0" borderId="1" xfId="0" applyFont="1" applyFill="1" applyBorder="1" applyAlignment="1" applyProtection="1">
      <alignment horizontal="left" vertical="top" indent="2"/>
      <protection/>
    </xf>
    <xf numFmtId="165" fontId="1" fillId="0" borderId="1" xfId="21" applyNumberFormat="1" applyFont="1" applyFill="1" applyBorder="1" applyAlignment="1" applyProtection="1">
      <alignment horizontal="right"/>
      <protection/>
    </xf>
    <xf numFmtId="0" fontId="4" fillId="0" borderId="3" xfId="0" applyFont="1" applyFill="1" applyBorder="1" applyAlignment="1">
      <alignment horizontal="left" indent="1"/>
    </xf>
    <xf numFmtId="165" fontId="1" fillId="0" borderId="2" xfId="21" applyNumberFormat="1" applyFont="1" applyFill="1" applyBorder="1" applyAlignment="1" applyProtection="1">
      <alignment horizontal="left" indent="1"/>
      <protection/>
    </xf>
    <xf numFmtId="0" fontId="1" fillId="0" borderId="0" xfId="0" applyFont="1" applyFill="1" applyBorder="1" applyAlignment="1" applyProtection="1">
      <alignment horizontal="left" indent="1"/>
      <protection/>
    </xf>
    <xf numFmtId="0" fontId="1" fillId="0" borderId="0" xfId="0" applyFont="1" applyFill="1" applyAlignment="1" applyProtection="1">
      <alignment horizontal="left" indent="1"/>
      <protection/>
    </xf>
    <xf numFmtId="178" fontId="1" fillId="0" borderId="1" xfId="21" applyNumberFormat="1" applyFont="1" applyFill="1" applyBorder="1" applyAlignment="1" applyProtection="1">
      <alignment/>
      <protection/>
    </xf>
    <xf numFmtId="3" fontId="1" fillId="0" borderId="1" xfId="15" applyNumberFormat="1" applyFont="1" applyFill="1" applyBorder="1" applyAlignment="1" applyProtection="1">
      <alignment/>
      <protection/>
    </xf>
    <xf numFmtId="1" fontId="1" fillId="0" borderId="1" xfId="0" applyNumberFormat="1" applyFont="1" applyFill="1" applyBorder="1" applyAlignment="1" applyProtection="1">
      <alignment horizontal="right" vertical="top"/>
      <protection/>
    </xf>
    <xf numFmtId="1" fontId="1" fillId="0" borderId="1" xfId="0" applyNumberFormat="1" applyFont="1" applyFill="1" applyBorder="1" applyAlignment="1" applyProtection="1">
      <alignment/>
      <protection locked="0"/>
    </xf>
    <xf numFmtId="1" fontId="1" fillId="0" borderId="1" xfId="0" applyNumberFormat="1" applyFont="1" applyFill="1" applyBorder="1" applyAlignment="1" applyProtection="1">
      <alignment horizontal="right"/>
      <protection/>
    </xf>
    <xf numFmtId="1" fontId="1" fillId="0" borderId="1" xfId="0" applyNumberFormat="1" applyFont="1" applyFill="1" applyBorder="1" applyAlignment="1" applyProtection="1">
      <alignment horizontal="right"/>
      <protection locked="0"/>
    </xf>
    <xf numFmtId="1" fontId="1" fillId="0" borderId="1" xfId="0" applyNumberFormat="1" applyFont="1" applyFill="1" applyBorder="1" applyAlignment="1" applyProtection="1">
      <alignment/>
      <protection/>
    </xf>
    <xf numFmtId="9" fontId="1" fillId="0" borderId="1" xfId="21" applyNumberFormat="1" applyFont="1" applyFill="1" applyBorder="1" applyAlignment="1" applyProtection="1">
      <alignment horizontal="right"/>
      <protection/>
    </xf>
    <xf numFmtId="3" fontId="1" fillId="0" borderId="1" xfId="21" applyNumberFormat="1" applyFont="1" applyFill="1" applyBorder="1" applyAlignment="1" applyProtection="1">
      <alignment/>
      <protection/>
    </xf>
    <xf numFmtId="0" fontId="19" fillId="4" borderId="0" xfId="0" applyFont="1" applyFill="1" applyBorder="1" applyAlignment="1" applyProtection="1">
      <alignment horizontal="center" wrapText="1"/>
      <protection/>
    </xf>
    <xf numFmtId="0" fontId="3" fillId="4" borderId="5" xfId="0" applyFont="1" applyFill="1" applyBorder="1" applyAlignment="1" applyProtection="1">
      <alignment/>
      <protection/>
    </xf>
    <xf numFmtId="0" fontId="1" fillId="4" borderId="0" xfId="0" applyFont="1" applyFill="1" applyBorder="1" applyAlignment="1" applyProtection="1">
      <alignment horizontal="left"/>
      <protection/>
    </xf>
    <xf numFmtId="0" fontId="1" fillId="4" borderId="0" xfId="0" applyFont="1" applyFill="1" applyBorder="1" applyAlignment="1" applyProtection="1">
      <alignment horizontal="left" indent="2"/>
      <protection/>
    </xf>
    <xf numFmtId="0" fontId="3" fillId="4" borderId="0" xfId="0" applyFont="1" applyFill="1" applyBorder="1" applyAlignment="1" applyProtection="1">
      <alignment/>
      <protection/>
    </xf>
    <xf numFmtId="0" fontId="1" fillId="3" borderId="5" xfId="0" applyFont="1" applyFill="1" applyBorder="1" applyAlignment="1" applyProtection="1">
      <alignment/>
      <protection/>
    </xf>
    <xf numFmtId="0" fontId="12" fillId="3" borderId="0" xfId="0" applyFont="1" applyFill="1" applyBorder="1" applyAlignment="1" applyProtection="1">
      <alignment/>
      <protection/>
    </xf>
    <xf numFmtId="0" fontId="1" fillId="3" borderId="0" xfId="0" applyFont="1" applyFill="1" applyBorder="1" applyAlignment="1" applyProtection="1">
      <alignment horizontal="left" indent="1"/>
      <protection/>
    </xf>
    <xf numFmtId="0" fontId="1" fillId="3" borderId="0" xfId="0" applyFont="1" applyFill="1" applyBorder="1" applyAlignment="1" applyProtection="1">
      <alignment horizontal="left"/>
      <protection/>
    </xf>
    <xf numFmtId="0" fontId="1" fillId="3" borderId="0" xfId="0" applyFont="1" applyFill="1" applyBorder="1" applyAlignment="1" applyProtection="1">
      <alignment horizontal="left" indent="2"/>
      <protection/>
    </xf>
    <xf numFmtId="0" fontId="1" fillId="2" borderId="0" xfId="0" applyFont="1" applyFill="1" applyBorder="1" applyAlignment="1" applyProtection="1">
      <alignment horizontal="left"/>
      <protection/>
    </xf>
    <xf numFmtId="0" fontId="16" fillId="4" borderId="0" xfId="0" applyFont="1" applyFill="1" applyBorder="1" applyAlignment="1" applyProtection="1">
      <alignment/>
      <protection/>
    </xf>
    <xf numFmtId="0" fontId="16" fillId="4" borderId="0" xfId="0" applyFont="1" applyFill="1" applyBorder="1" applyAlignment="1" applyProtection="1">
      <alignment horizontal="center" vertical="center"/>
      <protection/>
    </xf>
    <xf numFmtId="0" fontId="16" fillId="4" borderId="0" xfId="0" applyFont="1" applyFill="1" applyBorder="1" applyAlignment="1" applyProtection="1">
      <alignment horizontal="center" vertical="center" wrapText="1"/>
      <protection/>
    </xf>
    <xf numFmtId="184" fontId="1" fillId="4" borderId="12" xfId="0" applyNumberFormat="1" applyFont="1" applyFill="1" applyBorder="1" applyAlignment="1" applyProtection="1">
      <alignment/>
      <protection locked="0"/>
    </xf>
    <xf numFmtId="0" fontId="1" fillId="5" borderId="13" xfId="0" applyFont="1" applyFill="1" applyBorder="1" applyAlignment="1" applyProtection="1">
      <alignment horizontal="center" vertical="center"/>
      <protection/>
    </xf>
    <xf numFmtId="0" fontId="1" fillId="4" borderId="0" xfId="0"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20" fillId="0" borderId="0" xfId="0" applyFont="1" applyFill="1" applyBorder="1" applyAlignment="1" applyProtection="1">
      <alignment/>
      <protection/>
    </xf>
    <xf numFmtId="0" fontId="20" fillId="0" borderId="0" xfId="0" applyFont="1" applyFill="1" applyBorder="1" applyAlignment="1" applyProtection="1">
      <alignment horizontal="left" indent="1"/>
      <protection/>
    </xf>
    <xf numFmtId="0" fontId="21" fillId="0" borderId="0" xfId="20" applyAlignment="1">
      <alignment horizontal="left"/>
    </xf>
    <xf numFmtId="0" fontId="2" fillId="0" borderId="0" xfId="0" applyFont="1" applyFill="1" applyBorder="1" applyAlignment="1" applyProtection="1">
      <alignment horizontal="center" wrapText="1"/>
      <protection/>
    </xf>
    <xf numFmtId="0" fontId="4" fillId="0" borderId="8" xfId="0" applyFont="1" applyFill="1" applyBorder="1" applyAlignment="1" applyProtection="1">
      <alignment wrapText="1"/>
      <protection/>
    </xf>
    <xf numFmtId="0" fontId="1" fillId="0" borderId="3" xfId="0" applyFont="1" applyFill="1" applyBorder="1" applyAlignment="1" applyProtection="1">
      <alignment horizontal="left" wrapText="1"/>
      <protection/>
    </xf>
    <xf numFmtId="0" fontId="1" fillId="0" borderId="11" xfId="0" applyFont="1" applyFill="1" applyBorder="1" applyAlignment="1" applyProtection="1">
      <alignment wrapText="1"/>
      <protection/>
    </xf>
    <xf numFmtId="0" fontId="1" fillId="0" borderId="0" xfId="0" applyFont="1" applyFill="1" applyAlignment="1" applyProtection="1">
      <alignment wrapText="1"/>
      <protection/>
    </xf>
    <xf numFmtId="0" fontId="1" fillId="0" borderId="1" xfId="0" applyFont="1" applyFill="1" applyBorder="1" applyAlignment="1" applyProtection="1">
      <alignment horizontal="left" indent="1"/>
      <protection/>
    </xf>
    <xf numFmtId="0" fontId="23" fillId="0" borderId="0" xfId="0" applyFont="1" applyAlignment="1" applyProtection="1">
      <alignment/>
      <protection/>
    </xf>
    <xf numFmtId="0" fontId="1" fillId="0" borderId="1" xfId="0" applyFont="1" applyFill="1" applyBorder="1" applyAlignment="1">
      <alignment horizontal="left" indent="1"/>
    </xf>
    <xf numFmtId="0" fontId="2" fillId="0" borderId="3" xfId="0" applyFont="1" applyFill="1" applyBorder="1" applyAlignment="1" applyProtection="1">
      <alignment horizontal="left"/>
      <protection/>
    </xf>
    <xf numFmtId="0" fontId="24" fillId="0" borderId="1" xfId="0" applyFont="1" applyFill="1" applyBorder="1" applyAlignment="1" applyProtection="1">
      <alignment/>
      <protection/>
    </xf>
    <xf numFmtId="164" fontId="1" fillId="0" borderId="1" xfId="0" applyNumberFormat="1" applyFont="1" applyFill="1" applyBorder="1" applyAlignment="1" applyProtection="1">
      <alignment horizontal="right"/>
      <protection/>
    </xf>
    <xf numFmtId="0" fontId="25" fillId="0" borderId="0" xfId="0" applyFont="1" applyFill="1" applyBorder="1" applyAlignment="1" applyProtection="1">
      <alignment/>
      <protection/>
    </xf>
    <xf numFmtId="0" fontId="26" fillId="0" borderId="0" xfId="0" applyFont="1" applyFill="1" applyBorder="1" applyAlignment="1" applyProtection="1">
      <alignment/>
      <protection/>
    </xf>
    <xf numFmtId="0" fontId="4" fillId="0" borderId="8" xfId="0" applyFont="1" applyFill="1" applyBorder="1" applyAlignment="1" applyProtection="1">
      <alignment/>
      <protection/>
    </xf>
    <xf numFmtId="2" fontId="1" fillId="0" borderId="1" xfId="0" applyNumberFormat="1" applyFont="1" applyFill="1" applyBorder="1" applyAlignment="1" applyProtection="1">
      <alignment horizontal="right"/>
      <protection/>
    </xf>
    <xf numFmtId="199" fontId="1" fillId="0" borderId="0" xfId="0" applyNumberFormat="1" applyFont="1" applyFill="1" applyBorder="1" applyAlignment="1" applyProtection="1">
      <alignment horizontal="right"/>
      <protection/>
    </xf>
    <xf numFmtId="0" fontId="27" fillId="0" borderId="0" xfId="0" applyFont="1" applyFill="1" applyBorder="1" applyAlignment="1" applyProtection="1">
      <alignment horizontal="left" indent="1"/>
      <protection/>
    </xf>
    <xf numFmtId="165" fontId="25" fillId="0" borderId="0" xfId="0" applyNumberFormat="1" applyFont="1" applyFill="1" applyBorder="1" applyAlignment="1" applyProtection="1">
      <alignment horizontal="right"/>
      <protection/>
    </xf>
    <xf numFmtId="0" fontId="25" fillId="0" borderId="0" xfId="0" applyFont="1" applyFill="1" applyBorder="1" applyAlignment="1" applyProtection="1">
      <alignment horizontal="left"/>
      <protection/>
    </xf>
    <xf numFmtId="0" fontId="25" fillId="0" borderId="0" xfId="0" applyFont="1" applyFill="1" applyBorder="1" applyAlignment="1" applyProtection="1">
      <alignment horizontal="left" indent="2"/>
      <protection/>
    </xf>
    <xf numFmtId="2" fontId="25" fillId="0" borderId="0" xfId="0" applyNumberFormat="1" applyFont="1" applyFill="1" applyBorder="1" applyAlignment="1" applyProtection="1">
      <alignment horizontal="right"/>
      <protection locked="0"/>
    </xf>
    <xf numFmtId="2" fontId="25" fillId="0" borderId="0" xfId="0" applyNumberFormat="1" applyFont="1" applyFill="1" applyBorder="1" applyAlignment="1" applyProtection="1">
      <alignment horizontal="right"/>
      <protection/>
    </xf>
    <xf numFmtId="4" fontId="6" fillId="2" borderId="0" xfId="0" applyNumberFormat="1" applyFont="1" applyFill="1" applyBorder="1" applyAlignment="1" applyProtection="1">
      <alignment horizontal="right"/>
      <protection/>
    </xf>
    <xf numFmtId="9" fontId="6" fillId="2" borderId="0" xfId="21" applyFont="1" applyFill="1" applyBorder="1" applyAlignment="1" applyProtection="1">
      <alignment horizontal="right"/>
      <protection/>
    </xf>
    <xf numFmtId="3" fontId="6" fillId="2" borderId="0" xfId="0" applyNumberFormat="1" applyFont="1" applyFill="1" applyBorder="1" applyAlignment="1" applyProtection="1">
      <alignment horizontal="right"/>
      <protection/>
    </xf>
    <xf numFmtId="164" fontId="6" fillId="2" borderId="0" xfId="0" applyNumberFormat="1" applyFont="1" applyFill="1" applyBorder="1" applyAlignment="1" applyProtection="1">
      <alignment horizontal="right"/>
      <protection/>
    </xf>
    <xf numFmtId="165" fontId="6" fillId="2" borderId="0" xfId="0" applyNumberFormat="1" applyFont="1" applyFill="1" applyBorder="1" applyAlignment="1" applyProtection="1">
      <alignment horizontal="right"/>
      <protection/>
    </xf>
    <xf numFmtId="0" fontId="11" fillId="0" borderId="0" xfId="0" applyFont="1" applyAlignment="1">
      <alignment horizontal="center" wrapText="1"/>
    </xf>
    <xf numFmtId="0" fontId="6" fillId="4" borderId="8" xfId="0" applyFont="1" applyFill="1" applyBorder="1" applyAlignment="1" applyProtection="1">
      <alignment horizontal="center" wrapText="1"/>
      <protection/>
    </xf>
    <xf numFmtId="0" fontId="6" fillId="3" borderId="14" xfId="0" applyFont="1" applyFill="1" applyBorder="1" applyAlignment="1" applyProtection="1">
      <alignment horizontal="center" wrapText="1"/>
      <protection/>
    </xf>
    <xf numFmtId="0" fontId="6" fillId="4" borderId="0" xfId="0" applyFont="1" applyFill="1" applyBorder="1" applyAlignment="1" applyProtection="1">
      <alignment horizontal="center" wrapText="1"/>
      <protection/>
    </xf>
    <xf numFmtId="0" fontId="5" fillId="0" borderId="0" xfId="0" applyFont="1" applyAlignment="1" applyProtection="1">
      <alignment horizontal="left"/>
      <protection/>
    </xf>
    <xf numFmtId="0" fontId="15" fillId="0" borderId="5" xfId="0" applyFont="1" applyBorder="1" applyAlignment="1" applyProtection="1">
      <alignment horizontal="left" wrapText="1"/>
      <protection/>
    </xf>
    <xf numFmtId="0" fontId="5" fillId="0" borderId="5" xfId="0" applyFont="1" applyBorder="1" applyAlignment="1" applyProtection="1">
      <alignment horizontal="left" wrapText="1"/>
      <protection/>
    </xf>
    <xf numFmtId="0" fontId="7" fillId="0" borderId="0" xfId="0" applyFont="1" applyAlignment="1">
      <alignment horizontal="center" wrapText="1"/>
    </xf>
    <xf numFmtId="0" fontId="1" fillId="0" borderId="0" xfId="0" applyFont="1" applyAlignment="1">
      <alignment horizontal="left" wrapText="1"/>
    </xf>
    <xf numFmtId="185" fontId="17" fillId="4" borderId="0"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 fillId="0" borderId="0" xfId="0" applyFont="1" applyFill="1" applyBorder="1" applyAlignment="1" applyProtection="1">
      <alignment horizontal="center"/>
      <protection/>
    </xf>
    <xf numFmtId="0" fontId="4" fillId="0" borderId="8"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0</xdr:colOff>
      <xdr:row>4</xdr:row>
      <xdr:rowOff>85725</xdr:rowOff>
    </xdr:to>
    <xdr:pic>
      <xdr:nvPicPr>
        <xdr:cNvPr id="1" name="Picture 89"/>
        <xdr:cNvPicPr preferRelativeResize="1">
          <a:picLocks noChangeAspect="1"/>
        </xdr:cNvPicPr>
      </xdr:nvPicPr>
      <xdr:blipFill>
        <a:blip r:embed="rId1"/>
        <a:stretch>
          <a:fillRect/>
        </a:stretch>
      </xdr:blipFill>
      <xdr:spPr>
        <a:xfrm>
          <a:off x="0" y="0"/>
          <a:ext cx="80581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Q61"/>
  <sheetViews>
    <sheetView tabSelected="1" zoomScaleSheetLayoutView="100" workbookViewId="0" topLeftCell="A10">
      <selection activeCell="F18" sqref="F18"/>
    </sheetView>
  </sheetViews>
  <sheetFormatPr defaultColWidth="9.140625" defaultRowHeight="12.75" outlineLevelRow="1"/>
  <cols>
    <col min="1" max="1" width="24.00390625" style="1" customWidth="1"/>
    <col min="2" max="2" width="10.8515625" style="1" customWidth="1"/>
    <col min="3" max="3" width="5.8515625" style="1" customWidth="1"/>
    <col min="4" max="4" width="10.7109375" style="1" customWidth="1"/>
    <col min="5" max="5" width="5.8515625" style="1" customWidth="1"/>
    <col min="6" max="6" width="10.140625" style="1" customWidth="1"/>
    <col min="7" max="7" width="5.28125" style="1" customWidth="1"/>
    <col min="8" max="8" width="4.7109375" style="1" customWidth="1"/>
    <col min="9" max="9" width="3.421875" style="1" customWidth="1"/>
    <col min="10" max="10" width="12.7109375" style="1" customWidth="1"/>
    <col min="11" max="11" width="3.421875" style="1" customWidth="1"/>
    <col min="12" max="12" width="4.7109375" style="1" customWidth="1"/>
    <col min="13" max="13" width="4.140625" style="1" customWidth="1"/>
    <col min="14" max="14" width="8.57421875" style="1" customWidth="1"/>
    <col min="15" max="15" width="3.421875" style="1" customWidth="1"/>
    <col min="16" max="16" width="3.00390625" style="1" customWidth="1"/>
    <col min="17" max="16384" width="9.140625" style="1" customWidth="1"/>
  </cols>
  <sheetData>
    <row r="1" ht="15.75" customHeight="1"/>
    <row r="2" ht="15.75" customHeight="1"/>
    <row r="3" ht="15.75" customHeight="1"/>
    <row r="4" ht="15.75" customHeight="1"/>
    <row r="5" ht="15.75" customHeight="1"/>
    <row r="6" ht="15.75" customHeight="1"/>
    <row r="7" spans="1:16" ht="18">
      <c r="A7" s="165" t="s">
        <v>25</v>
      </c>
      <c r="B7" s="165"/>
      <c r="C7" s="165"/>
      <c r="D7" s="165"/>
      <c r="E7" s="165"/>
      <c r="F7" s="165"/>
      <c r="G7" s="165"/>
      <c r="H7" s="165"/>
      <c r="I7" s="165"/>
      <c r="J7" s="165"/>
      <c r="K7" s="165"/>
      <c r="L7" s="165"/>
      <c r="M7" s="165"/>
      <c r="N7" s="165"/>
      <c r="O7" s="165"/>
      <c r="P7" s="165"/>
    </row>
    <row r="8" spans="1:16" ht="15.75" customHeight="1">
      <c r="A8" s="165" t="str">
        <f>""&amp;B22&amp;" ENERGY STAR Qualified Fax Machines"</f>
        <v>1 ENERGY STAR Qualified Fax Machines</v>
      </c>
      <c r="B8" s="165"/>
      <c r="C8" s="165"/>
      <c r="D8" s="165"/>
      <c r="E8" s="165"/>
      <c r="F8" s="165"/>
      <c r="G8" s="165"/>
      <c r="H8" s="165"/>
      <c r="I8" s="165"/>
      <c r="J8" s="165"/>
      <c r="K8" s="165"/>
      <c r="L8" s="165"/>
      <c r="M8" s="165"/>
      <c r="N8" s="165"/>
      <c r="O8" s="165"/>
      <c r="P8" s="165"/>
    </row>
    <row r="9" spans="1:16" s="56" customFormat="1" ht="12.75">
      <c r="A9" s="58"/>
      <c r="B9" s="58"/>
      <c r="C9" s="58"/>
      <c r="D9" s="58"/>
      <c r="E9" s="58"/>
      <c r="F9" s="58"/>
      <c r="G9" s="58"/>
      <c r="H9" s="58"/>
      <c r="I9" s="58"/>
      <c r="J9" s="58"/>
      <c r="K9" s="58"/>
      <c r="L9" s="58"/>
      <c r="M9" s="58"/>
      <c r="N9" s="58"/>
      <c r="O9" s="58"/>
      <c r="P9" s="58"/>
    </row>
    <row r="10" spans="1:16" ht="15.75" customHeight="1">
      <c r="A10" s="7"/>
      <c r="B10" s="7"/>
      <c r="C10" s="7"/>
      <c r="D10" s="7"/>
      <c r="E10" s="7"/>
      <c r="F10" s="7"/>
      <c r="G10" s="7"/>
      <c r="H10" s="7"/>
      <c r="I10" s="7"/>
      <c r="J10" s="7"/>
      <c r="K10" s="7"/>
      <c r="L10" s="7"/>
      <c r="M10" s="7"/>
      <c r="N10" s="7"/>
      <c r="O10" s="7"/>
      <c r="P10" s="7"/>
    </row>
    <row r="11" spans="1:16" s="56" customFormat="1" ht="24" customHeight="1">
      <c r="A11" s="166" t="s">
        <v>49</v>
      </c>
      <c r="B11" s="166"/>
      <c r="C11" s="166"/>
      <c r="D11" s="166"/>
      <c r="E11" s="166"/>
      <c r="F11" s="166"/>
      <c r="G11" s="166"/>
      <c r="H11" s="166"/>
      <c r="I11" s="166"/>
      <c r="J11" s="166"/>
      <c r="K11" s="166"/>
      <c r="L11" s="166"/>
      <c r="M11" s="166"/>
      <c r="N11" s="166"/>
      <c r="O11" s="166"/>
      <c r="P11" s="166"/>
    </row>
    <row r="12" spans="1:16" s="56" customFormat="1" ht="12.75">
      <c r="A12" s="58"/>
      <c r="B12" s="58"/>
      <c r="C12" s="58"/>
      <c r="D12" s="58"/>
      <c r="E12" s="58"/>
      <c r="F12" s="58"/>
      <c r="G12" s="58"/>
      <c r="H12" s="58"/>
      <c r="I12" s="58"/>
      <c r="J12" s="58"/>
      <c r="K12" s="58"/>
      <c r="L12" s="58"/>
      <c r="M12" s="58"/>
      <c r="N12" s="58"/>
      <c r="O12" s="58"/>
      <c r="P12" s="58"/>
    </row>
    <row r="13" spans="1:4" ht="15.75" customHeight="1">
      <c r="A13" s="2"/>
      <c r="B13" s="2"/>
      <c r="C13" s="2"/>
      <c r="D13" s="2"/>
    </row>
    <row r="14" spans="1:16" ht="15.75">
      <c r="A14" s="158" t="s">
        <v>26</v>
      </c>
      <c r="B14" s="158"/>
      <c r="C14" s="158"/>
      <c r="D14" s="158"/>
      <c r="E14" s="158"/>
      <c r="F14" s="158"/>
      <c r="G14" s="158"/>
      <c r="H14" s="158"/>
      <c r="I14" s="158"/>
      <c r="J14" s="158"/>
      <c r="K14" s="158"/>
      <c r="L14" s="158"/>
      <c r="M14" s="158"/>
      <c r="N14" s="158"/>
      <c r="O14" s="158"/>
      <c r="P14" s="158"/>
    </row>
    <row r="15" spans="1:16" ht="4.5" customHeight="1">
      <c r="A15" s="40"/>
      <c r="B15" s="111"/>
      <c r="C15" s="111"/>
      <c r="D15" s="111"/>
      <c r="E15" s="41"/>
      <c r="F15" s="41"/>
      <c r="G15" s="41"/>
      <c r="H15" s="41"/>
      <c r="I15" s="41"/>
      <c r="J15" s="41"/>
      <c r="K15" s="41"/>
      <c r="L15" s="41"/>
      <c r="M15" s="41"/>
      <c r="N15" s="41"/>
      <c r="O15" s="41"/>
      <c r="P15" s="42"/>
    </row>
    <row r="16" spans="1:17" ht="15.75" customHeight="1" thickBot="1">
      <c r="A16" s="51"/>
      <c r="B16" s="44"/>
      <c r="C16" s="44"/>
      <c r="D16" s="44"/>
      <c r="E16" s="46"/>
      <c r="F16" s="124"/>
      <c r="G16" s="44"/>
      <c r="H16" s="44"/>
      <c r="I16" s="44"/>
      <c r="J16" s="44"/>
      <c r="K16" s="44"/>
      <c r="L16" s="44"/>
      <c r="M16" s="44"/>
      <c r="N16" s="44"/>
      <c r="O16" s="44"/>
      <c r="P16" s="45"/>
      <c r="Q16" s="4"/>
    </row>
    <row r="17" spans="1:16" ht="15.75" customHeight="1" thickBot="1">
      <c r="A17" s="43" t="s">
        <v>18</v>
      </c>
      <c r="B17" s="112"/>
      <c r="C17" s="112"/>
      <c r="D17" s="112"/>
      <c r="E17" s="46"/>
      <c r="F17" s="62">
        <f>Assumptions!B62</f>
        <v>0.1008</v>
      </c>
      <c r="G17" s="44"/>
      <c r="H17" s="44"/>
      <c r="I17" s="44"/>
      <c r="J17" s="44"/>
      <c r="K17" s="44"/>
      <c r="L17" s="44"/>
      <c r="M17" s="44"/>
      <c r="N17" s="44"/>
      <c r="O17" s="44"/>
      <c r="P17" s="45"/>
    </row>
    <row r="18" spans="1:17" ht="6.75" customHeight="1">
      <c r="A18" s="47"/>
      <c r="B18" s="113"/>
      <c r="C18" s="113"/>
      <c r="D18" s="113"/>
      <c r="E18" s="46"/>
      <c r="F18" s="48"/>
      <c r="G18" s="44"/>
      <c r="H18" s="44"/>
      <c r="I18" s="44"/>
      <c r="J18" s="44"/>
      <c r="K18" s="44"/>
      <c r="L18" s="44"/>
      <c r="M18" s="44"/>
      <c r="N18" s="44"/>
      <c r="O18" s="44"/>
      <c r="P18" s="45"/>
      <c r="Q18" s="4"/>
    </row>
    <row r="19" spans="1:16" ht="27.75" customHeight="1">
      <c r="A19" s="49"/>
      <c r="B19" s="122" t="s">
        <v>75</v>
      </c>
      <c r="C19" s="121"/>
      <c r="D19" s="123" t="s">
        <v>93</v>
      </c>
      <c r="E19" s="159" t="s">
        <v>11</v>
      </c>
      <c r="F19" s="159"/>
      <c r="G19" s="159"/>
      <c r="H19" s="50"/>
      <c r="I19" s="159" t="s">
        <v>1</v>
      </c>
      <c r="J19" s="159"/>
      <c r="K19" s="159"/>
      <c r="L19" s="50"/>
      <c r="M19" s="161"/>
      <c r="N19" s="161"/>
      <c r="O19" s="161"/>
      <c r="P19" s="45"/>
    </row>
    <row r="20" spans="1:16" ht="1.5" customHeight="1">
      <c r="A20" s="49"/>
      <c r="B20" s="114"/>
      <c r="C20" s="114"/>
      <c r="D20" s="114"/>
      <c r="E20" s="50"/>
      <c r="F20" s="50"/>
      <c r="G20" s="50"/>
      <c r="H20" s="50"/>
      <c r="I20" s="50"/>
      <c r="J20" s="50"/>
      <c r="K20" s="50"/>
      <c r="L20" s="50"/>
      <c r="M20" s="50"/>
      <c r="N20" s="50"/>
      <c r="O20" s="50"/>
      <c r="P20" s="45"/>
    </row>
    <row r="21" spans="1:16" ht="9.75" customHeight="1" thickBot="1">
      <c r="A21" s="52"/>
      <c r="B21" s="52"/>
      <c r="C21" s="52"/>
      <c r="D21" s="52"/>
      <c r="E21" s="167" t="s">
        <v>74</v>
      </c>
      <c r="F21" s="168"/>
      <c r="G21" s="168"/>
      <c r="H21" s="110"/>
      <c r="I21" s="167" t="s">
        <v>74</v>
      </c>
      <c r="J21" s="168"/>
      <c r="K21" s="168"/>
      <c r="L21" s="50"/>
      <c r="M21" s="50"/>
      <c r="N21" s="50"/>
      <c r="O21" s="50"/>
      <c r="P21" s="45"/>
    </row>
    <row r="22" spans="1:16" ht="15.75" customHeight="1" thickBot="1">
      <c r="A22" s="51" t="s">
        <v>76</v>
      </c>
      <c r="B22" s="125">
        <v>1</v>
      </c>
      <c r="C22" s="126"/>
      <c r="D22" s="125">
        <f>Assumptions!B6</f>
        <v>20</v>
      </c>
      <c r="E22" s="50"/>
      <c r="F22" s="63">
        <f>Assumptions!B9</f>
        <v>80.95</v>
      </c>
      <c r="G22" s="50"/>
      <c r="H22" s="50"/>
      <c r="I22" s="50"/>
      <c r="J22" s="63">
        <f>Assumptions!B31</f>
        <v>80.95</v>
      </c>
      <c r="K22" s="50"/>
      <c r="L22" s="50"/>
      <c r="M22" s="50"/>
      <c r="N22" s="50"/>
      <c r="O22" s="50"/>
      <c r="P22" s="45"/>
    </row>
    <row r="23" spans="1:16" ht="4.5" customHeight="1">
      <c r="A23" s="53"/>
      <c r="B23" s="54"/>
      <c r="C23" s="54"/>
      <c r="D23" s="54"/>
      <c r="E23" s="54"/>
      <c r="F23" s="54"/>
      <c r="G23" s="54"/>
      <c r="H23" s="54"/>
      <c r="I23" s="54"/>
      <c r="J23" s="54"/>
      <c r="K23" s="54"/>
      <c r="L23" s="54"/>
      <c r="M23" s="54"/>
      <c r="N23" s="54"/>
      <c r="O23" s="54"/>
      <c r="P23" s="55"/>
    </row>
    <row r="24" spans="1:4" ht="15.75" customHeight="1">
      <c r="A24" s="137" t="s">
        <v>94</v>
      </c>
      <c r="B24" s="3"/>
      <c r="C24" s="3"/>
      <c r="D24" s="3"/>
    </row>
    <row r="25" spans="1:4" ht="15.75" customHeight="1">
      <c r="A25" s="3"/>
      <c r="B25" s="3"/>
      <c r="C25" s="3"/>
      <c r="D25" s="3"/>
    </row>
    <row r="26" spans="1:16" ht="15.75">
      <c r="A26" s="158" t="str">
        <f>"Annual and Life Cycle Costs and Savings for "&amp;B22&amp;" Fax Machines"</f>
        <v>Annual and Life Cycle Costs and Savings for 1 Fax Machines</v>
      </c>
      <c r="B26" s="158"/>
      <c r="C26" s="158"/>
      <c r="D26" s="158"/>
      <c r="E26" s="158"/>
      <c r="F26" s="158"/>
      <c r="G26" s="158"/>
      <c r="H26" s="158"/>
      <c r="I26" s="158"/>
      <c r="J26" s="158"/>
      <c r="K26" s="158"/>
      <c r="L26" s="158"/>
      <c r="M26" s="158"/>
      <c r="N26" s="158"/>
      <c r="O26" s="158"/>
      <c r="P26" s="158"/>
    </row>
    <row r="27" spans="1:16" ht="31.5" customHeight="1">
      <c r="A27" s="20"/>
      <c r="B27" s="115"/>
      <c r="C27" s="115"/>
      <c r="D27" s="115"/>
      <c r="E27" s="160" t="str">
        <f>""&amp;B22&amp;" ENERGY STAR Qualified Units"</f>
        <v>1 ENERGY STAR Qualified Units</v>
      </c>
      <c r="F27" s="160"/>
      <c r="G27" s="160"/>
      <c r="H27" s="21"/>
      <c r="I27" s="160" t="str">
        <f>""&amp;B22&amp;" Conventional Units"</f>
        <v>1 Conventional Units</v>
      </c>
      <c r="J27" s="160"/>
      <c r="K27" s="160"/>
      <c r="L27" s="21"/>
      <c r="M27" s="160" t="s">
        <v>19</v>
      </c>
      <c r="N27" s="160"/>
      <c r="O27" s="160"/>
      <c r="P27" s="22"/>
    </row>
    <row r="28" spans="1:16" ht="15.75" customHeight="1">
      <c r="A28" s="23" t="s">
        <v>44</v>
      </c>
      <c r="B28" s="116"/>
      <c r="C28" s="116"/>
      <c r="D28" s="116"/>
      <c r="E28" s="24"/>
      <c r="F28" s="24"/>
      <c r="G28" s="24"/>
      <c r="H28" s="24"/>
      <c r="I28" s="24"/>
      <c r="J28" s="24"/>
      <c r="K28" s="24"/>
      <c r="L28" s="24"/>
      <c r="M28" s="24"/>
      <c r="N28" s="24"/>
      <c r="O28" s="24"/>
      <c r="P28" s="25"/>
    </row>
    <row r="29" spans="1:16" ht="15.75" customHeight="1">
      <c r="A29" s="26" t="s">
        <v>52</v>
      </c>
      <c r="B29" s="24"/>
      <c r="C29" s="24"/>
      <c r="D29" s="24"/>
      <c r="E29" s="24"/>
      <c r="F29" s="27">
        <f>F30*F17</f>
        <v>15.7248</v>
      </c>
      <c r="G29" s="24"/>
      <c r="H29" s="24"/>
      <c r="I29" s="24"/>
      <c r="J29" s="27">
        <f>J30*F17</f>
        <v>32.37696</v>
      </c>
      <c r="K29" s="24"/>
      <c r="L29" s="24"/>
      <c r="M29" s="24"/>
      <c r="N29" s="27">
        <f>J29-F29</f>
        <v>16.652159999999995</v>
      </c>
      <c r="O29" s="24"/>
      <c r="P29" s="25"/>
    </row>
    <row r="30" spans="1:16" ht="15.75" customHeight="1" hidden="1" outlineLevel="1">
      <c r="A30" s="28" t="s">
        <v>71</v>
      </c>
      <c r="B30" s="117"/>
      <c r="C30" s="117"/>
      <c r="D30" s="117"/>
      <c r="E30" s="24"/>
      <c r="F30" s="93">
        <f>B22*Assumptions!B11</f>
        <v>156</v>
      </c>
      <c r="G30" s="73"/>
      <c r="H30" s="73"/>
      <c r="I30" s="73"/>
      <c r="J30" s="93">
        <f>B22*Assumptions!B33</f>
        <v>321.2</v>
      </c>
      <c r="K30" s="73"/>
      <c r="L30" s="73"/>
      <c r="M30" s="73"/>
      <c r="N30" s="93">
        <f>J30-F30</f>
        <v>165.2</v>
      </c>
      <c r="O30" s="29"/>
      <c r="P30" s="25"/>
    </row>
    <row r="31" spans="1:16" ht="15.75" customHeight="1" collapsed="1">
      <c r="A31" s="31" t="s">
        <v>15</v>
      </c>
      <c r="B31" s="118"/>
      <c r="C31" s="118"/>
      <c r="D31" s="118"/>
      <c r="E31" s="24"/>
      <c r="F31" s="27">
        <f>B22*Assumptions!B37</f>
        <v>0</v>
      </c>
      <c r="G31" s="24"/>
      <c r="H31" s="24"/>
      <c r="I31" s="24"/>
      <c r="J31" s="27">
        <f>B22*Assumptions!B40</f>
        <v>0</v>
      </c>
      <c r="K31" s="24"/>
      <c r="L31" s="24"/>
      <c r="M31" s="24"/>
      <c r="N31" s="27">
        <f>J31-F31</f>
        <v>0</v>
      </c>
      <c r="O31" s="24"/>
      <c r="P31" s="25"/>
    </row>
    <row r="32" spans="1:16" s="5" customFormat="1" ht="15.75" customHeight="1">
      <c r="A32" s="32" t="s">
        <v>16</v>
      </c>
      <c r="B32" s="34"/>
      <c r="C32" s="34"/>
      <c r="D32" s="34"/>
      <c r="E32" s="33"/>
      <c r="F32" s="71">
        <f>F29+F31</f>
        <v>15.7248</v>
      </c>
      <c r="G32" s="34"/>
      <c r="H32" s="34"/>
      <c r="I32" s="34"/>
      <c r="J32" s="71">
        <f>J29+J31</f>
        <v>32.37696</v>
      </c>
      <c r="K32" s="34"/>
      <c r="L32" s="34"/>
      <c r="M32" s="34"/>
      <c r="N32" s="71">
        <f>N29+N31</f>
        <v>16.652159999999995</v>
      </c>
      <c r="O32" s="34"/>
      <c r="P32" s="35"/>
    </row>
    <row r="33" spans="1:16" ht="15.75" customHeight="1">
      <c r="A33" s="26"/>
      <c r="B33" s="24"/>
      <c r="C33" s="24"/>
      <c r="D33" s="24"/>
      <c r="E33" s="24"/>
      <c r="F33" s="24"/>
      <c r="G33" s="24"/>
      <c r="H33" s="24"/>
      <c r="I33" s="24"/>
      <c r="J33" s="24"/>
      <c r="K33" s="24"/>
      <c r="L33" s="24"/>
      <c r="M33" s="24"/>
      <c r="N33" s="24"/>
      <c r="O33" s="24"/>
      <c r="P33" s="25"/>
    </row>
    <row r="34" spans="1:16" ht="15.75" customHeight="1">
      <c r="A34" s="23" t="s">
        <v>45</v>
      </c>
      <c r="B34" s="116"/>
      <c r="C34" s="116"/>
      <c r="D34" s="116"/>
      <c r="E34" s="24"/>
      <c r="F34" s="24"/>
      <c r="G34" s="24"/>
      <c r="H34" s="24"/>
      <c r="I34" s="24"/>
      <c r="J34" s="24"/>
      <c r="K34" s="24"/>
      <c r="L34" s="24"/>
      <c r="M34" s="24"/>
      <c r="N34" s="24"/>
      <c r="O34" s="24"/>
      <c r="P34" s="25"/>
    </row>
    <row r="35" spans="1:16" ht="15.75" customHeight="1">
      <c r="A35" s="26" t="s">
        <v>53</v>
      </c>
      <c r="B35" s="24"/>
      <c r="C35" s="24"/>
      <c r="D35" s="24"/>
      <c r="E35" s="24"/>
      <c r="F35" s="27">
        <f>F36+F38</f>
        <v>57.079376422394226</v>
      </c>
      <c r="G35" s="24"/>
      <c r="H35" s="24"/>
      <c r="I35" s="24"/>
      <c r="J35" s="27">
        <f>J36+J38</f>
        <v>117.52497247995528</v>
      </c>
      <c r="K35" s="24"/>
      <c r="L35" s="24"/>
      <c r="M35" s="24"/>
      <c r="N35" s="27">
        <f>J35-F35</f>
        <v>60.445596057561055</v>
      </c>
      <c r="O35" s="24"/>
      <c r="P35" s="25"/>
    </row>
    <row r="36" spans="1:16" ht="15.75" customHeight="1" hidden="1" outlineLevel="1">
      <c r="A36" s="28" t="s">
        <v>54</v>
      </c>
      <c r="B36" s="117"/>
      <c r="C36" s="117"/>
      <c r="D36" s="117"/>
      <c r="E36" s="24"/>
      <c r="F36" s="27">
        <f>PV(Assumptions!B58,Assumptions!B10,-F29,,0)</f>
        <v>57.079376422394226</v>
      </c>
      <c r="G36" s="24"/>
      <c r="H36" s="24"/>
      <c r="I36" s="24"/>
      <c r="J36" s="27">
        <f>PV(Assumptions!B58,Assumptions!B32,-J29,,0)</f>
        <v>117.52497247995528</v>
      </c>
      <c r="K36" s="24"/>
      <c r="L36" s="24"/>
      <c r="M36" s="24"/>
      <c r="N36" s="27">
        <f>J36-F36</f>
        <v>60.445596057561055</v>
      </c>
      <c r="O36" s="24"/>
      <c r="P36" s="25"/>
    </row>
    <row r="37" spans="1:16" ht="15.75" customHeight="1" hidden="1" outlineLevel="1">
      <c r="A37" s="30" t="s">
        <v>72</v>
      </c>
      <c r="B37" s="119"/>
      <c r="C37" s="119"/>
      <c r="D37" s="119"/>
      <c r="E37" s="24"/>
      <c r="F37" s="93">
        <f>F30*Assumptions!B10</f>
        <v>624</v>
      </c>
      <c r="G37" s="73"/>
      <c r="H37" s="73"/>
      <c r="I37" s="73"/>
      <c r="J37" s="93">
        <f>J30*Assumptions!B32</f>
        <v>1284.8</v>
      </c>
      <c r="K37" s="73"/>
      <c r="L37" s="73"/>
      <c r="M37" s="73"/>
      <c r="N37" s="93">
        <f>J37-F37</f>
        <v>660.8</v>
      </c>
      <c r="O37" s="29"/>
      <c r="P37" s="25"/>
    </row>
    <row r="38" spans="1:16" ht="15.75" customHeight="1" hidden="1" outlineLevel="1">
      <c r="A38" s="28" t="s">
        <v>17</v>
      </c>
      <c r="B38" s="117"/>
      <c r="C38" s="117"/>
      <c r="D38" s="117"/>
      <c r="E38" s="24"/>
      <c r="F38" s="27">
        <f>PV(Assumptions!B58,Assumptions!B10,-F31,,0)</f>
        <v>0</v>
      </c>
      <c r="G38" s="24"/>
      <c r="H38" s="24"/>
      <c r="I38" s="24"/>
      <c r="J38" s="27">
        <f>PV(Assumptions!B58,Assumptions!B32,-J31,,0)</f>
        <v>0</v>
      </c>
      <c r="K38" s="24"/>
      <c r="L38" s="24"/>
      <c r="M38" s="24"/>
      <c r="N38" s="27">
        <f>J38-F38</f>
        <v>0</v>
      </c>
      <c r="O38" s="24"/>
      <c r="P38" s="25"/>
    </row>
    <row r="39" spans="1:16" ht="15.75" customHeight="1" collapsed="1">
      <c r="A39" s="26" t="str">
        <f>"Purchase price for "&amp;B22&amp;" unit(s)"</f>
        <v>Purchase price for 1 unit(s)</v>
      </c>
      <c r="B39" s="24"/>
      <c r="C39" s="24"/>
      <c r="D39" s="24"/>
      <c r="E39" s="24"/>
      <c r="F39" s="27">
        <f>(B22*F22)</f>
        <v>80.95</v>
      </c>
      <c r="G39" s="24"/>
      <c r="H39" s="24"/>
      <c r="I39" s="24"/>
      <c r="J39" s="27">
        <f>(B22*J22)</f>
        <v>80.95</v>
      </c>
      <c r="K39" s="24"/>
      <c r="L39" s="24"/>
      <c r="M39" s="24"/>
      <c r="N39" s="27">
        <f>J39-F39</f>
        <v>0</v>
      </c>
      <c r="O39" s="24"/>
      <c r="P39" s="25"/>
    </row>
    <row r="40" spans="1:16" s="5" customFormat="1" ht="15.75" customHeight="1">
      <c r="A40" s="32" t="s">
        <v>16</v>
      </c>
      <c r="B40" s="34"/>
      <c r="C40" s="34"/>
      <c r="D40" s="34"/>
      <c r="E40" s="33"/>
      <c r="F40" s="71">
        <f>F35+F39</f>
        <v>138.02937642239422</v>
      </c>
      <c r="G40" s="34"/>
      <c r="H40" s="34"/>
      <c r="I40" s="34"/>
      <c r="J40" s="71">
        <f>J35+J39</f>
        <v>198.47497247995528</v>
      </c>
      <c r="K40" s="34"/>
      <c r="L40" s="34"/>
      <c r="M40" s="34"/>
      <c r="N40" s="71">
        <f>N35+N39</f>
        <v>60.445596057561055</v>
      </c>
      <c r="O40" s="34"/>
      <c r="P40" s="35"/>
    </row>
    <row r="41" spans="1:16" s="5" customFormat="1" ht="15.75" customHeight="1">
      <c r="A41" s="32"/>
      <c r="B41" s="34"/>
      <c r="C41" s="34"/>
      <c r="D41" s="34"/>
      <c r="E41" s="33"/>
      <c r="F41" s="36"/>
      <c r="G41" s="34"/>
      <c r="H41" s="34"/>
      <c r="I41" s="34"/>
      <c r="J41" s="36"/>
      <c r="K41" s="34"/>
      <c r="L41" s="34"/>
      <c r="M41" s="34"/>
      <c r="N41" s="36"/>
      <c r="O41" s="34"/>
      <c r="P41" s="35"/>
    </row>
    <row r="42" spans="1:16" ht="15.75" customHeight="1">
      <c r="A42" s="23"/>
      <c r="B42" s="116"/>
      <c r="C42" s="116"/>
      <c r="D42" s="116"/>
      <c r="E42" s="24"/>
      <c r="F42" s="24"/>
      <c r="G42" s="24"/>
      <c r="H42" s="24"/>
      <c r="I42" s="24"/>
      <c r="J42" s="24"/>
      <c r="K42" s="24"/>
      <c r="L42" s="24"/>
      <c r="M42" s="60" t="s">
        <v>43</v>
      </c>
      <c r="N42" s="72">
        <f>IF(N50&lt;=0,0,IF(N32&lt;0,"N/A",IF(N32=0,"&gt;"&amp;Assumptions!C10&amp;"",IF(N50/N32&gt;Assumptions!C10,"&gt;"&amp;Assumptions!C10&amp;"",N50/N32))))</f>
        <v>0</v>
      </c>
      <c r="O42" s="24"/>
      <c r="P42" s="25"/>
    </row>
    <row r="43" spans="1:16" ht="4.5" customHeight="1">
      <c r="A43" s="37"/>
      <c r="B43" s="38"/>
      <c r="C43" s="38"/>
      <c r="D43" s="38"/>
      <c r="E43" s="38"/>
      <c r="F43" s="38"/>
      <c r="G43" s="38"/>
      <c r="H43" s="38"/>
      <c r="I43" s="38"/>
      <c r="J43" s="38"/>
      <c r="K43" s="38"/>
      <c r="L43" s="38"/>
      <c r="M43" s="38"/>
      <c r="N43" s="38" t="s">
        <v>47</v>
      </c>
      <c r="O43" s="38"/>
      <c r="P43" s="39"/>
    </row>
    <row r="44" spans="1:16" ht="24" customHeight="1">
      <c r="A44" s="163" t="s">
        <v>46</v>
      </c>
      <c r="B44" s="163"/>
      <c r="C44" s="163"/>
      <c r="D44" s="163"/>
      <c r="E44" s="164"/>
      <c r="F44" s="164"/>
      <c r="G44" s="164"/>
      <c r="H44" s="164"/>
      <c r="I44" s="164"/>
      <c r="J44" s="164"/>
      <c r="K44" s="164"/>
      <c r="L44" s="164"/>
      <c r="M44" s="164"/>
      <c r="N44" s="164"/>
      <c r="O44" s="164"/>
      <c r="P44" s="164"/>
    </row>
    <row r="45" spans="1:16" ht="13.5">
      <c r="A45" s="162" t="s">
        <v>38</v>
      </c>
      <c r="B45" s="162"/>
      <c r="C45" s="162"/>
      <c r="D45" s="162"/>
      <c r="E45" s="162"/>
      <c r="F45" s="162"/>
      <c r="G45" s="162"/>
      <c r="H45" s="162"/>
      <c r="I45" s="162"/>
      <c r="J45" s="162"/>
      <c r="K45" s="162"/>
      <c r="L45" s="162"/>
      <c r="M45" s="162"/>
      <c r="N45" s="162"/>
      <c r="O45" s="162"/>
      <c r="P45" s="162"/>
    </row>
    <row r="46" spans="1:16" ht="13.5">
      <c r="A46" s="59"/>
      <c r="B46" s="59"/>
      <c r="C46" s="59"/>
      <c r="D46" s="59"/>
      <c r="E46" s="59"/>
      <c r="F46" s="59"/>
      <c r="G46" s="59"/>
      <c r="H46" s="59"/>
      <c r="I46" s="59"/>
      <c r="J46" s="59"/>
      <c r="K46" s="59"/>
      <c r="L46" s="59"/>
      <c r="M46" s="59"/>
      <c r="N46" s="59"/>
      <c r="O46" s="59"/>
      <c r="P46" s="59"/>
    </row>
    <row r="47" ht="15" customHeight="1"/>
    <row r="48" spans="1:16" ht="15.75" customHeight="1">
      <c r="A48" s="158" t="str">
        <f>"Summary of Benefits for "&amp;B22&amp;" Fax Machines"</f>
        <v>Summary of Benefits for 1 Fax Machines</v>
      </c>
      <c r="B48" s="158"/>
      <c r="C48" s="158"/>
      <c r="D48" s="158"/>
      <c r="E48" s="158"/>
      <c r="F48" s="158"/>
      <c r="G48" s="158"/>
      <c r="H48" s="158"/>
      <c r="I48" s="158"/>
      <c r="J48" s="158"/>
      <c r="K48" s="158"/>
      <c r="L48" s="158"/>
      <c r="M48" s="158"/>
      <c r="N48" s="158"/>
      <c r="O48" s="158"/>
      <c r="P48" s="158"/>
    </row>
    <row r="49" spans="1:16" ht="4.5" customHeight="1">
      <c r="A49" s="13" t="s">
        <v>47</v>
      </c>
      <c r="B49" s="14"/>
      <c r="C49" s="14"/>
      <c r="D49" s="14"/>
      <c r="E49" s="14"/>
      <c r="F49" s="14"/>
      <c r="G49" s="14"/>
      <c r="H49" s="14"/>
      <c r="I49" s="14"/>
      <c r="J49" s="14"/>
      <c r="K49" s="14"/>
      <c r="L49" s="14"/>
      <c r="M49" s="14"/>
      <c r="N49" s="14"/>
      <c r="O49" s="14"/>
      <c r="P49" s="15"/>
    </row>
    <row r="50" spans="1:16" ht="15.75" customHeight="1">
      <c r="A50" s="61" t="s">
        <v>50</v>
      </c>
      <c r="B50" s="120"/>
      <c r="C50" s="120"/>
      <c r="D50" s="120"/>
      <c r="E50" s="8"/>
      <c r="F50" s="8"/>
      <c r="G50" s="8"/>
      <c r="H50" s="8"/>
      <c r="I50" s="8"/>
      <c r="J50" s="8"/>
      <c r="K50" s="8"/>
      <c r="L50" s="8"/>
      <c r="M50" s="8"/>
      <c r="N50" s="156">
        <f>((F22-J22)*B22)</f>
        <v>0</v>
      </c>
      <c r="O50" s="156"/>
      <c r="P50" s="16"/>
    </row>
    <row r="51" spans="1:16" ht="15.75" customHeight="1">
      <c r="A51" s="61" t="s">
        <v>27</v>
      </c>
      <c r="B51" s="120"/>
      <c r="C51" s="120"/>
      <c r="D51" s="120"/>
      <c r="E51" s="8"/>
      <c r="F51" s="8"/>
      <c r="G51" s="8"/>
      <c r="H51" s="8"/>
      <c r="I51" s="8"/>
      <c r="J51" s="8"/>
      <c r="K51" s="8"/>
      <c r="L51" s="8"/>
      <c r="M51" s="8"/>
      <c r="N51" s="156">
        <f>N35</f>
        <v>60.445596057561055</v>
      </c>
      <c r="O51" s="156"/>
      <c r="P51" s="16"/>
    </row>
    <row r="52" spans="1:16" ht="15.75" customHeight="1">
      <c r="A52" s="61" t="s">
        <v>28</v>
      </c>
      <c r="B52" s="120"/>
      <c r="C52" s="120"/>
      <c r="D52" s="120"/>
      <c r="E52" s="8"/>
      <c r="F52" s="8"/>
      <c r="G52" s="8"/>
      <c r="H52" s="8"/>
      <c r="I52" s="8"/>
      <c r="J52" s="8"/>
      <c r="K52" s="8"/>
      <c r="L52" s="8"/>
      <c r="M52" s="8"/>
      <c r="N52" s="156">
        <f>N40</f>
        <v>60.445596057561055</v>
      </c>
      <c r="O52" s="156"/>
      <c r="P52" s="16"/>
    </row>
    <row r="53" spans="1:16" ht="15.75" customHeight="1">
      <c r="A53" s="61" t="s">
        <v>29</v>
      </c>
      <c r="B53" s="120"/>
      <c r="C53" s="120"/>
      <c r="D53" s="120"/>
      <c r="E53" s="8"/>
      <c r="F53" s="8"/>
      <c r="G53" s="8"/>
      <c r="H53" s="8"/>
      <c r="I53" s="8"/>
      <c r="J53" s="8"/>
      <c r="K53" s="8"/>
      <c r="L53" s="8"/>
      <c r="M53" s="8"/>
      <c r="N53" s="157">
        <f>N42</f>
        <v>0</v>
      </c>
      <c r="O53" s="157"/>
      <c r="P53" s="16"/>
    </row>
    <row r="54" spans="1:16" ht="15.75" customHeight="1">
      <c r="A54" s="61" t="s">
        <v>73</v>
      </c>
      <c r="B54" s="120"/>
      <c r="C54" s="120"/>
      <c r="D54" s="120"/>
      <c r="E54" s="8"/>
      <c r="F54" s="8"/>
      <c r="G54" s="8"/>
      <c r="H54" s="8"/>
      <c r="I54" s="8"/>
      <c r="J54" s="8"/>
      <c r="K54" s="8"/>
      <c r="L54" s="8"/>
      <c r="M54" s="8"/>
      <c r="N54" s="155">
        <f>N37</f>
        <v>660.8</v>
      </c>
      <c r="O54" s="155"/>
      <c r="P54" s="16"/>
    </row>
    <row r="55" spans="1:16" ht="15.75" customHeight="1">
      <c r="A55" s="61" t="s">
        <v>42</v>
      </c>
      <c r="B55" s="120"/>
      <c r="C55" s="120"/>
      <c r="D55" s="120"/>
      <c r="E55" s="8"/>
      <c r="F55" s="8"/>
      <c r="G55" s="8"/>
      <c r="H55" s="8"/>
      <c r="I55" s="8"/>
      <c r="J55" s="8"/>
      <c r="K55" s="8"/>
      <c r="L55" s="8"/>
      <c r="M55" s="8"/>
      <c r="N55" s="155">
        <f>N37*Assumptions!B65</f>
        <v>1014.3279999999999</v>
      </c>
      <c r="O55" s="155"/>
      <c r="P55" s="16"/>
    </row>
    <row r="56" spans="1:16" ht="15.75" customHeight="1">
      <c r="A56" s="61" t="s">
        <v>30</v>
      </c>
      <c r="B56" s="120"/>
      <c r="C56" s="120"/>
      <c r="D56" s="120"/>
      <c r="E56" s="8"/>
      <c r="F56" s="8"/>
      <c r="G56" s="8"/>
      <c r="H56" s="8"/>
      <c r="I56" s="8"/>
      <c r="J56" s="8"/>
      <c r="K56" s="8"/>
      <c r="L56" s="8"/>
      <c r="M56" s="8"/>
      <c r="N56" s="153">
        <f>N37*Assumptions!B65/Assumptions!B69</f>
        <v>0.08843312990409763</v>
      </c>
      <c r="O56" s="153"/>
      <c r="P56" s="16"/>
    </row>
    <row r="57" spans="1:16" ht="15.75" customHeight="1">
      <c r="A57" s="61" t="s">
        <v>36</v>
      </c>
      <c r="B57" s="120"/>
      <c r="C57" s="120"/>
      <c r="D57" s="120"/>
      <c r="E57" s="8"/>
      <c r="F57" s="8"/>
      <c r="G57" s="8"/>
      <c r="H57" s="8"/>
      <c r="I57" s="8"/>
      <c r="J57" s="8"/>
      <c r="K57" s="8"/>
      <c r="L57" s="8"/>
      <c r="M57" s="8"/>
      <c r="N57" s="153">
        <f>N37*Assumptions!B65/Assumptions!B68</f>
        <v>0.12572235994050568</v>
      </c>
      <c r="O57" s="153"/>
      <c r="P57" s="16"/>
    </row>
    <row r="58" spans="1:16" ht="15.75" customHeight="1">
      <c r="A58" s="61" t="s">
        <v>31</v>
      </c>
      <c r="B58" s="120"/>
      <c r="C58" s="120"/>
      <c r="D58" s="120"/>
      <c r="E58" s="8"/>
      <c r="F58" s="8"/>
      <c r="G58" s="8"/>
      <c r="H58" s="8"/>
      <c r="I58" s="8"/>
      <c r="J58" s="8"/>
      <c r="K58" s="8"/>
      <c r="L58" s="8"/>
      <c r="M58" s="8"/>
      <c r="N58" s="154">
        <f>N40/(B22*F22)</f>
        <v>0.7467028543244107</v>
      </c>
      <c r="O58" s="154"/>
      <c r="P58" s="16"/>
    </row>
    <row r="59" spans="1:16" ht="4.5" customHeight="1">
      <c r="A59" s="17"/>
      <c r="B59" s="18"/>
      <c r="C59" s="18"/>
      <c r="D59" s="18"/>
      <c r="E59" s="18"/>
      <c r="F59" s="18"/>
      <c r="G59" s="18"/>
      <c r="H59" s="18"/>
      <c r="I59" s="18"/>
      <c r="J59" s="18"/>
      <c r="K59" s="18"/>
      <c r="L59" s="18"/>
      <c r="M59" s="18"/>
      <c r="N59" s="18"/>
      <c r="O59" s="18"/>
      <c r="P59" s="19"/>
    </row>
    <row r="60" spans="1:4" s="6" customFormat="1" ht="15.75" customHeight="1">
      <c r="A60" s="57"/>
      <c r="B60" s="57"/>
      <c r="C60" s="57"/>
      <c r="D60" s="57"/>
    </row>
    <row r="61" spans="1:4" s="6" customFormat="1" ht="15.75" customHeight="1">
      <c r="A61" s="57"/>
      <c r="B61" s="57"/>
      <c r="C61" s="57"/>
      <c r="D61" s="57"/>
    </row>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mergeCells count="25">
    <mergeCell ref="A7:P7"/>
    <mergeCell ref="A8:P8"/>
    <mergeCell ref="A26:P26"/>
    <mergeCell ref="A14:P14"/>
    <mergeCell ref="E19:G19"/>
    <mergeCell ref="A11:P11"/>
    <mergeCell ref="E21:G21"/>
    <mergeCell ref="I21:K21"/>
    <mergeCell ref="A48:P48"/>
    <mergeCell ref="I19:K19"/>
    <mergeCell ref="I27:K27"/>
    <mergeCell ref="E27:G27"/>
    <mergeCell ref="M19:O19"/>
    <mergeCell ref="M27:O27"/>
    <mergeCell ref="A45:P45"/>
    <mergeCell ref="A44:P44"/>
    <mergeCell ref="N56:O56"/>
    <mergeCell ref="N58:O58"/>
    <mergeCell ref="N55:O55"/>
    <mergeCell ref="N50:O50"/>
    <mergeCell ref="N51:O51"/>
    <mergeCell ref="N52:O52"/>
    <mergeCell ref="N53:O53"/>
    <mergeCell ref="N54:O54"/>
    <mergeCell ref="N57:O57"/>
  </mergeCells>
  <dataValidations count="1">
    <dataValidation type="whole" allowBlank="1" showInputMessage="1" showErrorMessage="1" error="This feature is temporarily unavailable.  Please email escalcs@cadmusgroup.com with any questions on this calculator.&#10;&#10;Thank you." sqref="D22">
      <formula1>0</formula1>
      <formula2>40</formula2>
    </dataValidation>
  </dataValidations>
  <printOptions horizontalCentered="1"/>
  <pageMargins left="0.5" right="0.5" top="0.5" bottom="0.5" header="0.5" footer="0.25"/>
  <pageSetup fitToHeight="1" fitToWidth="1" orientation="portrait"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72"/>
  <sheetViews>
    <sheetView zoomScaleSheetLayoutView="100" workbookViewId="0" topLeftCell="A1">
      <selection activeCell="A11" sqref="A11"/>
    </sheetView>
  </sheetViews>
  <sheetFormatPr defaultColWidth="9.140625" defaultRowHeight="12.75"/>
  <cols>
    <col min="1" max="1" width="63.00390625" style="67" customWidth="1"/>
    <col min="2" max="2" width="14.28125" style="83" bestFit="1" customWidth="1"/>
    <col min="3" max="3" width="16.421875" style="84" customWidth="1"/>
    <col min="4" max="4" width="49.00390625" style="135" customWidth="1"/>
    <col min="5" max="5" width="9.140625" style="67" customWidth="1"/>
    <col min="6" max="6" width="37.421875" style="67" bestFit="1" customWidth="1"/>
    <col min="7" max="7" width="6.7109375" style="67" customWidth="1"/>
    <col min="8" max="8" width="5.57421875" style="67" customWidth="1"/>
    <col min="9" max="21" width="9.140625" style="67" customWidth="1"/>
    <col min="22" max="16384" width="9.140625" style="6" customWidth="1"/>
  </cols>
  <sheetData>
    <row r="1" spans="1:9" ht="15.75">
      <c r="A1" s="169" t="s">
        <v>55</v>
      </c>
      <c r="B1" s="169"/>
      <c r="C1" s="169"/>
      <c r="D1" s="169"/>
      <c r="E1" s="75"/>
      <c r="F1" s="75"/>
      <c r="G1" s="75"/>
      <c r="H1" s="75"/>
      <c r="I1" s="75"/>
    </row>
    <row r="2" spans="1:19" ht="15.75">
      <c r="A2" s="74"/>
      <c r="B2" s="74"/>
      <c r="C2" s="74"/>
      <c r="D2" s="131"/>
      <c r="E2" s="75"/>
      <c r="F2" s="75"/>
      <c r="G2" s="75"/>
      <c r="H2" s="75"/>
      <c r="I2" s="75"/>
      <c r="O2" s="127"/>
      <c r="P2" s="127"/>
      <c r="Q2" s="127"/>
      <c r="R2" s="127"/>
      <c r="S2" s="127"/>
    </row>
    <row r="3" spans="1:19" ht="12.75">
      <c r="A3" s="144" t="s">
        <v>6</v>
      </c>
      <c r="B3" s="170" t="s">
        <v>7</v>
      </c>
      <c r="C3" s="170"/>
      <c r="D3" s="132" t="s">
        <v>0</v>
      </c>
      <c r="F3" s="142"/>
      <c r="G3" s="142"/>
      <c r="H3" s="142"/>
      <c r="I3" s="142"/>
      <c r="J3" s="142"/>
      <c r="K3" s="142"/>
      <c r="L3" s="142"/>
      <c r="M3" s="142"/>
      <c r="N3" s="142"/>
      <c r="O3" s="142"/>
      <c r="P3" s="142"/>
      <c r="Q3" s="127"/>
      <c r="R3" s="127"/>
      <c r="S3" s="127"/>
    </row>
    <row r="4" spans="1:19" ht="12.75">
      <c r="A4" s="140" t="s">
        <v>76</v>
      </c>
      <c r="B4" s="9"/>
      <c r="C4" s="10"/>
      <c r="D4" s="82"/>
      <c r="F4" s="142"/>
      <c r="G4" s="142"/>
      <c r="H4" s="142"/>
      <c r="I4" s="143"/>
      <c r="J4" s="142"/>
      <c r="K4" s="142"/>
      <c r="L4" s="142"/>
      <c r="M4" s="142"/>
      <c r="N4" s="142"/>
      <c r="O4" s="142"/>
      <c r="P4" s="142"/>
      <c r="Q4" s="127"/>
      <c r="R4" s="127"/>
      <c r="S4" s="127"/>
    </row>
    <row r="5" spans="1:19" ht="12.75">
      <c r="A5" s="136" t="s">
        <v>83</v>
      </c>
      <c r="B5" s="9">
        <v>10</v>
      </c>
      <c r="C5" s="10" t="s">
        <v>84</v>
      </c>
      <c r="D5" s="82" t="s">
        <v>92</v>
      </c>
      <c r="F5" s="142"/>
      <c r="G5" s="142"/>
      <c r="H5" s="142"/>
      <c r="I5" s="142"/>
      <c r="J5" s="142"/>
      <c r="K5" s="142"/>
      <c r="L5" s="142"/>
      <c r="M5" s="142"/>
      <c r="N5" s="142"/>
      <c r="O5" s="142"/>
      <c r="P5" s="142"/>
      <c r="Q5" s="127"/>
      <c r="R5" s="127"/>
      <c r="S5" s="127"/>
    </row>
    <row r="6" spans="1:19" ht="12.75">
      <c r="A6" s="136" t="s">
        <v>85</v>
      </c>
      <c r="B6" s="9">
        <v>20</v>
      </c>
      <c r="C6" s="10" t="s">
        <v>95</v>
      </c>
      <c r="D6" s="82" t="s">
        <v>92</v>
      </c>
      <c r="F6" s="142"/>
      <c r="G6" s="142"/>
      <c r="H6" s="142"/>
      <c r="I6" s="142"/>
      <c r="J6" s="142"/>
      <c r="K6" s="142"/>
      <c r="L6" s="142"/>
      <c r="M6" s="142"/>
      <c r="N6" s="142"/>
      <c r="O6" s="142"/>
      <c r="P6" s="142"/>
      <c r="Q6" s="127"/>
      <c r="R6" s="127"/>
      <c r="S6" s="127"/>
    </row>
    <row r="7" spans="1:19" ht="12.75">
      <c r="A7" s="136"/>
      <c r="B7" s="9"/>
      <c r="C7" s="10"/>
      <c r="D7" s="82"/>
      <c r="F7" s="142"/>
      <c r="G7" s="142"/>
      <c r="H7" s="142"/>
      <c r="I7" s="142"/>
      <c r="J7" s="142"/>
      <c r="K7" s="142"/>
      <c r="L7" s="142"/>
      <c r="M7" s="142"/>
      <c r="N7" s="142"/>
      <c r="O7" s="142"/>
      <c r="P7" s="142"/>
      <c r="Q7" s="127"/>
      <c r="R7" s="127"/>
      <c r="S7" s="127"/>
    </row>
    <row r="8" spans="1:19" ht="12.75">
      <c r="A8" s="85" t="s">
        <v>11</v>
      </c>
      <c r="B8" s="9"/>
      <c r="C8" s="10"/>
      <c r="D8" s="82"/>
      <c r="F8" s="142"/>
      <c r="G8" s="142"/>
      <c r="H8" s="142"/>
      <c r="I8" s="142"/>
      <c r="J8" s="142"/>
      <c r="K8" s="142"/>
      <c r="L8" s="142"/>
      <c r="M8" s="142"/>
      <c r="N8" s="142"/>
      <c r="O8" s="142"/>
      <c r="P8" s="142"/>
      <c r="Q8" s="127"/>
      <c r="R8" s="127"/>
      <c r="S8" s="127"/>
    </row>
    <row r="9" spans="1:19" ht="12.75">
      <c r="A9" s="87" t="s">
        <v>14</v>
      </c>
      <c r="B9" s="141">
        <v>80.95</v>
      </c>
      <c r="C9" s="10"/>
      <c r="D9" s="82" t="s">
        <v>89</v>
      </c>
      <c r="F9" s="142"/>
      <c r="G9" s="142"/>
      <c r="H9" s="142"/>
      <c r="I9" s="142"/>
      <c r="J9" s="142"/>
      <c r="K9" s="142"/>
      <c r="L9" s="142"/>
      <c r="M9" s="142"/>
      <c r="N9" s="142"/>
      <c r="O9" s="142"/>
      <c r="P9" s="142"/>
      <c r="Q9" s="127"/>
      <c r="R9" s="127"/>
      <c r="S9" s="127"/>
    </row>
    <row r="10" spans="1:19" ht="12.75">
      <c r="A10" s="87" t="s">
        <v>22</v>
      </c>
      <c r="B10" s="104">
        <v>4</v>
      </c>
      <c r="C10" s="11" t="s">
        <v>10</v>
      </c>
      <c r="D10" s="82" t="s">
        <v>86</v>
      </c>
      <c r="F10" s="142"/>
      <c r="G10" s="142"/>
      <c r="H10" s="142"/>
      <c r="I10" s="142"/>
      <c r="J10" s="142"/>
      <c r="K10" s="142"/>
      <c r="L10" s="142"/>
      <c r="M10" s="142"/>
      <c r="N10" s="142"/>
      <c r="O10" s="142"/>
      <c r="P10" s="142"/>
      <c r="Q10" s="127"/>
      <c r="R10" s="127"/>
      <c r="S10" s="127"/>
    </row>
    <row r="11" spans="1:19" ht="25.5">
      <c r="A11" s="95" t="s">
        <v>90</v>
      </c>
      <c r="B11" s="103">
        <f>IF(AND('Fax Machine Calculator'!D22&gt;12,'Fax Machine Calculator'!D22&lt;=40),(('Fax Machine Calculator'!D22*0.2-1)*52),IF('Fax Machine Calculator'!D22&lt;=12,1.5*52,0))</f>
        <v>156</v>
      </c>
      <c r="C11" s="94" t="s">
        <v>56</v>
      </c>
      <c r="D11" s="82" t="s">
        <v>91</v>
      </c>
      <c r="F11" s="142"/>
      <c r="G11" s="142"/>
      <c r="H11" s="142"/>
      <c r="I11" s="142"/>
      <c r="J11" s="142"/>
      <c r="K11" s="142"/>
      <c r="L11" s="142"/>
      <c r="M11" s="142"/>
      <c r="N11" s="142"/>
      <c r="O11" s="142"/>
      <c r="P11" s="142"/>
      <c r="Q11" s="127"/>
      <c r="R11" s="127"/>
      <c r="S11" s="127"/>
    </row>
    <row r="12" spans="1:19" ht="12.75">
      <c r="A12" s="95"/>
      <c r="B12" s="76"/>
      <c r="C12" s="94"/>
      <c r="D12" s="82"/>
      <c r="F12" s="142"/>
      <c r="G12" s="142"/>
      <c r="H12" s="142"/>
      <c r="I12" s="142"/>
      <c r="J12" s="142"/>
      <c r="K12" s="142"/>
      <c r="L12" s="142"/>
      <c r="M12" s="142"/>
      <c r="N12" s="142"/>
      <c r="O12" s="142"/>
      <c r="P12" s="142"/>
      <c r="Q12" s="127"/>
      <c r="R12" s="127"/>
      <c r="S12" s="127"/>
    </row>
    <row r="13" spans="1:19" ht="12.75">
      <c r="A13" s="85" t="s">
        <v>1</v>
      </c>
      <c r="B13" s="76"/>
      <c r="C13" s="10"/>
      <c r="D13" s="82"/>
      <c r="F13" s="142"/>
      <c r="G13" s="142"/>
      <c r="H13" s="142"/>
      <c r="I13" s="142"/>
      <c r="J13" s="142"/>
      <c r="K13" s="142"/>
      <c r="L13" s="142"/>
      <c r="M13" s="142"/>
      <c r="N13" s="142"/>
      <c r="O13" s="142"/>
      <c r="P13" s="142"/>
      <c r="Q13" s="127"/>
      <c r="R13" s="127"/>
      <c r="S13" s="127"/>
    </row>
    <row r="14" spans="1:19" ht="12.75">
      <c r="A14" s="85" t="s">
        <v>96</v>
      </c>
      <c r="B14" s="76"/>
      <c r="C14" s="10"/>
      <c r="D14" s="82"/>
      <c r="F14" s="147" t="s">
        <v>96</v>
      </c>
      <c r="G14" s="148"/>
      <c r="H14" s="149"/>
      <c r="I14" s="142"/>
      <c r="J14" s="142"/>
      <c r="K14" s="142"/>
      <c r="L14" s="142"/>
      <c r="M14" s="142"/>
      <c r="N14" s="142"/>
      <c r="O14" s="142"/>
      <c r="P14" s="142"/>
      <c r="Q14" s="127"/>
      <c r="R14" s="127"/>
      <c r="S14" s="127"/>
    </row>
    <row r="15" spans="1:19" ht="12.75">
      <c r="A15" s="87" t="s">
        <v>60</v>
      </c>
      <c r="B15" s="106">
        <v>0</v>
      </c>
      <c r="C15" s="10" t="s">
        <v>13</v>
      </c>
      <c r="D15" s="82" t="s">
        <v>86</v>
      </c>
      <c r="F15" s="150" t="s">
        <v>60</v>
      </c>
      <c r="G15" s="142">
        <v>0</v>
      </c>
      <c r="H15" s="149" t="s">
        <v>13</v>
      </c>
      <c r="I15" s="142"/>
      <c r="J15" s="142"/>
      <c r="K15" s="142"/>
      <c r="L15" s="142"/>
      <c r="M15" s="142"/>
      <c r="N15" s="142"/>
      <c r="O15" s="142"/>
      <c r="P15" s="142"/>
      <c r="Q15" s="127"/>
      <c r="R15" s="127"/>
      <c r="S15" s="127"/>
    </row>
    <row r="16" spans="1:19" ht="12.75">
      <c r="A16" s="87" t="s">
        <v>59</v>
      </c>
      <c r="B16" s="145">
        <v>23.92</v>
      </c>
      <c r="C16" s="10" t="s">
        <v>13</v>
      </c>
      <c r="D16" s="82" t="s">
        <v>86</v>
      </c>
      <c r="F16" s="150" t="s">
        <v>59</v>
      </c>
      <c r="G16" s="151">
        <f>IF('Fax Machine Calculator'!D22&lt;=10,Assumptions!B16,IF(AND('Fax Machine Calculator'!D22&lt;=20,'Fax Machine Calculator'!D22&gt;=11),Assumptions!B20,IF(AND('Fax Machine Calculator'!D22&lt;=30,'Fax Machine Calculator'!D22&gt;=21),Assumptions!B24,Assumptions!B28)))</f>
        <v>30</v>
      </c>
      <c r="H16" s="149" t="s">
        <v>13</v>
      </c>
      <c r="O16" s="127"/>
      <c r="P16" s="127"/>
      <c r="Q16" s="127"/>
      <c r="R16" s="127"/>
      <c r="S16" s="127"/>
    </row>
    <row r="17" spans="1:19" ht="12.75">
      <c r="A17" s="87" t="s">
        <v>58</v>
      </c>
      <c r="B17" s="145">
        <v>278.66</v>
      </c>
      <c r="C17" s="10" t="s">
        <v>13</v>
      </c>
      <c r="D17" s="82" t="s">
        <v>86</v>
      </c>
      <c r="F17" s="150" t="s">
        <v>58</v>
      </c>
      <c r="G17" s="152">
        <f>IF('Fax Machine Calculator'!D22&lt;=10,Assumptions!B17,IF(AND('Fax Machine Calculator'!D22&lt;=20,'Fax Machine Calculator'!D22&gt;=11),Assumptions!B21,IF(AND('Fax Machine Calculator'!D22&lt;=30,'Fax Machine Calculator'!D22&gt;=21),Assumptions!B25,Assumptions!B29)))</f>
        <v>350</v>
      </c>
      <c r="H17" s="149" t="s">
        <v>13</v>
      </c>
      <c r="O17" s="127"/>
      <c r="P17" s="127"/>
      <c r="Q17" s="127"/>
      <c r="R17" s="127"/>
      <c r="S17" s="127"/>
    </row>
    <row r="18" spans="1:19" ht="12.75">
      <c r="A18" s="85" t="s">
        <v>97</v>
      </c>
      <c r="B18" s="145"/>
      <c r="C18" s="10"/>
      <c r="D18" s="82"/>
      <c r="F18" s="142"/>
      <c r="G18" s="142"/>
      <c r="H18" s="142"/>
      <c r="O18" s="127"/>
      <c r="P18" s="127"/>
      <c r="Q18" s="127"/>
      <c r="R18" s="127"/>
      <c r="S18" s="127"/>
    </row>
    <row r="19" spans="1:19" ht="12.75">
      <c r="A19" s="87" t="s">
        <v>60</v>
      </c>
      <c r="B19" s="106">
        <v>0</v>
      </c>
      <c r="C19" s="10" t="s">
        <v>13</v>
      </c>
      <c r="D19" s="82" t="s">
        <v>86</v>
      </c>
      <c r="O19" s="127"/>
      <c r="P19" s="127"/>
      <c r="Q19" s="127"/>
      <c r="R19" s="127"/>
      <c r="S19" s="127"/>
    </row>
    <row r="20" spans="1:19" ht="12.75">
      <c r="A20" s="87" t="s">
        <v>59</v>
      </c>
      <c r="B20" s="145">
        <v>30</v>
      </c>
      <c r="C20" s="10" t="s">
        <v>13</v>
      </c>
      <c r="D20" s="82" t="s">
        <v>86</v>
      </c>
      <c r="O20" s="127"/>
      <c r="P20" s="127"/>
      <c r="Q20" s="127"/>
      <c r="R20" s="127"/>
      <c r="S20" s="127"/>
    </row>
    <row r="21" spans="1:19" ht="12.75">
      <c r="A21" s="87" t="s">
        <v>58</v>
      </c>
      <c r="B21" s="145">
        <v>350</v>
      </c>
      <c r="C21" s="10" t="s">
        <v>13</v>
      </c>
      <c r="D21" s="82" t="s">
        <v>86</v>
      </c>
      <c r="O21" s="127"/>
      <c r="P21" s="127"/>
      <c r="Q21" s="127"/>
      <c r="R21" s="127"/>
      <c r="S21" s="127"/>
    </row>
    <row r="22" spans="1:19" ht="12.75">
      <c r="A22" s="85" t="s">
        <v>98</v>
      </c>
      <c r="B22" s="145"/>
      <c r="C22" s="10"/>
      <c r="D22" s="82"/>
      <c r="O22" s="127"/>
      <c r="P22" s="127"/>
      <c r="Q22" s="127"/>
      <c r="R22" s="127"/>
      <c r="S22" s="127"/>
    </row>
    <row r="23" spans="1:19" ht="12.75">
      <c r="A23" s="87" t="s">
        <v>60</v>
      </c>
      <c r="B23" s="106">
        <v>0</v>
      </c>
      <c r="C23" s="10" t="s">
        <v>13</v>
      </c>
      <c r="D23" s="82" t="s">
        <v>86</v>
      </c>
      <c r="O23" s="127"/>
      <c r="P23" s="127"/>
      <c r="Q23" s="127"/>
      <c r="R23" s="127"/>
      <c r="S23" s="127"/>
    </row>
    <row r="24" spans="1:19" ht="12.75">
      <c r="A24" s="87" t="s">
        <v>59</v>
      </c>
      <c r="B24" s="145">
        <v>31.23</v>
      </c>
      <c r="C24" s="10" t="s">
        <v>13</v>
      </c>
      <c r="D24" s="82" t="s">
        <v>86</v>
      </c>
      <c r="O24" s="127"/>
      <c r="P24" s="127"/>
      <c r="Q24" s="127"/>
      <c r="R24" s="127"/>
      <c r="S24" s="127"/>
    </row>
    <row r="25" spans="1:19" ht="12.75">
      <c r="A25" s="87" t="s">
        <v>58</v>
      </c>
      <c r="B25" s="76">
        <v>359.8</v>
      </c>
      <c r="C25" s="10" t="s">
        <v>13</v>
      </c>
      <c r="D25" s="82" t="s">
        <v>86</v>
      </c>
      <c r="O25" s="127"/>
      <c r="P25" s="127"/>
      <c r="Q25" s="127"/>
      <c r="R25" s="127"/>
      <c r="S25" s="127"/>
    </row>
    <row r="26" spans="1:19" ht="12.75">
      <c r="A26" s="85" t="s">
        <v>99</v>
      </c>
      <c r="B26" s="145"/>
      <c r="C26" s="10"/>
      <c r="D26" s="82"/>
      <c r="O26" s="127"/>
      <c r="P26" s="127"/>
      <c r="Q26" s="127"/>
      <c r="R26" s="127"/>
      <c r="S26" s="127"/>
    </row>
    <row r="27" spans="1:19" ht="12.75">
      <c r="A27" s="87" t="s">
        <v>60</v>
      </c>
      <c r="B27" s="106">
        <v>0</v>
      </c>
      <c r="C27" s="10" t="s">
        <v>13</v>
      </c>
      <c r="D27" s="82" t="s">
        <v>86</v>
      </c>
      <c r="O27" s="127"/>
      <c r="P27" s="127"/>
      <c r="Q27" s="127"/>
      <c r="R27" s="127"/>
      <c r="S27" s="127"/>
    </row>
    <row r="28" spans="1:19" ht="12.75">
      <c r="A28" s="87" t="s">
        <v>59</v>
      </c>
      <c r="B28" s="145">
        <v>53.93</v>
      </c>
      <c r="C28" s="10" t="s">
        <v>13</v>
      </c>
      <c r="D28" s="82" t="s">
        <v>86</v>
      </c>
      <c r="O28" s="127"/>
      <c r="P28" s="127"/>
      <c r="Q28" s="127"/>
      <c r="R28" s="127"/>
      <c r="S28" s="127"/>
    </row>
    <row r="29" spans="1:19" ht="12.75">
      <c r="A29" s="87" t="s">
        <v>58</v>
      </c>
      <c r="B29" s="145">
        <v>596.55</v>
      </c>
      <c r="C29" s="10" t="s">
        <v>13</v>
      </c>
      <c r="D29" s="82" t="s">
        <v>86</v>
      </c>
      <c r="O29" s="127"/>
      <c r="P29" s="127"/>
      <c r="Q29" s="127"/>
      <c r="R29" s="127"/>
      <c r="S29" s="127"/>
    </row>
    <row r="30" spans="1:19" ht="12.75">
      <c r="A30" s="87"/>
      <c r="B30" s="105"/>
      <c r="C30" s="10"/>
      <c r="D30" s="82"/>
      <c r="O30" s="127"/>
      <c r="P30" s="127"/>
      <c r="Q30" s="127"/>
      <c r="R30" s="127"/>
      <c r="S30" s="127"/>
    </row>
    <row r="31" spans="1:19" ht="25.5">
      <c r="A31" s="87" t="s">
        <v>14</v>
      </c>
      <c r="B31" s="141">
        <f>B9</f>
        <v>80.95</v>
      </c>
      <c r="C31" s="10"/>
      <c r="D31" s="82" t="s">
        <v>39</v>
      </c>
      <c r="O31" s="127"/>
      <c r="P31" s="127"/>
      <c r="Q31" s="127"/>
      <c r="R31" s="127"/>
      <c r="S31" s="127"/>
    </row>
    <row r="32" spans="1:19" ht="25.5">
      <c r="A32" s="87" t="s">
        <v>22</v>
      </c>
      <c r="B32" s="107">
        <f>Assumptions!B10</f>
        <v>4</v>
      </c>
      <c r="C32" s="11" t="s">
        <v>10</v>
      </c>
      <c r="D32" s="82" t="s">
        <v>40</v>
      </c>
      <c r="O32" s="127"/>
      <c r="P32" s="127"/>
      <c r="Q32" s="127"/>
      <c r="R32" s="127"/>
      <c r="S32" s="127"/>
    </row>
    <row r="33" spans="1:19" ht="12.75">
      <c r="A33" s="95" t="s">
        <v>57</v>
      </c>
      <c r="B33" s="103">
        <f>(G15*B52+G16*B54+G17*B55)/1000</f>
        <v>321.2</v>
      </c>
      <c r="C33" s="94" t="s">
        <v>56</v>
      </c>
      <c r="D33" s="82" t="s">
        <v>100</v>
      </c>
      <c r="G33" s="127"/>
      <c r="H33" s="127"/>
      <c r="I33" s="127"/>
      <c r="J33" s="127"/>
      <c r="K33" s="127"/>
      <c r="L33" s="127"/>
      <c r="M33" s="127"/>
      <c r="N33" s="127"/>
      <c r="O33" s="127"/>
      <c r="P33" s="127"/>
      <c r="Q33" s="127"/>
      <c r="R33" s="127"/>
      <c r="S33" s="127"/>
    </row>
    <row r="34" spans="1:19" ht="12.75">
      <c r="A34" s="95"/>
      <c r="B34" s="103"/>
      <c r="C34" s="94"/>
      <c r="D34" s="82"/>
      <c r="G34" s="127"/>
      <c r="H34" s="127"/>
      <c r="I34" s="127"/>
      <c r="J34" s="127"/>
      <c r="K34" s="127"/>
      <c r="L34" s="127"/>
      <c r="M34" s="127"/>
      <c r="N34" s="127"/>
      <c r="O34" s="127"/>
      <c r="P34" s="127"/>
      <c r="Q34" s="127"/>
      <c r="R34" s="127"/>
      <c r="S34" s="127"/>
    </row>
    <row r="35" spans="1:19" ht="12.75">
      <c r="A35" s="95"/>
      <c r="B35" s="103"/>
      <c r="C35" s="94"/>
      <c r="D35" s="82"/>
      <c r="G35" s="127"/>
      <c r="H35" s="127"/>
      <c r="I35" s="127"/>
      <c r="J35" s="127"/>
      <c r="K35" s="127"/>
      <c r="L35" s="127"/>
      <c r="M35" s="127"/>
      <c r="N35" s="127"/>
      <c r="O35" s="127"/>
      <c r="P35" s="127"/>
      <c r="Q35" s="127"/>
      <c r="R35" s="127"/>
      <c r="S35" s="127"/>
    </row>
    <row r="36" spans="1:19" ht="12.75">
      <c r="A36" s="85" t="s">
        <v>11</v>
      </c>
      <c r="B36" s="76"/>
      <c r="C36" s="10"/>
      <c r="D36" s="82"/>
      <c r="G36" s="127"/>
      <c r="H36" s="127"/>
      <c r="I36" s="127"/>
      <c r="J36" s="127"/>
      <c r="K36" s="127"/>
      <c r="L36" s="127"/>
      <c r="M36" s="127"/>
      <c r="N36" s="127"/>
      <c r="O36" s="127"/>
      <c r="P36" s="127"/>
      <c r="Q36" s="127"/>
      <c r="R36" s="127"/>
      <c r="S36" s="127"/>
    </row>
    <row r="37" spans="1:19" ht="25.5">
      <c r="A37" s="89" t="s">
        <v>2</v>
      </c>
      <c r="B37" s="105">
        <v>0</v>
      </c>
      <c r="C37" s="79"/>
      <c r="D37" s="82" t="s">
        <v>3</v>
      </c>
      <c r="F37" s="127"/>
      <c r="G37" s="127"/>
      <c r="H37" s="127"/>
      <c r="I37" s="127"/>
      <c r="J37" s="127"/>
      <c r="K37" s="127"/>
      <c r="L37" s="127"/>
      <c r="M37" s="127"/>
      <c r="N37" s="127"/>
      <c r="O37" s="127"/>
      <c r="P37" s="127"/>
      <c r="Q37" s="127"/>
      <c r="R37" s="127"/>
      <c r="S37" s="127"/>
    </row>
    <row r="38" spans="1:8" ht="12.75">
      <c r="A38" s="86"/>
      <c r="B38" s="105"/>
      <c r="C38" s="79"/>
      <c r="D38" s="82"/>
      <c r="F38" s="127"/>
      <c r="G38" s="127"/>
      <c r="H38" s="127"/>
    </row>
    <row r="39" spans="1:8" ht="12.75">
      <c r="A39" s="85" t="s">
        <v>1</v>
      </c>
      <c r="B39" s="105"/>
      <c r="C39" s="10"/>
      <c r="D39" s="82"/>
      <c r="F39" s="127"/>
      <c r="G39" s="127"/>
      <c r="H39" s="127"/>
    </row>
    <row r="40" spans="1:8" ht="25.5">
      <c r="A40" s="89" t="s">
        <v>2</v>
      </c>
      <c r="B40" s="105">
        <v>0</v>
      </c>
      <c r="C40" s="79"/>
      <c r="D40" s="82" t="s">
        <v>3</v>
      </c>
      <c r="F40" s="127"/>
      <c r="G40" s="127"/>
      <c r="H40" s="127"/>
    </row>
    <row r="41" spans="1:8" ht="12.75">
      <c r="A41" s="78"/>
      <c r="B41" s="105"/>
      <c r="C41" s="79"/>
      <c r="D41" s="82"/>
      <c r="F41" s="127"/>
      <c r="G41" s="127"/>
      <c r="H41" s="127"/>
    </row>
    <row r="42" spans="1:8" ht="15.75">
      <c r="A42" s="139" t="s">
        <v>4</v>
      </c>
      <c r="B42" s="105"/>
      <c r="C42" s="10"/>
      <c r="D42" s="82"/>
      <c r="F42" s="127"/>
      <c r="G42" s="127"/>
      <c r="H42" s="127"/>
    </row>
    <row r="43" spans="1:8" ht="12.75">
      <c r="A43" s="88" t="s">
        <v>67</v>
      </c>
      <c r="B43" s="105">
        <v>365</v>
      </c>
      <c r="C43" s="10" t="s">
        <v>68</v>
      </c>
      <c r="D43" s="82" t="s">
        <v>86</v>
      </c>
      <c r="F43" s="127"/>
      <c r="G43" s="127"/>
      <c r="H43" s="127"/>
    </row>
    <row r="44" spans="1:9" ht="12.75">
      <c r="A44" s="90" t="s">
        <v>48</v>
      </c>
      <c r="B44" s="108">
        <v>0</v>
      </c>
      <c r="C44" s="80"/>
      <c r="D44" s="82" t="s">
        <v>86</v>
      </c>
      <c r="E44" s="81"/>
      <c r="F44" s="128"/>
      <c r="G44" s="128"/>
      <c r="H44" s="128"/>
      <c r="I44" s="81"/>
    </row>
    <row r="45" spans="1:9" ht="12.75">
      <c r="A45" s="138"/>
      <c r="B45" s="108"/>
      <c r="C45" s="80"/>
      <c r="D45" s="82"/>
      <c r="E45" s="81"/>
      <c r="F45" s="128"/>
      <c r="G45" s="128"/>
      <c r="H45" s="128"/>
      <c r="I45" s="81"/>
    </row>
    <row r="46" spans="1:9" ht="12.75">
      <c r="A46" s="140" t="s">
        <v>76</v>
      </c>
      <c r="B46" s="108"/>
      <c r="C46" s="80"/>
      <c r="D46" s="82"/>
      <c r="E46" s="81"/>
      <c r="F46" s="128"/>
      <c r="G46" s="128"/>
      <c r="H46" s="128"/>
      <c r="I46" s="81"/>
    </row>
    <row r="47" spans="1:9" ht="12.75">
      <c r="A47" s="97" t="s">
        <v>82</v>
      </c>
      <c r="B47" s="96"/>
      <c r="C47" s="80"/>
      <c r="D47" s="82"/>
      <c r="E47" s="81"/>
      <c r="F47" s="128"/>
      <c r="G47" s="128"/>
      <c r="H47" s="128"/>
      <c r="I47" s="81"/>
    </row>
    <row r="48" spans="1:21" s="100" customFormat="1" ht="12.75">
      <c r="A48" s="89" t="s">
        <v>66</v>
      </c>
      <c r="B48" s="109">
        <v>0</v>
      </c>
      <c r="C48" s="98" t="s">
        <v>20</v>
      </c>
      <c r="D48" s="133" t="s">
        <v>86</v>
      </c>
      <c r="E48" s="99"/>
      <c r="F48" s="129"/>
      <c r="G48" s="129"/>
      <c r="H48" s="129"/>
      <c r="I48" s="99"/>
      <c r="J48" s="99"/>
      <c r="K48" s="99"/>
      <c r="L48" s="99"/>
      <c r="M48" s="99"/>
      <c r="N48" s="99"/>
      <c r="O48" s="99"/>
      <c r="P48" s="99"/>
      <c r="Q48" s="99"/>
      <c r="R48" s="99"/>
      <c r="S48" s="99"/>
      <c r="T48" s="99"/>
      <c r="U48" s="99"/>
    </row>
    <row r="49" spans="1:21" s="100" customFormat="1" ht="12.75">
      <c r="A49" s="89" t="s">
        <v>65</v>
      </c>
      <c r="B49" s="109">
        <v>0</v>
      </c>
      <c r="C49" s="98" t="s">
        <v>20</v>
      </c>
      <c r="D49" s="133" t="s">
        <v>86</v>
      </c>
      <c r="E49" s="99"/>
      <c r="F49" s="129"/>
      <c r="G49" s="129"/>
      <c r="H49" s="129"/>
      <c r="I49" s="99"/>
      <c r="J49" s="99"/>
      <c r="K49" s="99"/>
      <c r="L49" s="99"/>
      <c r="M49" s="99"/>
      <c r="N49" s="99"/>
      <c r="O49" s="99"/>
      <c r="P49" s="99"/>
      <c r="Q49" s="99"/>
      <c r="R49" s="99"/>
      <c r="S49" s="99"/>
      <c r="T49" s="99"/>
      <c r="U49" s="99"/>
    </row>
    <row r="50" spans="1:21" s="100" customFormat="1" ht="12.75">
      <c r="A50" s="89" t="s">
        <v>70</v>
      </c>
      <c r="B50" s="101">
        <v>23.5</v>
      </c>
      <c r="C50" s="98" t="s">
        <v>20</v>
      </c>
      <c r="D50" s="133" t="s">
        <v>86</v>
      </c>
      <c r="E50" s="99"/>
      <c r="F50" s="129"/>
      <c r="G50" s="129"/>
      <c r="H50" s="129"/>
      <c r="I50" s="99"/>
      <c r="J50" s="99"/>
      <c r="K50" s="99"/>
      <c r="L50" s="99"/>
      <c r="M50" s="99"/>
      <c r="N50" s="99"/>
      <c r="O50" s="99"/>
      <c r="P50" s="99"/>
      <c r="Q50" s="99"/>
      <c r="R50" s="99"/>
      <c r="S50" s="99"/>
      <c r="T50" s="99"/>
      <c r="U50" s="99"/>
    </row>
    <row r="51" spans="1:21" s="100" customFormat="1" ht="12.75">
      <c r="A51" s="89" t="s">
        <v>61</v>
      </c>
      <c r="B51" s="101">
        <v>0.5</v>
      </c>
      <c r="C51" s="98" t="s">
        <v>20</v>
      </c>
      <c r="D51" s="133" t="s">
        <v>86</v>
      </c>
      <c r="E51" s="99"/>
      <c r="F51" s="99"/>
      <c r="G51" s="99"/>
      <c r="H51" s="99"/>
      <c r="I51" s="99"/>
      <c r="J51" s="99"/>
      <c r="K51" s="99"/>
      <c r="L51" s="99"/>
      <c r="M51" s="99"/>
      <c r="N51" s="99"/>
      <c r="O51" s="99"/>
      <c r="P51" s="99"/>
      <c r="Q51" s="99"/>
      <c r="R51" s="99"/>
      <c r="S51" s="99"/>
      <c r="T51" s="99"/>
      <c r="U51" s="99"/>
    </row>
    <row r="52" spans="1:21" s="100" customFormat="1" ht="12.75">
      <c r="A52" s="89" t="s">
        <v>63</v>
      </c>
      <c r="B52" s="102">
        <f>B48*$B$43</f>
        <v>0</v>
      </c>
      <c r="C52" s="98" t="s">
        <v>21</v>
      </c>
      <c r="D52" s="133" t="s">
        <v>5</v>
      </c>
      <c r="E52" s="99"/>
      <c r="F52" s="99"/>
      <c r="G52" s="99"/>
      <c r="H52" s="99"/>
      <c r="I52" s="99"/>
      <c r="J52" s="99"/>
      <c r="K52" s="99"/>
      <c r="L52" s="99"/>
      <c r="M52" s="99"/>
      <c r="N52" s="99"/>
      <c r="O52" s="99"/>
      <c r="P52" s="99"/>
      <c r="Q52" s="99"/>
      <c r="R52" s="99"/>
      <c r="S52" s="99"/>
      <c r="T52" s="99"/>
      <c r="U52" s="99"/>
    </row>
    <row r="53" spans="1:21" s="100" customFormat="1" ht="12.75">
      <c r="A53" s="89" t="s">
        <v>62</v>
      </c>
      <c r="B53" s="102">
        <f>B49*$B$43</f>
        <v>0</v>
      </c>
      <c r="C53" s="98" t="s">
        <v>21</v>
      </c>
      <c r="D53" s="133" t="s">
        <v>5</v>
      </c>
      <c r="E53" s="99"/>
      <c r="F53" s="99"/>
      <c r="G53" s="99"/>
      <c r="H53" s="99"/>
      <c r="I53" s="99"/>
      <c r="J53" s="99"/>
      <c r="K53" s="99"/>
      <c r="L53" s="99"/>
      <c r="M53" s="99"/>
      <c r="N53" s="99"/>
      <c r="O53" s="99"/>
      <c r="P53" s="99"/>
      <c r="Q53" s="99"/>
      <c r="R53" s="99"/>
      <c r="S53" s="99"/>
      <c r="T53" s="99"/>
      <c r="U53" s="99"/>
    </row>
    <row r="54" spans="1:21" s="100" customFormat="1" ht="12.75">
      <c r="A54" s="89" t="s">
        <v>69</v>
      </c>
      <c r="B54" s="102">
        <f>B50*$B$43</f>
        <v>8577.5</v>
      </c>
      <c r="C54" s="98" t="s">
        <v>21</v>
      </c>
      <c r="D54" s="133" t="s">
        <v>5</v>
      </c>
      <c r="E54" s="99"/>
      <c r="F54" s="99"/>
      <c r="G54" s="99"/>
      <c r="H54" s="99"/>
      <c r="I54" s="99"/>
      <c r="J54" s="99"/>
      <c r="K54" s="99"/>
      <c r="L54" s="99"/>
      <c r="M54" s="99"/>
      <c r="N54" s="99"/>
      <c r="O54" s="99"/>
      <c r="P54" s="99"/>
      <c r="Q54" s="99"/>
      <c r="R54" s="99"/>
      <c r="S54" s="99"/>
      <c r="T54" s="99"/>
      <c r="U54" s="99"/>
    </row>
    <row r="55" spans="1:21" s="100" customFormat="1" ht="12.75">
      <c r="A55" s="89" t="s">
        <v>64</v>
      </c>
      <c r="B55" s="102">
        <f>B51*$B$43</f>
        <v>182.5</v>
      </c>
      <c r="C55" s="98" t="s">
        <v>21</v>
      </c>
      <c r="D55" s="133" t="s">
        <v>5</v>
      </c>
      <c r="E55" s="99"/>
      <c r="F55" s="99"/>
      <c r="G55" s="99"/>
      <c r="H55" s="99"/>
      <c r="I55" s="99"/>
      <c r="J55" s="99"/>
      <c r="K55" s="99"/>
      <c r="L55" s="99"/>
      <c r="M55" s="99"/>
      <c r="N55" s="99"/>
      <c r="O55" s="99"/>
      <c r="P55" s="99"/>
      <c r="Q55" s="99"/>
      <c r="R55" s="99"/>
      <c r="S55" s="99"/>
      <c r="T55" s="99"/>
      <c r="U55" s="99"/>
    </row>
    <row r="56" spans="1:21" s="100" customFormat="1" ht="12.75">
      <c r="A56" s="89"/>
      <c r="B56" s="102"/>
      <c r="C56" s="98"/>
      <c r="D56" s="133"/>
      <c r="E56" s="99"/>
      <c r="F56" s="99"/>
      <c r="G56" s="99"/>
      <c r="H56" s="99"/>
      <c r="I56" s="99"/>
      <c r="J56" s="99"/>
      <c r="K56" s="99"/>
      <c r="L56" s="99"/>
      <c r="M56" s="99"/>
      <c r="N56" s="99"/>
      <c r="O56" s="99"/>
      <c r="P56" s="99"/>
      <c r="Q56" s="99"/>
      <c r="R56" s="99"/>
      <c r="S56" s="99"/>
      <c r="T56" s="99"/>
      <c r="U56" s="99"/>
    </row>
    <row r="57" spans="1:4" ht="12.75">
      <c r="A57" s="77" t="s">
        <v>32</v>
      </c>
      <c r="B57" s="9"/>
      <c r="C57" s="10"/>
      <c r="D57" s="82"/>
    </row>
    <row r="58" spans="1:4" ht="24.75" customHeight="1">
      <c r="A58" s="91" t="s">
        <v>33</v>
      </c>
      <c r="B58" s="65">
        <v>0.04</v>
      </c>
      <c r="C58" s="10"/>
      <c r="D58" s="82" t="s">
        <v>24</v>
      </c>
    </row>
    <row r="59" spans="1:4" ht="12.75">
      <c r="A59" s="12"/>
      <c r="B59" s="66"/>
      <c r="C59" s="10"/>
      <c r="D59" s="82"/>
    </row>
    <row r="60" spans="1:4" ht="12.75">
      <c r="A60" s="64" t="s">
        <v>8</v>
      </c>
      <c r="B60" s="66"/>
      <c r="C60" s="10"/>
      <c r="D60" s="82"/>
    </row>
    <row r="61" spans="1:4" ht="12.75">
      <c r="A61" s="88" t="s">
        <v>77</v>
      </c>
      <c r="B61" s="146">
        <v>0.0912</v>
      </c>
      <c r="C61" s="10" t="s">
        <v>37</v>
      </c>
      <c r="D61" s="82" t="s">
        <v>88</v>
      </c>
    </row>
    <row r="62" spans="1:4" ht="12.75">
      <c r="A62" s="88" t="s">
        <v>78</v>
      </c>
      <c r="B62" s="146">
        <v>0.1008</v>
      </c>
      <c r="C62" s="10" t="s">
        <v>37</v>
      </c>
      <c r="D62" s="82" t="s">
        <v>88</v>
      </c>
    </row>
    <row r="63" spans="1:4" ht="12.75">
      <c r="A63" s="12"/>
      <c r="B63" s="66"/>
      <c r="C63" s="10"/>
      <c r="D63" s="82"/>
    </row>
    <row r="64" spans="1:4" ht="14.25">
      <c r="A64" s="64" t="s">
        <v>51</v>
      </c>
      <c r="B64" s="66"/>
      <c r="C64" s="10"/>
      <c r="D64" s="82"/>
    </row>
    <row r="65" spans="1:4" ht="12.75">
      <c r="A65" s="88" t="s">
        <v>23</v>
      </c>
      <c r="B65" s="66">
        <v>1.535</v>
      </c>
      <c r="C65" s="10" t="s">
        <v>34</v>
      </c>
      <c r="D65" s="82" t="s">
        <v>79</v>
      </c>
    </row>
    <row r="66" spans="1:4" ht="12.75">
      <c r="A66" s="12"/>
      <c r="B66" s="66"/>
      <c r="C66" s="10"/>
      <c r="D66" s="82"/>
    </row>
    <row r="67" spans="1:4" ht="14.25">
      <c r="A67" s="64" t="s">
        <v>12</v>
      </c>
      <c r="B67" s="68"/>
      <c r="C67" s="10"/>
      <c r="D67" s="82"/>
    </row>
    <row r="68" spans="1:4" ht="15.75">
      <c r="A68" s="88" t="s">
        <v>41</v>
      </c>
      <c r="B68" s="68">
        <v>8068</v>
      </c>
      <c r="C68" s="10" t="s">
        <v>9</v>
      </c>
      <c r="D68" s="82" t="s">
        <v>87</v>
      </c>
    </row>
    <row r="69" spans="1:4" ht="15.75">
      <c r="A69" s="92" t="s">
        <v>35</v>
      </c>
      <c r="B69" s="69">
        <v>11470</v>
      </c>
      <c r="C69" s="70" t="s">
        <v>9</v>
      </c>
      <c r="D69" s="134" t="s">
        <v>87</v>
      </c>
    </row>
    <row r="71" ht="12.75">
      <c r="A71" s="67" t="s">
        <v>101</v>
      </c>
    </row>
    <row r="72" spans="1:2" ht="12.75">
      <c r="A72" s="67" t="s">
        <v>81</v>
      </c>
      <c r="B72" s="130" t="s">
        <v>80</v>
      </c>
    </row>
  </sheetData>
  <mergeCells count="2">
    <mergeCell ref="A1:D1"/>
    <mergeCell ref="B3:C3"/>
  </mergeCells>
  <hyperlinks>
    <hyperlink ref="B72" r:id="rId1" display="Escalcs@cadmusgroup.com"/>
  </hyperlinks>
  <printOptions horizontalCentered="1"/>
  <pageMargins left="0.4" right="0.4" top="0.5" bottom="0.5" header="0.5" footer="0.25"/>
  <pageSetup fitToHeight="1" fitToWidth="1" horizontalDpi="600" verticalDpi="600" orientation="landscape" scale="5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David Woodhouse</cp:lastModifiedBy>
  <cp:lastPrinted>2005-07-11T15:59:18Z</cp:lastPrinted>
  <dcterms:created xsi:type="dcterms:W3CDTF">2002-09-12T18:53:41Z</dcterms:created>
  <dcterms:modified xsi:type="dcterms:W3CDTF">2007-08-24T21:19:05Z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