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35" activeTab="0"/>
  </bookViews>
  <sheets>
    <sheet name="PRC_LR YR 1" sheetId="1" r:id="rId1"/>
    <sheet name="PRC_LR YR 2" sheetId="2" r:id="rId2"/>
    <sheet name="PRC_LR YR 3" sheetId="3" r:id="rId3"/>
  </sheets>
  <definedNames>
    <definedName name="solver_adj" localSheetId="0" hidden="1">'PRC_LR YR 1'!$E$17</definedName>
    <definedName name="solver_adj" localSheetId="1" hidden="1">'PRC_LR YR 2'!$E$17</definedName>
    <definedName name="solver_adj" localSheetId="2" hidden="1">'PRC_LR YR 3'!$E$17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itr" localSheetId="0" hidden="1">100</definedName>
    <definedName name="solver_itr" localSheetId="1" hidden="1">100</definedName>
    <definedName name="solver_itr" localSheetId="2" hidden="1">100</definedName>
    <definedName name="solver_lhs1" localSheetId="0" hidden="1">'PRC_LR YR 1'!$E$17</definedName>
    <definedName name="solver_lhs1" localSheetId="1" hidden="1">'PRC_LR YR 2'!$E$17</definedName>
    <definedName name="solver_lhs1" localSheetId="2" hidden="1">'PRC_LR YR 3'!$E$17</definedName>
    <definedName name="solver_lhs2" localSheetId="0" hidden="1">'PRC_LR YR 1'!$E$17</definedName>
    <definedName name="solver_lhs2" localSheetId="1" hidden="1">'PRC_LR YR 2'!$E$17</definedName>
    <definedName name="solver_lhs2" localSheetId="2" hidden="1">'PRC_LR YR 3'!$E$17</definedName>
    <definedName name="solver_lin" localSheetId="0" hidden="1">2</definedName>
    <definedName name="solver_lin" localSheetId="1" hidden="1">2</definedName>
    <definedName name="solver_lin" localSheetId="2" hidden="1">2</definedName>
    <definedName name="solver_neg" localSheetId="0" hidden="1">2</definedName>
    <definedName name="solver_neg" localSheetId="1" hidden="1">2</definedName>
    <definedName name="solver_neg" localSheetId="2" hidden="1">2</definedName>
    <definedName name="solver_num" localSheetId="0" hidden="1">2</definedName>
    <definedName name="solver_num" localSheetId="1" hidden="1">2</definedName>
    <definedName name="solver_num" localSheetId="2" hidden="1">2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opt" localSheetId="0" hidden="1">'PRC_LR YR 1'!$F$21</definedName>
    <definedName name="solver_opt" localSheetId="1" hidden="1">'PRC_LR YR 2'!$F$21</definedName>
    <definedName name="solver_opt" localSheetId="2" hidden="1">'PRC_LR YR 3'!$F$21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rel1" localSheetId="0" hidden="1">1</definedName>
    <definedName name="solver_rel1" localSheetId="1" hidden="1">1</definedName>
    <definedName name="solver_rel1" localSheetId="2" hidden="1">1</definedName>
    <definedName name="solver_rel2" localSheetId="0" hidden="1">3</definedName>
    <definedName name="solver_rel2" localSheetId="1" hidden="1">3</definedName>
    <definedName name="solver_rel2" localSheetId="2" hidden="1">3</definedName>
    <definedName name="solver_rhs1" localSheetId="0" hidden="1">'PRC_LR YR 1'!$B$17</definedName>
    <definedName name="solver_rhs1" localSheetId="1" hidden="1">'PRC_LR YR 2'!$B$17</definedName>
    <definedName name="solver_rhs1" localSheetId="2" hidden="1">'PRC_LR YR 3'!$B$17</definedName>
    <definedName name="solver_rhs2" localSheetId="0" hidden="1">0</definedName>
    <definedName name="solver_rhs2" localSheetId="1" hidden="1">0</definedName>
    <definedName name="solver_rhs2" localSheetId="2" hidden="1">0</definedName>
    <definedName name="solver_scl" localSheetId="0" hidden="1">2</definedName>
    <definedName name="solver_scl" localSheetId="1" hidden="1">2</definedName>
    <definedName name="solver_scl" localSheetId="2" hidden="1">2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tim" localSheetId="0" hidden="1">100</definedName>
    <definedName name="solver_tim" localSheetId="1" hidden="1">100</definedName>
    <definedName name="solver_tim" localSheetId="2" hidden="1">100</definedName>
    <definedName name="solver_tol" localSheetId="0" hidden="1">0.05</definedName>
    <definedName name="solver_tol" localSheetId="1" hidden="1">0.05</definedName>
    <definedName name="solver_tol" localSheetId="2" hidden="1">0.05</definedName>
    <definedName name="solver_typ" localSheetId="0" hidden="1">3</definedName>
    <definedName name="solver_typ" localSheetId="1" hidden="1">3</definedName>
    <definedName name="solver_typ" localSheetId="2" hidden="1">3</definedName>
    <definedName name="solver_val" localSheetId="0" hidden="1">105000000</definedName>
    <definedName name="solver_val" localSheetId="1" hidden="1">105000000</definedName>
    <definedName name="solver_val" localSheetId="2" hidden="1">105000000</definedName>
  </definedNames>
  <calcPr fullCalcOnLoad="1"/>
</workbook>
</file>

<file path=xl/sharedStrings.xml><?xml version="1.0" encoding="utf-8"?>
<sst xmlns="http://schemas.openxmlformats.org/spreadsheetml/2006/main" count="237" uniqueCount="30">
  <si>
    <t>Marginal</t>
  </si>
  <si>
    <t>Letters</t>
  </si>
  <si>
    <t>Minimum vol</t>
  </si>
  <si>
    <t>Maximum vol</t>
  </si>
  <si>
    <t>Discount</t>
  </si>
  <si>
    <t>Revenue</t>
  </si>
  <si>
    <t>Cost</t>
  </si>
  <si>
    <t>Contribution</t>
  </si>
  <si>
    <t>No Discount</t>
  </si>
  <si>
    <t>Tier 1</t>
  </si>
  <si>
    <t>Tier 2</t>
  </si>
  <si>
    <t>Tier 3</t>
  </si>
  <si>
    <t>SM Reg Elasticity</t>
  </si>
  <si>
    <t>Docket No. R2006-1 USPS-T-7, p.114</t>
  </si>
  <si>
    <t>Leakage (BR Volume)</t>
  </si>
  <si>
    <t>New Contribution</t>
  </si>
  <si>
    <t>AR</t>
  </si>
  <si>
    <t>Net USPS</t>
  </si>
  <si>
    <t>Total</t>
  </si>
  <si>
    <t>BR</t>
  </si>
  <si>
    <t>Pct Marg</t>
  </si>
  <si>
    <t>Discounted</t>
  </si>
  <si>
    <t>No Disc</t>
  </si>
  <si>
    <t>Tier 4</t>
  </si>
  <si>
    <t>Tier 5</t>
  </si>
  <si>
    <t>Volume</t>
  </si>
  <si>
    <t>Benefit</t>
  </si>
  <si>
    <t>Mailer Disc</t>
  </si>
  <si>
    <t>Disc</t>
  </si>
  <si>
    <t>Rate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</si>
</sst>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_);\(0.0%\)"/>
    <numFmt numFmtId="165" formatCode="0.0%"/>
    <numFmt numFmtId="166" formatCode="General_);[Red]\-General_)"/>
    <numFmt numFmtId="167" formatCode="0.00%_);\(0.00%\)"/>
    <numFmt numFmtId="168" formatCode="0.000"/>
    <numFmt numFmtId="169" formatCode="_(* #,##0_);_(* \(#,##0\);_(* &quot;-&quot;??_);_(@_)"/>
    <numFmt numFmtId="170" formatCode="_(&quot;$&quot;* #,##0.000_);_(&quot;$&quot;* \(#,##0.000\);_(&quot;$&quot;* &quot;-&quot;??_);_(@_)"/>
    <numFmt numFmtId="171" formatCode="\ #,##0_);\(#,##0\);_(* &quot;-&quot;_);_(@_)"/>
    <numFmt numFmtId="172" formatCode="\ #,##0.0_);\(#,##0.0\);_(* &quot;-&quot;_);_(@_)"/>
    <numFmt numFmtId="173" formatCode="\ #,##0.00_);\(#,##0.00\);_(* &quot;-&quot;_);_(@_)"/>
    <numFmt numFmtId="174" formatCode="\ #,##0.000_);\(#,##0.000\);_(* &quot;-&quot;_);_(@_)"/>
    <numFmt numFmtId="175" formatCode="\ #,##0.0000_);\(#,##0.0000\);_(* &quot;-&quot;_);_(@_)"/>
    <numFmt numFmtId="176" formatCode="&quot;$&quot;#,##0"/>
    <numFmt numFmtId="177" formatCode="_(&quot;$&quot;* #,##0_);_(&quot;$&quot;* \(#,##0\);_(&quot;$&quot;* &quot;-&quot;??_);_(@_)"/>
    <numFmt numFmtId="178" formatCode="0.000%_);\(0.000%\)"/>
    <numFmt numFmtId="179" formatCode="0_);\(0\)"/>
    <numFmt numFmtId="180" formatCode="0.000;[Red]0.000"/>
    <numFmt numFmtId="181" formatCode="_(* #,##0.000_);_(* \(#,##0.000\);_(* &quot;-&quot;???_);_(@_)"/>
    <numFmt numFmtId="182" formatCode="_(* #,##0.000_);_(* \(#,##0.000\);_(* &quot;-&quot;??_);_(@_)"/>
    <numFmt numFmtId="183" formatCode="_(* #,##0.0_);_(* \(#,##0.0\);_(* &quot;-&quot;??_);_(@_)"/>
    <numFmt numFmtId="184" formatCode="_(&quot;$&quot;* #,##0.00000_);_(&quot;$&quot;* \(#,##0.00000\);_(&quot;$&quot;* &quot;-&quot;??_);_(@_)"/>
    <numFmt numFmtId="185" formatCode="_(* #,##0.0000_);_(* \(#,##0.0000\);_(* &quot;-&quot;??_);_(@_)"/>
    <numFmt numFmtId="186" formatCode="0.0000"/>
    <numFmt numFmtId="187" formatCode="0.0"/>
    <numFmt numFmtId="188" formatCode="0%_);\(0%\)"/>
    <numFmt numFmtId="189" formatCode="_(&quot;$&quot;* #,##0.0000_);_(&quot;$&quot;* \(#,##0.0000\);_(&quot;$&quot;* &quot;-&quot;??_);_(@_)"/>
    <numFmt numFmtId="190" formatCode="_(&quot;$&quot;* #,##0.0_);_(&quot;$&quot;* \(#,##0.0\);_(&quot;$&quot;* &quot;-&quot;??_);_(@_)"/>
    <numFmt numFmtId="191" formatCode="_(* #,##0.0_);_(* \(#,##0.0\);_(* &quot;-&quot;?_);_(@_)"/>
    <numFmt numFmtId="192" formatCode="_(* #,##0.0000_);_(* \(#,##0.0000\);_(* &quot;-&quot;????_);_(@_)"/>
    <numFmt numFmtId="193" formatCode="\ #,##0.00000_);\(#,##0.00000\);_(* &quot;-&quot;_);_(@_)"/>
    <numFmt numFmtId="194" formatCode="\ #,##0.000000_);\(#,##0.000000\);_(* &quot;-&quot;_);_(@_)"/>
    <numFmt numFmtId="195" formatCode="0.000000"/>
    <numFmt numFmtId="196" formatCode="_(* #,##0.00000_);_(* \(#,##0.00000\);_(* &quot;-&quot;??_);_(@_)"/>
    <numFmt numFmtId="197" formatCode="_(* #,##0.000000_);_(* \(#,##0.000000\);_(* &quot;-&quot;??_);_(@_)"/>
    <numFmt numFmtId="198" formatCode="#,##0.0000"/>
    <numFmt numFmtId="199" formatCode="&quot;$&quot;#,##0.0000"/>
    <numFmt numFmtId="200" formatCode="#,##0.0"/>
    <numFmt numFmtId="201" formatCode="_(&quot;$&quot;* #,##0.000000_);_(&quot;$&quot;* \(#,##0.000000\);_(&quot;$&quot;* &quot;-&quot;??_);_(@_)"/>
    <numFmt numFmtId="202" formatCode="_(* #,##0.00000_);_(* \(#,##0.00000\);_(* &quot;-&quot;?????_);_(@_)"/>
    <numFmt numFmtId="203" formatCode="0.00000000"/>
    <numFmt numFmtId="204" formatCode="0.0000000"/>
    <numFmt numFmtId="205" formatCode="0.00000"/>
    <numFmt numFmtId="206" formatCode="[$-409]dddd\,\ mmmm\ dd\,\ yyyy"/>
    <numFmt numFmtId="207" formatCode="[$-409]h:mm:ss\ AM/PM"/>
  </numFmts>
  <fonts count="10">
    <font>
      <sz val="10"/>
      <name val="Arial"/>
      <family val="0"/>
    </font>
    <font>
      <u val="single"/>
      <sz val="7.5"/>
      <color indexed="36"/>
      <name val="Arial"/>
      <family val="0"/>
    </font>
    <font>
      <sz val="10"/>
      <color indexed="12"/>
      <name val="Arial"/>
      <family val="0"/>
    </font>
    <font>
      <sz val="10"/>
      <color indexed="9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8.25"/>
      <name val="Arial"/>
      <family val="0"/>
    </font>
    <font>
      <sz val="8.2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9">
    <xf numFmtId="17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2" borderId="1" applyNumberFormat="0" applyFont="0" applyBorder="0" applyAlignment="0" applyProtection="0"/>
    <xf numFmtId="41" fontId="0" fillId="2" borderId="0" applyNumberFormat="0" applyFon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1" fontId="2" fillId="0" borderId="0" applyNumberFormat="0" applyFill="0" applyBorder="0" applyAlignment="0" applyProtection="0"/>
    <xf numFmtId="41" fontId="3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41" fontId="2" fillId="0" borderId="2" applyNumberFormat="0" applyFont="0" applyFill="0" applyAlignment="0" applyProtection="0"/>
    <xf numFmtId="41" fontId="0" fillId="0" borderId="3" applyNumberFormat="0" applyFont="0" applyFill="0" applyAlignment="0" applyProtection="0"/>
  </cellStyleXfs>
  <cellXfs count="55">
    <xf numFmtId="171" fontId="0" fillId="0" borderId="0" xfId="0" applyAlignment="1">
      <alignment/>
    </xf>
    <xf numFmtId="0" fontId="0" fillId="0" borderId="0" xfId="25">
      <alignment/>
      <protection/>
    </xf>
    <xf numFmtId="0" fontId="0" fillId="0" borderId="0" xfId="25" applyFont="1">
      <alignment/>
      <protection/>
    </xf>
    <xf numFmtId="0" fontId="6" fillId="0" borderId="4" xfId="25" applyFont="1" applyBorder="1" applyAlignment="1">
      <alignment horizontal="centerContinuous"/>
      <protection/>
    </xf>
    <xf numFmtId="0" fontId="0" fillId="0" borderId="4" xfId="25" applyFont="1" applyBorder="1" applyAlignment="1">
      <alignment horizontal="centerContinuous"/>
      <protection/>
    </xf>
    <xf numFmtId="0" fontId="0" fillId="0" borderId="4" xfId="25" applyBorder="1" applyAlignment="1">
      <alignment horizontal="centerContinuous"/>
      <protection/>
    </xf>
    <xf numFmtId="0" fontId="6" fillId="0" borderId="0" xfId="25" applyFont="1" applyAlignment="1">
      <alignment horizontal="center"/>
      <protection/>
    </xf>
    <xf numFmtId="0" fontId="0" fillId="0" borderId="0" xfId="25" applyFont="1" applyAlignment="1">
      <alignment horizontal="center"/>
      <protection/>
    </xf>
    <xf numFmtId="0" fontId="6" fillId="0" borderId="0" xfId="25" applyFont="1" applyAlignment="1">
      <alignment horizontal="left"/>
      <protection/>
    </xf>
    <xf numFmtId="169" fontId="7" fillId="0" borderId="0" xfId="0" applyNumberFormat="1" applyFont="1" applyBorder="1" applyAlignment="1">
      <alignment/>
    </xf>
    <xf numFmtId="170" fontId="7" fillId="0" borderId="0" xfId="19" applyNumberFormat="1" applyFont="1" applyBorder="1" applyAlignment="1">
      <alignment/>
    </xf>
    <xf numFmtId="170" fontId="0" fillId="0" borderId="0" xfId="25" applyNumberFormat="1" applyFont="1" applyAlignment="1">
      <alignment horizontal="center"/>
      <protection/>
    </xf>
    <xf numFmtId="170" fontId="0" fillId="0" borderId="0" xfId="19" applyNumberFormat="1" applyFont="1" applyAlignment="1">
      <alignment/>
    </xf>
    <xf numFmtId="0" fontId="6" fillId="0" borderId="0" xfId="25" applyFont="1">
      <alignment/>
      <protection/>
    </xf>
    <xf numFmtId="182" fontId="0" fillId="0" borderId="0" xfId="17" applyNumberFormat="1" applyAlignment="1">
      <alignment/>
    </xf>
    <xf numFmtId="182" fontId="0" fillId="0" borderId="0" xfId="17" applyNumberFormat="1" applyFont="1" applyAlignment="1">
      <alignment horizontal="center"/>
    </xf>
    <xf numFmtId="169" fontId="0" fillId="0" borderId="0" xfId="25" applyNumberFormat="1">
      <alignment/>
      <protection/>
    </xf>
    <xf numFmtId="0" fontId="0" fillId="0" borderId="0" xfId="25" applyFill="1">
      <alignment/>
      <protection/>
    </xf>
    <xf numFmtId="0" fontId="6" fillId="0" borderId="0" xfId="25" applyFont="1" applyFill="1">
      <alignment/>
      <protection/>
    </xf>
    <xf numFmtId="169" fontId="7" fillId="0" borderId="0" xfId="25" applyNumberFormat="1" applyFont="1" applyFill="1">
      <alignment/>
      <protection/>
    </xf>
    <xf numFmtId="182" fontId="7" fillId="0" borderId="0" xfId="17" applyNumberFormat="1" applyFont="1" applyFill="1" applyAlignment="1">
      <alignment/>
    </xf>
    <xf numFmtId="182" fontId="0" fillId="0" borderId="0" xfId="17" applyNumberFormat="1" applyFill="1" applyAlignment="1">
      <alignment/>
    </xf>
    <xf numFmtId="182" fontId="0" fillId="0" borderId="0" xfId="17" applyNumberFormat="1" applyFont="1" applyFill="1" applyAlignment="1">
      <alignment horizontal="center"/>
    </xf>
    <xf numFmtId="170" fontId="0" fillId="0" borderId="0" xfId="19" applyNumberFormat="1" applyFont="1" applyFill="1" applyAlignment="1">
      <alignment/>
    </xf>
    <xf numFmtId="169" fontId="0" fillId="0" borderId="0" xfId="25" applyNumberFormat="1" applyFill="1">
      <alignment/>
      <protection/>
    </xf>
    <xf numFmtId="0" fontId="6" fillId="4" borderId="0" xfId="25" applyFont="1" applyFill="1">
      <alignment/>
      <protection/>
    </xf>
    <xf numFmtId="0" fontId="0" fillId="0" borderId="5" xfId="25" applyBorder="1" applyAlignment="1">
      <alignment horizontal="centerContinuous"/>
      <protection/>
    </xf>
    <xf numFmtId="0" fontId="0" fillId="0" borderId="6" xfId="25" applyBorder="1" applyAlignment="1">
      <alignment horizontal="centerContinuous"/>
      <protection/>
    </xf>
    <xf numFmtId="0" fontId="0" fillId="0" borderId="0" xfId="25" applyAlignment="1">
      <alignment horizontal="center"/>
      <protection/>
    </xf>
    <xf numFmtId="0" fontId="0" fillId="0" borderId="0" xfId="25" applyFont="1" applyBorder="1" applyAlignment="1">
      <alignment horizontal="centerContinuous"/>
      <protection/>
    </xf>
    <xf numFmtId="0" fontId="0" fillId="0" borderId="0" xfId="25" applyFont="1" applyAlignment="1">
      <alignment horizontal="center"/>
      <protection/>
    </xf>
    <xf numFmtId="0" fontId="0" fillId="0" borderId="7" xfId="25" applyFont="1" applyBorder="1" applyAlignment="1">
      <alignment horizontal="center"/>
      <protection/>
    </xf>
    <xf numFmtId="0" fontId="0" fillId="0" borderId="0" xfId="25" applyFont="1" applyBorder="1" applyAlignment="1">
      <alignment horizontal="center"/>
      <protection/>
    </xf>
    <xf numFmtId="0" fontId="0" fillId="0" borderId="5" xfId="25" applyFont="1" applyBorder="1" applyAlignment="1">
      <alignment horizontal="centerContinuous"/>
      <protection/>
    </xf>
    <xf numFmtId="0" fontId="0" fillId="0" borderId="6" xfId="25" applyFont="1" applyBorder="1" applyAlignment="1">
      <alignment horizontal="centerContinuous"/>
      <protection/>
    </xf>
    <xf numFmtId="0" fontId="0" fillId="0" borderId="4" xfId="25" applyFont="1" applyBorder="1" applyAlignment="1">
      <alignment horizontal="centerContinuous"/>
      <protection/>
    </xf>
    <xf numFmtId="182" fontId="0" fillId="0" borderId="0" xfId="25" applyNumberFormat="1" applyFont="1" applyAlignment="1">
      <alignment horizontal="center"/>
      <protection/>
    </xf>
    <xf numFmtId="43" fontId="0" fillId="0" borderId="0" xfId="17" applyAlignment="1">
      <alignment/>
    </xf>
    <xf numFmtId="171" fontId="0" fillId="0" borderId="0" xfId="25" applyNumberFormat="1" applyFont="1">
      <alignment/>
      <protection/>
    </xf>
    <xf numFmtId="177" fontId="0" fillId="0" borderId="0" xfId="19" applyNumberFormat="1" applyAlignment="1">
      <alignment/>
    </xf>
    <xf numFmtId="171" fontId="0" fillId="0" borderId="0" xfId="25" applyNumberFormat="1" applyFont="1">
      <alignment/>
      <protection/>
    </xf>
    <xf numFmtId="43" fontId="0" fillId="0" borderId="0" xfId="25" applyNumberFormat="1">
      <alignment/>
      <protection/>
    </xf>
    <xf numFmtId="182" fontId="0" fillId="0" borderId="0" xfId="25" applyNumberFormat="1">
      <alignment/>
      <protection/>
    </xf>
    <xf numFmtId="169" fontId="0" fillId="0" borderId="0" xfId="17" applyNumberFormat="1" applyFont="1" applyAlignment="1">
      <alignment/>
    </xf>
    <xf numFmtId="169" fontId="0" fillId="0" borderId="0" xfId="17" applyNumberFormat="1" applyAlignment="1">
      <alignment/>
    </xf>
    <xf numFmtId="43" fontId="0" fillId="0" borderId="0" xfId="17" applyFill="1" applyAlignment="1">
      <alignment/>
    </xf>
    <xf numFmtId="171" fontId="0" fillId="0" borderId="0" xfId="25" applyNumberFormat="1" applyFont="1" applyFill="1">
      <alignment/>
      <protection/>
    </xf>
    <xf numFmtId="177" fontId="0" fillId="0" borderId="0" xfId="19" applyNumberFormat="1" applyFill="1" applyAlignment="1">
      <alignment/>
    </xf>
    <xf numFmtId="171" fontId="0" fillId="0" borderId="0" xfId="25" applyNumberFormat="1" applyFont="1" applyFill="1">
      <alignment/>
      <protection/>
    </xf>
    <xf numFmtId="43" fontId="0" fillId="0" borderId="0" xfId="25" applyNumberFormat="1" applyFill="1">
      <alignment/>
      <protection/>
    </xf>
    <xf numFmtId="182" fontId="0" fillId="0" borderId="0" xfId="25" applyNumberFormat="1" applyFill="1">
      <alignment/>
      <protection/>
    </xf>
    <xf numFmtId="169" fontId="0" fillId="0" borderId="0" xfId="17" applyNumberFormat="1" applyFont="1" applyFill="1" applyAlignment="1">
      <alignment/>
    </xf>
    <xf numFmtId="169" fontId="0" fillId="0" borderId="0" xfId="17" applyNumberFormat="1" applyFill="1" applyAlignment="1">
      <alignment/>
    </xf>
    <xf numFmtId="169" fontId="7" fillId="0" borderId="0" xfId="0" applyNumberFormat="1" applyFont="1" applyFill="1" applyBorder="1" applyAlignment="1">
      <alignment/>
    </xf>
    <xf numFmtId="170" fontId="7" fillId="0" borderId="0" xfId="19" applyNumberFormat="1" applyFont="1" applyAlignment="1">
      <alignment/>
    </xf>
  </cellXfs>
  <cellStyles count="15">
    <cellStyle name="Normal" xfId="0"/>
    <cellStyle name="assumption" xfId="15"/>
    <cellStyle name="assumptions" xfId="16"/>
    <cellStyle name="Comma" xfId="17"/>
    <cellStyle name="Comma [0]" xfId="18"/>
    <cellStyle name="Currency" xfId="19"/>
    <cellStyle name="Currency [0]" xfId="20"/>
    <cellStyle name="Followed Hyperlink" xfId="21"/>
    <cellStyle name="Given" xfId="22"/>
    <cellStyle name="header" xfId="23"/>
    <cellStyle name="Hyperlink" xfId="24"/>
    <cellStyle name="Normal_PRC-LR-2 (version 1)" xfId="25"/>
    <cellStyle name="Percent" xfId="26"/>
    <cellStyle name="topline" xfId="27"/>
    <cellStyle name="underscore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Net Change in USPS Contribution and Total Mailer Discounts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865"/>
          <c:w val="0.964"/>
          <c:h val="0.831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'PRC_LR YR 1'!$A$17:$A$45</c:f>
              <c:numCache>
                <c:ptCount val="29"/>
                <c:pt idx="0">
                  <c:v>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100</c:v>
                </c:pt>
                <c:pt idx="11">
                  <c:v>101</c:v>
                </c:pt>
                <c:pt idx="12">
                  <c:v>102</c:v>
                </c:pt>
                <c:pt idx="13">
                  <c:v>103</c:v>
                </c:pt>
                <c:pt idx="14">
                  <c:v>104</c:v>
                </c:pt>
                <c:pt idx="15">
                  <c:v>105</c:v>
                </c:pt>
                <c:pt idx="16">
                  <c:v>106</c:v>
                </c:pt>
                <c:pt idx="17">
                  <c:v>107</c:v>
                </c:pt>
                <c:pt idx="18">
                  <c:v>108</c:v>
                </c:pt>
                <c:pt idx="19">
                  <c:v>109</c:v>
                </c:pt>
                <c:pt idx="20">
                  <c:v>110</c:v>
                </c:pt>
                <c:pt idx="21">
                  <c:v>111</c:v>
                </c:pt>
                <c:pt idx="22">
                  <c:v>112</c:v>
                </c:pt>
                <c:pt idx="23">
                  <c:v>113</c:v>
                </c:pt>
                <c:pt idx="24">
                  <c:v>114</c:v>
                </c:pt>
                <c:pt idx="25">
                  <c:v>115</c:v>
                </c:pt>
                <c:pt idx="26">
                  <c:v>116</c:v>
                </c:pt>
                <c:pt idx="27">
                  <c:v>117</c:v>
                </c:pt>
                <c:pt idx="28">
                  <c:v>118</c:v>
                </c:pt>
              </c:numCache>
            </c:numRef>
          </c:cat>
          <c:val>
            <c:numRef>
              <c:f>'PRC_LR YR 1'!$C$17:$C$45</c:f>
              <c:numCache>
                <c:ptCount val="29"/>
                <c:pt idx="0">
                  <c:v>0</c:v>
                </c:pt>
                <c:pt idx="1">
                  <c:v>134449.32000452277</c:v>
                </c:pt>
                <c:pt idx="2">
                  <c:v>126036.67516940754</c:v>
                </c:pt>
                <c:pt idx="3">
                  <c:v>117624.0303342923</c:v>
                </c:pt>
                <c:pt idx="4">
                  <c:v>109211.38549917708</c:v>
                </c:pt>
                <c:pt idx="5">
                  <c:v>100798.74066406337</c:v>
                </c:pt>
                <c:pt idx="6">
                  <c:v>92386.09582894812</c:v>
                </c:pt>
                <c:pt idx="7">
                  <c:v>83973.45099383287</c:v>
                </c:pt>
                <c:pt idx="8">
                  <c:v>75560.80615871766</c:v>
                </c:pt>
                <c:pt idx="9">
                  <c:v>67148.1613236024</c:v>
                </c:pt>
                <c:pt idx="10">
                  <c:v>58735.51648848719</c:v>
                </c:pt>
                <c:pt idx="11">
                  <c:v>206864.68543380298</c:v>
                </c:pt>
                <c:pt idx="12">
                  <c:v>190100.9694479989</c:v>
                </c:pt>
                <c:pt idx="13">
                  <c:v>173337.253462195</c:v>
                </c:pt>
                <c:pt idx="14">
                  <c:v>156573.53747639095</c:v>
                </c:pt>
                <c:pt idx="15">
                  <c:v>139809.82149058694</c:v>
                </c:pt>
                <c:pt idx="16">
                  <c:v>123046.10550478293</c:v>
                </c:pt>
                <c:pt idx="17">
                  <c:v>106282.38951897895</c:v>
                </c:pt>
                <c:pt idx="18">
                  <c:v>89518.67353317645</c:v>
                </c:pt>
                <c:pt idx="19">
                  <c:v>72754.95754737244</c:v>
                </c:pt>
                <c:pt idx="20">
                  <c:v>55991.24156156846</c:v>
                </c:pt>
                <c:pt idx="21">
                  <c:v>219772.68175773488</c:v>
                </c:pt>
                <c:pt idx="22">
                  <c:v>194725.58880059797</c:v>
                </c:pt>
                <c:pt idx="23">
                  <c:v>169678.4958434596</c:v>
                </c:pt>
                <c:pt idx="24">
                  <c:v>144631.4028863227</c:v>
                </c:pt>
                <c:pt idx="25">
                  <c:v>119584.30992918421</c:v>
                </c:pt>
                <c:pt idx="26">
                  <c:v>94537.21697204729</c:v>
                </c:pt>
                <c:pt idx="27">
                  <c:v>69490.12401491043</c:v>
                </c:pt>
                <c:pt idx="28">
                  <c:v>44443.031057771994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'PRC_LR YR 1'!$A$17:$A$45</c:f>
              <c:numCache>
                <c:ptCount val="29"/>
                <c:pt idx="0">
                  <c:v>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100</c:v>
                </c:pt>
                <c:pt idx="11">
                  <c:v>101</c:v>
                </c:pt>
                <c:pt idx="12">
                  <c:v>102</c:v>
                </c:pt>
                <c:pt idx="13">
                  <c:v>103</c:v>
                </c:pt>
                <c:pt idx="14">
                  <c:v>104</c:v>
                </c:pt>
                <c:pt idx="15">
                  <c:v>105</c:v>
                </c:pt>
                <c:pt idx="16">
                  <c:v>106</c:v>
                </c:pt>
                <c:pt idx="17">
                  <c:v>107</c:v>
                </c:pt>
                <c:pt idx="18">
                  <c:v>108</c:v>
                </c:pt>
                <c:pt idx="19">
                  <c:v>109</c:v>
                </c:pt>
                <c:pt idx="20">
                  <c:v>110</c:v>
                </c:pt>
                <c:pt idx="21">
                  <c:v>111</c:v>
                </c:pt>
                <c:pt idx="22">
                  <c:v>112</c:v>
                </c:pt>
                <c:pt idx="23">
                  <c:v>113</c:v>
                </c:pt>
                <c:pt idx="24">
                  <c:v>114</c:v>
                </c:pt>
                <c:pt idx="25">
                  <c:v>115</c:v>
                </c:pt>
                <c:pt idx="26">
                  <c:v>116</c:v>
                </c:pt>
                <c:pt idx="27">
                  <c:v>117</c:v>
                </c:pt>
                <c:pt idx="28">
                  <c:v>118</c:v>
                </c:pt>
              </c:numCache>
            </c:numRef>
          </c:cat>
          <c:val>
            <c:numRef>
              <c:f>'PRC_LR YR 1'!$D$17:$D$45</c:f>
              <c:numCache>
                <c:ptCount val="29"/>
                <c:pt idx="0">
                  <c:v>0</c:v>
                </c:pt>
                <c:pt idx="1">
                  <c:v>10000</c:v>
                </c:pt>
                <c:pt idx="2">
                  <c:v>20000</c:v>
                </c:pt>
                <c:pt idx="3">
                  <c:v>30000</c:v>
                </c:pt>
                <c:pt idx="4">
                  <c:v>40000</c:v>
                </c:pt>
                <c:pt idx="5">
                  <c:v>50000</c:v>
                </c:pt>
                <c:pt idx="6">
                  <c:v>60000</c:v>
                </c:pt>
                <c:pt idx="7">
                  <c:v>70000</c:v>
                </c:pt>
                <c:pt idx="8">
                  <c:v>80000</c:v>
                </c:pt>
                <c:pt idx="9">
                  <c:v>90000.00000000001</c:v>
                </c:pt>
                <c:pt idx="10">
                  <c:v>100000</c:v>
                </c:pt>
                <c:pt idx="11">
                  <c:v>120000</c:v>
                </c:pt>
                <c:pt idx="12">
                  <c:v>140000</c:v>
                </c:pt>
                <c:pt idx="13">
                  <c:v>160000</c:v>
                </c:pt>
                <c:pt idx="14">
                  <c:v>180000</c:v>
                </c:pt>
                <c:pt idx="15">
                  <c:v>200000</c:v>
                </c:pt>
                <c:pt idx="16">
                  <c:v>220000</c:v>
                </c:pt>
                <c:pt idx="17">
                  <c:v>240000</c:v>
                </c:pt>
                <c:pt idx="18">
                  <c:v>260000</c:v>
                </c:pt>
                <c:pt idx="19">
                  <c:v>280000</c:v>
                </c:pt>
                <c:pt idx="20">
                  <c:v>300000</c:v>
                </c:pt>
                <c:pt idx="21">
                  <c:v>330000</c:v>
                </c:pt>
                <c:pt idx="22">
                  <c:v>360000</c:v>
                </c:pt>
                <c:pt idx="23">
                  <c:v>390000</c:v>
                </c:pt>
                <c:pt idx="24">
                  <c:v>420000</c:v>
                </c:pt>
                <c:pt idx="25">
                  <c:v>450000</c:v>
                </c:pt>
                <c:pt idx="26">
                  <c:v>480000</c:v>
                </c:pt>
                <c:pt idx="27">
                  <c:v>510000</c:v>
                </c:pt>
                <c:pt idx="28">
                  <c:v>540000</c:v>
                </c:pt>
              </c:numCache>
            </c:numRef>
          </c:val>
          <c:smooth val="0"/>
        </c:ser>
        <c:axId val="61064330"/>
        <c:axId val="4332931"/>
      </c:lineChart>
      <c:catAx>
        <c:axId val="61064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Actual Volume (million)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_(* #,##0_);_(* \(#,##0\);_(* &quot;-&quot;_);_(@_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32931"/>
        <c:crosses val="autoZero"/>
        <c:auto val="1"/>
        <c:lblOffset val="100"/>
        <c:noMultiLvlLbl val="0"/>
      </c:catAx>
      <c:valAx>
        <c:axId val="4332931"/>
        <c:scaling>
          <c:orientation val="minMax"/>
          <c:max val="59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06433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Net Change in USPS Contribution and Total Mailer Discounts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8625"/>
          <c:w val="0.964"/>
          <c:h val="0.831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'PRC_LR YR 2'!$A$17:$A$45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cat>
          <c:val>
            <c:numRef>
              <c:f>'PRC_LR YR 2'!$C$17:$C$45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'PRC_LR YR 2'!$A$17:$A$45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cat>
          <c:val>
            <c:numRef>
              <c:f>'PRC_LR YR 2'!$D$17:$D$45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axId val="65200232"/>
        <c:axId val="54361929"/>
      </c:lineChart>
      <c:catAx>
        <c:axId val="652002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Actual Volume (million)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_(* #,##0_);_(* \(#,##0\);_(* &quot;-&quot;_);_(@_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361929"/>
        <c:crosses val="autoZero"/>
        <c:auto val="1"/>
        <c:lblOffset val="100"/>
        <c:noMultiLvlLbl val="0"/>
      </c:catAx>
      <c:valAx>
        <c:axId val="54361929"/>
        <c:scaling>
          <c:orientation val="minMax"/>
          <c:max val="59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20023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Net Change in USPS Contribution and Total Mailer Discounts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8625"/>
          <c:w val="0.964"/>
          <c:h val="0.831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'PRC_LR YR 3'!$A$17:$A$45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cat>
          <c:val>
            <c:numRef>
              <c:f>'PRC_LR YR 3'!$C$17:$C$45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'PRC_LR YR 3'!$A$17:$A$45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cat>
          <c:val>
            <c:numRef>
              <c:f>'PRC_LR YR 3'!$D$17:$D$45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axId val="25118966"/>
        <c:axId val="55112191"/>
      </c:lineChart>
      <c:catAx>
        <c:axId val="25118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Actual Volume (million)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_(* #,##0_);_(* \(#,##0\);_(* &quot;-&quot;_);_(@_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112191"/>
        <c:crosses val="autoZero"/>
        <c:auto val="1"/>
        <c:lblOffset val="100"/>
        <c:noMultiLvlLbl val="0"/>
      </c:catAx>
      <c:valAx>
        <c:axId val="55112191"/>
        <c:scaling>
          <c:orientation val="minMax"/>
          <c:max val="59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11896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0.459</cdr:x>
      <cdr:y>0.4725</cdr:y>
    </cdr:from>
    <cdr:to>
      <cdr:x>0.6135</cdr:x>
      <cdr:y>0.567</cdr:y>
    </cdr:to>
    <cdr:sp>
      <cdr:nvSpPr>
        <cdr:cNvPr id="1" name="TextBox 1"/>
        <cdr:cNvSpPr txBox="1">
          <a:spLocks noChangeArrowheads="1"/>
        </cdr:cNvSpPr>
      </cdr:nvSpPr>
      <cdr:spPr>
        <a:xfrm>
          <a:off x="2457450" y="1752600"/>
          <a:ext cx="82867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Total Mailer Discounts</a:t>
          </a:r>
        </a:p>
      </cdr:txBody>
    </cdr:sp>
  </cdr:relSizeAnchor>
  <cdr:relSizeAnchor xmlns:cdr="http://schemas.openxmlformats.org/drawingml/2006/chartDrawing">
    <cdr:from>
      <cdr:x>0.5395</cdr:x>
      <cdr:y>0.5505</cdr:y>
    </cdr:from>
    <cdr:to>
      <cdr:x>0.5545</cdr:x>
      <cdr:y>0.60675</cdr:y>
    </cdr:to>
    <cdr:sp>
      <cdr:nvSpPr>
        <cdr:cNvPr id="2" name="Line 2"/>
        <cdr:cNvSpPr>
          <a:spLocks/>
        </cdr:cNvSpPr>
      </cdr:nvSpPr>
      <cdr:spPr>
        <a:xfrm>
          <a:off x="2886075" y="2038350"/>
          <a:ext cx="762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</cdr:x>
      <cdr:y>0.5005</cdr:y>
    </cdr:from>
    <cdr:to>
      <cdr:x>0.96125</cdr:x>
      <cdr:y>0.593</cdr:y>
    </cdr:to>
    <cdr:sp>
      <cdr:nvSpPr>
        <cdr:cNvPr id="3" name="TextBox 3"/>
        <cdr:cNvSpPr txBox="1">
          <a:spLocks noChangeArrowheads="1"/>
        </cdr:cNvSpPr>
      </cdr:nvSpPr>
      <cdr:spPr>
        <a:xfrm>
          <a:off x="3800475" y="1857375"/>
          <a:ext cx="134302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USPS Change in Net Contribution</a:t>
          </a:r>
        </a:p>
      </cdr:txBody>
    </cdr:sp>
  </cdr:relSizeAnchor>
  <cdr:relSizeAnchor xmlns:cdr="http://schemas.openxmlformats.org/drawingml/2006/chartDrawing">
    <cdr:from>
      <cdr:x>0.81825</cdr:x>
      <cdr:y>0.57925</cdr:y>
    </cdr:from>
    <cdr:to>
      <cdr:x>0.84225</cdr:x>
      <cdr:y>0.6495</cdr:y>
    </cdr:to>
    <cdr:sp>
      <cdr:nvSpPr>
        <cdr:cNvPr id="4" name="Line 4"/>
        <cdr:cNvSpPr>
          <a:spLocks/>
        </cdr:cNvSpPr>
      </cdr:nvSpPr>
      <cdr:spPr>
        <a:xfrm flipH="1">
          <a:off x="4381500" y="2143125"/>
          <a:ext cx="1333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809625</xdr:colOff>
      <xdr:row>11</xdr:row>
      <xdr:rowOff>142875</xdr:rowOff>
    </xdr:from>
    <xdr:to>
      <xdr:col>12</xdr:col>
      <xdr:colOff>266700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4000500" y="1924050"/>
        <a:ext cx="53625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</cdr:x>
      <cdr:y>0.50925</cdr:y>
    </cdr:from>
    <cdr:to>
      <cdr:x>0.58925</cdr:x>
      <cdr:y>0.625</cdr:y>
    </cdr:to>
    <cdr:sp>
      <cdr:nvSpPr>
        <cdr:cNvPr id="1" name="TextBox 1"/>
        <cdr:cNvSpPr txBox="1">
          <a:spLocks noChangeArrowheads="1"/>
        </cdr:cNvSpPr>
      </cdr:nvSpPr>
      <cdr:spPr>
        <a:xfrm>
          <a:off x="2276475" y="1885950"/>
          <a:ext cx="876300" cy="428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Total Mailer Discounts</a:t>
          </a:r>
        </a:p>
      </cdr:txBody>
    </cdr:sp>
  </cdr:relSizeAnchor>
  <cdr:relSizeAnchor xmlns:cdr="http://schemas.openxmlformats.org/drawingml/2006/chartDrawing">
    <cdr:from>
      <cdr:x>0.49725</cdr:x>
      <cdr:y>0.61225</cdr:y>
    </cdr:from>
    <cdr:to>
      <cdr:x>0.53675</cdr:x>
      <cdr:y>0.66</cdr:y>
    </cdr:to>
    <cdr:sp>
      <cdr:nvSpPr>
        <cdr:cNvPr id="2" name="Line 2"/>
        <cdr:cNvSpPr>
          <a:spLocks/>
        </cdr:cNvSpPr>
      </cdr:nvSpPr>
      <cdr:spPr>
        <a:xfrm>
          <a:off x="2657475" y="2266950"/>
          <a:ext cx="2095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0.54875</cdr:y>
    </cdr:from>
    <cdr:to>
      <cdr:x>0.96975</cdr:x>
      <cdr:y>0.65525</cdr:y>
    </cdr:to>
    <cdr:sp>
      <cdr:nvSpPr>
        <cdr:cNvPr id="3" name="TextBox 3"/>
        <cdr:cNvSpPr txBox="1">
          <a:spLocks noChangeArrowheads="1"/>
        </cdr:cNvSpPr>
      </cdr:nvSpPr>
      <cdr:spPr>
        <a:xfrm>
          <a:off x="3752850" y="2038350"/>
          <a:ext cx="1438275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USPS Change in Net Contribution</a:t>
          </a:r>
        </a:p>
      </cdr:txBody>
    </cdr:sp>
  </cdr:relSizeAnchor>
  <cdr:relSizeAnchor xmlns:cdr="http://schemas.openxmlformats.org/drawingml/2006/chartDrawing">
    <cdr:from>
      <cdr:x>0.813</cdr:x>
      <cdr:y>0.638</cdr:y>
    </cdr:from>
    <cdr:to>
      <cdr:x>0.826</cdr:x>
      <cdr:y>0.73025</cdr:y>
    </cdr:to>
    <cdr:sp>
      <cdr:nvSpPr>
        <cdr:cNvPr id="4" name="Line 4"/>
        <cdr:cNvSpPr>
          <a:spLocks/>
        </cdr:cNvSpPr>
      </cdr:nvSpPr>
      <cdr:spPr>
        <a:xfrm flipH="1">
          <a:off x="4352925" y="2362200"/>
          <a:ext cx="666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809625</xdr:colOff>
      <xdr:row>11</xdr:row>
      <xdr:rowOff>142875</xdr:rowOff>
    </xdr:from>
    <xdr:to>
      <xdr:col>12</xdr:col>
      <xdr:colOff>266700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3886200" y="1924050"/>
        <a:ext cx="53625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0.449</cdr:x>
      <cdr:y>0.42225</cdr:y>
    </cdr:from>
    <cdr:to>
      <cdr:x>0.6135</cdr:x>
      <cdr:y>0.51225</cdr:y>
    </cdr:to>
    <cdr:sp>
      <cdr:nvSpPr>
        <cdr:cNvPr id="1" name="TextBox 1"/>
        <cdr:cNvSpPr txBox="1">
          <a:spLocks noChangeArrowheads="1"/>
        </cdr:cNvSpPr>
      </cdr:nvSpPr>
      <cdr:spPr>
        <a:xfrm>
          <a:off x="2400300" y="1562100"/>
          <a:ext cx="8858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Total Mailer Discounts</a:t>
          </a:r>
        </a:p>
      </cdr:txBody>
    </cdr:sp>
  </cdr:relSizeAnchor>
  <cdr:relSizeAnchor xmlns:cdr="http://schemas.openxmlformats.org/drawingml/2006/chartDrawing">
    <cdr:from>
      <cdr:x>0.53075</cdr:x>
      <cdr:y>0.5115</cdr:y>
    </cdr:from>
    <cdr:to>
      <cdr:x>0.58775</cdr:x>
      <cdr:y>0.59025</cdr:y>
    </cdr:to>
    <cdr:sp>
      <cdr:nvSpPr>
        <cdr:cNvPr id="2" name="Line 2"/>
        <cdr:cNvSpPr>
          <a:spLocks/>
        </cdr:cNvSpPr>
      </cdr:nvSpPr>
      <cdr:spPr>
        <a:xfrm>
          <a:off x="2838450" y="1895475"/>
          <a:ext cx="3048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0.69525</cdr:x>
      <cdr:y>0.557</cdr:y>
    </cdr:from>
    <cdr:to>
      <cdr:x>0.9645</cdr:x>
      <cdr:y>0.63875</cdr:y>
    </cdr:to>
    <cdr:sp>
      <cdr:nvSpPr>
        <cdr:cNvPr id="3" name="TextBox 3"/>
        <cdr:cNvSpPr txBox="1">
          <a:spLocks noChangeArrowheads="1"/>
        </cdr:cNvSpPr>
      </cdr:nvSpPr>
      <cdr:spPr>
        <a:xfrm>
          <a:off x="3724275" y="2066925"/>
          <a:ext cx="14478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USPS Change in Net Contribution</a:t>
          </a:r>
        </a:p>
      </cdr:txBody>
    </cdr:sp>
  </cdr:relSizeAnchor>
  <cdr:relSizeAnchor xmlns:cdr="http://schemas.openxmlformats.org/drawingml/2006/chartDrawing">
    <cdr:from>
      <cdr:x>0.813</cdr:x>
      <cdr:y>0.65225</cdr:y>
    </cdr:from>
    <cdr:to>
      <cdr:x>0.838</cdr:x>
      <cdr:y>0.725</cdr:y>
    </cdr:to>
    <cdr:sp>
      <cdr:nvSpPr>
        <cdr:cNvPr id="4" name="Line 4"/>
        <cdr:cNvSpPr>
          <a:spLocks/>
        </cdr:cNvSpPr>
      </cdr:nvSpPr>
      <cdr:spPr>
        <a:xfrm flipH="1">
          <a:off x="4352925" y="2419350"/>
          <a:ext cx="1333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809625</xdr:colOff>
      <xdr:row>11</xdr:row>
      <xdr:rowOff>142875</xdr:rowOff>
    </xdr:from>
    <xdr:to>
      <xdr:col>12</xdr:col>
      <xdr:colOff>266700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3886200" y="1924050"/>
        <a:ext cx="53625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25"/>
  <sheetViews>
    <sheetView tabSelected="1" zoomScale="75" zoomScaleNormal="75" workbookViewId="0" topLeftCell="A1">
      <selection activeCell="G4" sqref="G4"/>
    </sheetView>
  </sheetViews>
  <sheetFormatPr defaultColWidth="9.140625" defaultRowHeight="12.75"/>
  <cols>
    <col min="1" max="1" width="7.7109375" style="1" bestFit="1" customWidth="1"/>
    <col min="2" max="2" width="14.00390625" style="2" customWidth="1"/>
    <col min="3" max="3" width="12.7109375" style="13" bestFit="1" customWidth="1"/>
    <col min="4" max="4" width="13.421875" style="13" bestFit="1" customWidth="1"/>
    <col min="5" max="5" width="12.28125" style="13" bestFit="1" customWidth="1"/>
    <col min="6" max="6" width="9.00390625" style="13" bestFit="1" customWidth="1"/>
    <col min="7" max="7" width="8.57421875" style="1" bestFit="1" customWidth="1"/>
    <col min="8" max="8" width="12.140625" style="1" bestFit="1" customWidth="1"/>
    <col min="9" max="9" width="13.421875" style="1" bestFit="1" customWidth="1"/>
    <col min="10" max="10" width="12.140625" style="1" bestFit="1" customWidth="1"/>
    <col min="11" max="11" width="11.8515625" style="1" customWidth="1"/>
    <col min="12" max="12" width="9.140625" style="1" customWidth="1"/>
    <col min="13" max="13" width="12.57421875" style="1" customWidth="1"/>
    <col min="14" max="14" width="10.140625" style="1" customWidth="1"/>
    <col min="15" max="15" width="11.28125" style="1" customWidth="1"/>
    <col min="16" max="16" width="9.140625" style="1" customWidth="1"/>
    <col min="17" max="17" width="11.140625" style="1" customWidth="1"/>
    <col min="18" max="18" width="9.140625" style="1" customWidth="1"/>
    <col min="19" max="19" width="11.28125" style="1" bestFit="1" customWidth="1"/>
    <col min="20" max="20" width="9.140625" style="1" customWidth="1"/>
    <col min="21" max="21" width="12.28125" style="1" bestFit="1" customWidth="1"/>
    <col min="22" max="22" width="11.28125" style="1" bestFit="1" customWidth="1"/>
    <col min="23" max="23" width="12.7109375" style="1" customWidth="1"/>
    <col min="24" max="24" width="11.28125" style="1" bestFit="1" customWidth="1"/>
    <col min="25" max="25" width="9.140625" style="1" customWidth="1"/>
    <col min="26" max="26" width="10.28125" style="1" bestFit="1" customWidth="1"/>
    <col min="27" max="27" width="10.421875" style="1" customWidth="1"/>
    <col min="28" max="29" width="10.28125" style="1" bestFit="1" customWidth="1"/>
    <col min="30" max="30" width="10.8515625" style="1" bestFit="1" customWidth="1"/>
    <col min="31" max="32" width="10.28125" style="1" bestFit="1" customWidth="1"/>
    <col min="33" max="33" width="10.8515625" style="1" bestFit="1" customWidth="1"/>
    <col min="34" max="35" width="10.28125" style="1" bestFit="1" customWidth="1"/>
    <col min="36" max="36" width="10.8515625" style="1" bestFit="1" customWidth="1"/>
    <col min="37" max="37" width="10.8515625" style="1" customWidth="1"/>
    <col min="38" max="38" width="11.28125" style="1" bestFit="1" customWidth="1"/>
    <col min="39" max="39" width="10.8515625" style="1" customWidth="1"/>
    <col min="40" max="44" width="11.28125" style="1" bestFit="1" customWidth="1"/>
    <col min="45" max="45" width="12.28125" style="1" bestFit="1" customWidth="1"/>
    <col min="46" max="16384" width="9.140625" style="1" customWidth="1"/>
  </cols>
  <sheetData>
    <row r="1" spans="3:9" ht="12.75">
      <c r="C1" s="1"/>
      <c r="D1" s="1"/>
      <c r="E1" s="1"/>
      <c r="F1" s="3" t="s">
        <v>0</v>
      </c>
      <c r="G1" s="4"/>
      <c r="H1" s="4"/>
      <c r="I1" s="5"/>
    </row>
    <row r="2" spans="2:8" s="6" customFormat="1" ht="12.75"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</row>
    <row r="3" s="6" customFormat="1" ht="12.75">
      <c r="B3" s="7"/>
    </row>
    <row r="4" spans="2:8" s="6" customFormat="1" ht="12.75">
      <c r="B4" s="8" t="s">
        <v>8</v>
      </c>
      <c r="C4" s="9">
        <v>0</v>
      </c>
      <c r="D4" s="9">
        <v>90000000</v>
      </c>
      <c r="E4" s="10">
        <v>0</v>
      </c>
      <c r="F4" s="11">
        <v>0.19510905194148762</v>
      </c>
      <c r="G4" s="11">
        <v>0.09238730357217269</v>
      </c>
      <c r="H4" s="12">
        <f>F4-G4</f>
        <v>0.10272174836931493</v>
      </c>
    </row>
    <row r="5" spans="2:9" ht="12.75">
      <c r="B5" s="13" t="s">
        <v>9</v>
      </c>
      <c r="C5" s="9">
        <f>D4+1</f>
        <v>90000001</v>
      </c>
      <c r="D5" s="9">
        <f>D4+10000000</f>
        <v>100000000</v>
      </c>
      <c r="E5" s="10">
        <v>0.01</v>
      </c>
      <c r="F5" s="14">
        <f>F4-E5</f>
        <v>0.1851090519414876</v>
      </c>
      <c r="G5" s="15">
        <f>G4</f>
        <v>0.09238730357217269</v>
      </c>
      <c r="H5" s="12">
        <f>F5-G5</f>
        <v>0.09272174836931492</v>
      </c>
      <c r="I5" s="16">
        <f>D5-D4</f>
        <v>10000000</v>
      </c>
    </row>
    <row r="6" spans="2:9" ht="12.75">
      <c r="B6" s="13" t="s">
        <v>10</v>
      </c>
      <c r="C6" s="9">
        <f>D5+1</f>
        <v>100000001</v>
      </c>
      <c r="D6" s="9">
        <f>C7-1</f>
        <v>110000000</v>
      </c>
      <c r="E6" s="10">
        <v>0.02</v>
      </c>
      <c r="F6" s="14">
        <f>F4-E6</f>
        <v>0.17510905194148763</v>
      </c>
      <c r="G6" s="15">
        <f>G5</f>
        <v>0.09238730357217269</v>
      </c>
      <c r="H6" s="12">
        <f>F6-G6</f>
        <v>0.08272174836931494</v>
      </c>
      <c r="I6" s="16">
        <f>C6-C5</f>
        <v>10000000</v>
      </c>
    </row>
    <row r="7" spans="2:9" ht="12.75">
      <c r="B7" s="13" t="s">
        <v>11</v>
      </c>
      <c r="C7" s="9">
        <f>C6+10000000</f>
        <v>110000001</v>
      </c>
      <c r="D7" s="9">
        <f>C7+8000000-1</f>
        <v>118000000</v>
      </c>
      <c r="E7" s="10">
        <v>0.03</v>
      </c>
      <c r="F7" s="14">
        <f>F4-E7</f>
        <v>0.16510905194148762</v>
      </c>
      <c r="G7" s="15">
        <f>G6</f>
        <v>0.09238730357217269</v>
      </c>
      <c r="H7" s="12">
        <f>F7-G7</f>
        <v>0.07272174836931493</v>
      </c>
      <c r="I7" s="16">
        <f>C7-C6</f>
        <v>10000000</v>
      </c>
    </row>
    <row r="8" spans="2:9" s="17" customFormat="1" ht="12.75">
      <c r="B8" s="18"/>
      <c r="C8" s="19"/>
      <c r="D8" s="19"/>
      <c r="E8" s="20"/>
      <c r="F8" s="21"/>
      <c r="G8" s="22"/>
      <c r="H8" s="23"/>
      <c r="I8" s="24"/>
    </row>
    <row r="9" spans="2:9" s="17" customFormat="1" ht="12.75">
      <c r="B9" s="18"/>
      <c r="C9" s="19"/>
      <c r="D9" s="19"/>
      <c r="E9" s="20"/>
      <c r="F9" s="21"/>
      <c r="G9" s="22"/>
      <c r="H9" s="23"/>
      <c r="I9" s="24"/>
    </row>
    <row r="10" spans="2:6" ht="12.75">
      <c r="B10" s="13"/>
      <c r="C10" s="1"/>
      <c r="D10" s="1"/>
      <c r="E10" s="1"/>
      <c r="F10" s="1"/>
    </row>
    <row r="11" spans="1:6" ht="12.75">
      <c r="A11" s="13" t="s">
        <v>12</v>
      </c>
      <c r="B11" s="13"/>
      <c r="C11" s="25">
        <v>-0.296</v>
      </c>
      <c r="D11" s="1"/>
      <c r="E11" s="1"/>
      <c r="F11" s="1"/>
    </row>
    <row r="12" spans="1:8" ht="12.75">
      <c r="A12" s="2" t="s">
        <v>13</v>
      </c>
      <c r="G12" s="13"/>
      <c r="H12" s="13"/>
    </row>
    <row r="13" spans="7:43" ht="12.75">
      <c r="G13" s="13"/>
      <c r="H13" s="13"/>
      <c r="I13" s="26" t="s">
        <v>14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27"/>
      <c r="W13" s="26" t="s">
        <v>15</v>
      </c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27"/>
    </row>
    <row r="14" spans="2:43" s="28" customFormat="1" ht="12.75">
      <c r="B14" s="7" t="s">
        <v>16</v>
      </c>
      <c r="C14" s="29" t="s">
        <v>17</v>
      </c>
      <c r="D14" s="29" t="s">
        <v>18</v>
      </c>
      <c r="E14" s="30" t="s">
        <v>19</v>
      </c>
      <c r="F14" s="30" t="s">
        <v>0</v>
      </c>
      <c r="G14" s="31" t="s">
        <v>20</v>
      </c>
      <c r="H14" s="32" t="s">
        <v>21</v>
      </c>
      <c r="I14" s="33" t="s">
        <v>22</v>
      </c>
      <c r="J14" s="34"/>
      <c r="K14" s="35" t="s">
        <v>9</v>
      </c>
      <c r="L14" s="34"/>
      <c r="M14" s="35" t="s">
        <v>10</v>
      </c>
      <c r="N14" s="34"/>
      <c r="O14" s="35" t="s">
        <v>11</v>
      </c>
      <c r="P14" s="34"/>
      <c r="Q14" s="35" t="s">
        <v>23</v>
      </c>
      <c r="R14" s="34"/>
      <c r="S14" s="35" t="s">
        <v>24</v>
      </c>
      <c r="T14" s="34"/>
      <c r="U14" s="35" t="s">
        <v>18</v>
      </c>
      <c r="V14" s="34"/>
      <c r="W14" s="35" t="s">
        <v>22</v>
      </c>
      <c r="X14" s="35"/>
      <c r="Y14" s="34"/>
      <c r="Z14" s="35" t="s">
        <v>9</v>
      </c>
      <c r="AA14" s="35"/>
      <c r="AB14" s="34"/>
      <c r="AC14" s="35" t="s">
        <v>10</v>
      </c>
      <c r="AD14" s="35"/>
      <c r="AE14" s="34"/>
      <c r="AF14" s="35" t="s">
        <v>11</v>
      </c>
      <c r="AG14" s="35"/>
      <c r="AH14" s="34"/>
      <c r="AI14" s="35" t="s">
        <v>23</v>
      </c>
      <c r="AJ14" s="35"/>
      <c r="AK14" s="34"/>
      <c r="AL14" s="35" t="s">
        <v>24</v>
      </c>
      <c r="AM14" s="35"/>
      <c r="AN14" s="34"/>
      <c r="AO14" s="35" t="s">
        <v>18</v>
      </c>
      <c r="AP14" s="35"/>
      <c r="AQ14" s="27"/>
    </row>
    <row r="15" spans="2:43" s="7" customFormat="1" ht="12.75">
      <c r="B15" s="7" t="s">
        <v>25</v>
      </c>
      <c r="C15" s="7" t="s">
        <v>26</v>
      </c>
      <c r="D15" s="7" t="s">
        <v>27</v>
      </c>
      <c r="E15" s="7" t="s">
        <v>25</v>
      </c>
      <c r="F15" s="7" t="s">
        <v>28</v>
      </c>
      <c r="G15" s="7" t="s">
        <v>28</v>
      </c>
      <c r="H15" s="7" t="s">
        <v>29</v>
      </c>
      <c r="I15" s="28" t="s">
        <v>25</v>
      </c>
      <c r="J15" s="28" t="s">
        <v>28</v>
      </c>
      <c r="K15" s="28" t="s">
        <v>25</v>
      </c>
      <c r="L15" s="28" t="s">
        <v>28</v>
      </c>
      <c r="M15" s="28" t="s">
        <v>25</v>
      </c>
      <c r="N15" s="28" t="s">
        <v>28</v>
      </c>
      <c r="O15" s="28" t="s">
        <v>25</v>
      </c>
      <c r="P15" s="28" t="s">
        <v>28</v>
      </c>
      <c r="Q15" s="28" t="s">
        <v>25</v>
      </c>
      <c r="R15" s="28" t="s">
        <v>28</v>
      </c>
      <c r="S15" s="28" t="s">
        <v>25</v>
      </c>
      <c r="T15" s="28" t="s">
        <v>28</v>
      </c>
      <c r="U15" s="28" t="s">
        <v>25</v>
      </c>
      <c r="V15" s="28" t="s">
        <v>28</v>
      </c>
      <c r="W15" s="28" t="s">
        <v>25</v>
      </c>
      <c r="X15" s="28" t="s">
        <v>28</v>
      </c>
      <c r="Y15" s="28" t="s">
        <v>7</v>
      </c>
      <c r="Z15" s="28" t="s">
        <v>25</v>
      </c>
      <c r="AA15" s="28" t="s">
        <v>28</v>
      </c>
      <c r="AB15" s="28" t="s">
        <v>7</v>
      </c>
      <c r="AC15" s="28" t="s">
        <v>25</v>
      </c>
      <c r="AD15" s="28" t="s">
        <v>28</v>
      </c>
      <c r="AE15" s="28" t="s">
        <v>7</v>
      </c>
      <c r="AF15" s="28" t="s">
        <v>25</v>
      </c>
      <c r="AG15" s="28" t="s">
        <v>28</v>
      </c>
      <c r="AH15" s="28" t="s">
        <v>7</v>
      </c>
      <c r="AI15" s="28" t="s">
        <v>25</v>
      </c>
      <c r="AJ15" s="28" t="s">
        <v>28</v>
      </c>
      <c r="AK15" s="28" t="s">
        <v>7</v>
      </c>
      <c r="AL15" s="28" t="s">
        <v>25</v>
      </c>
      <c r="AM15" s="28" t="s">
        <v>28</v>
      </c>
      <c r="AN15" s="28" t="s">
        <v>7</v>
      </c>
      <c r="AO15" s="28" t="s">
        <v>25</v>
      </c>
      <c r="AP15" s="28" t="s">
        <v>28</v>
      </c>
      <c r="AQ15" s="28" t="s">
        <v>7</v>
      </c>
    </row>
    <row r="16" spans="6:43" s="7" customFormat="1" ht="12.75">
      <c r="F16" s="36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</row>
    <row r="17" spans="1:43" ht="12.75">
      <c r="A17" s="37">
        <f aca="true" t="shared" si="0" ref="A17:A45">B17/1000000</f>
        <v>90</v>
      </c>
      <c r="B17" s="38">
        <f>D4</f>
        <v>90000000</v>
      </c>
      <c r="C17" s="39">
        <f aca="true" t="shared" si="1" ref="C17:C45">AQ17-V17</f>
        <v>0</v>
      </c>
      <c r="D17" s="39">
        <f aca="true" t="shared" si="2" ref="D17:D45">V17+AP17</f>
        <v>0</v>
      </c>
      <c r="E17" s="40">
        <f aca="true" t="shared" si="3" ref="E17:E45">B17*(($F$4/H17)^$C$11)</f>
        <v>90000000</v>
      </c>
      <c r="F17" s="14">
        <f aca="true" t="shared" si="4" ref="F17:F45">IF(B17&lt;$C$5,$E$4,IF(B17&lt;$C$6,$E$5,IF(B17&lt;$C$7,$E$6,$E$7)))</f>
        <v>0</v>
      </c>
      <c r="G17" s="41">
        <f aca="true" t="shared" si="5" ref="G17:G45">-F17/$F$4</f>
        <v>0</v>
      </c>
      <c r="H17" s="42">
        <f aca="true" t="shared" si="6" ref="H17:H45">$F$4-F17</f>
        <v>0.19510905194148762</v>
      </c>
      <c r="I17" s="43">
        <f aca="true" t="shared" si="7" ref="I17:I45">IF(E17&gt;$D$4,$D$4,E17)</f>
        <v>90000000</v>
      </c>
      <c r="J17" s="44">
        <f aca="true" t="shared" si="8" ref="J17:J45">I17*$E$4</f>
        <v>0</v>
      </c>
      <c r="K17" s="44">
        <f aca="true" t="shared" si="9" ref="K17:K45">IF(E17&lt;$C$5,0,IF(E17&gt;$D$5,($D$5-$D$4),((E17-$D$4))))</f>
        <v>0</v>
      </c>
      <c r="L17" s="44">
        <f aca="true" t="shared" si="10" ref="L17:L45">K17*$E$5</f>
        <v>0</v>
      </c>
      <c r="M17" s="44">
        <f aca="true" t="shared" si="11" ref="M17:M45">IF(E17&lt;$C$6,0,IF(E17&gt;$D$6,($D$6-$D$5),((E17-$D$5))))</f>
        <v>0</v>
      </c>
      <c r="N17" s="44">
        <f aca="true" t="shared" si="12" ref="N17:N45">M17*$E$6</f>
        <v>0</v>
      </c>
      <c r="O17" s="44">
        <f aca="true" t="shared" si="13" ref="O17:O45">IF(E17&lt;$C$7,0,IF(E17&gt;$D$7,($D$7-$D$6),((E17-$D$6))))</f>
        <v>0</v>
      </c>
      <c r="P17" s="44">
        <f aca="true" t="shared" si="14" ref="P17:P45">O17*$E$7</f>
        <v>0</v>
      </c>
      <c r="Q17" s="44">
        <f aca="true" t="shared" si="15" ref="Q17:Q45">IF(E17&lt;$C$8,0,IF(E17&gt;$D$8,($D$8-$D$7),((E17-$D$7))))</f>
        <v>-118000000</v>
      </c>
      <c r="R17" s="44">
        <f aca="true" t="shared" si="16" ref="R17:R45">Q17*$E$8</f>
        <v>0</v>
      </c>
      <c r="S17" s="44">
        <f aca="true" t="shared" si="17" ref="S17:S45">IF(E17&lt;$C$9,0,IF(E17&gt;$D$9,($D$9-$D$8),((E17-$D$8))))</f>
        <v>0</v>
      </c>
      <c r="T17" s="44">
        <f aca="true" t="shared" si="18" ref="T17:T45">S17*$E$9</f>
        <v>0</v>
      </c>
      <c r="U17" s="16">
        <f aca="true" t="shared" si="19" ref="U17:U45">I17+K17+M17+O17+Q17+S17</f>
        <v>-28000000</v>
      </c>
      <c r="V17" s="39">
        <f aca="true" t="shared" si="20" ref="V17:V45">J17+L17+N17+P17+R17+T17</f>
        <v>0</v>
      </c>
      <c r="W17" s="43">
        <f aca="true" t="shared" si="21" ref="W17:W45">(IF(B17&gt;$D$4,$D$4,B17))-I17</f>
        <v>0</v>
      </c>
      <c r="X17" s="44">
        <f aca="true" t="shared" si="22" ref="X17:X45">W17*$E$4</f>
        <v>0</v>
      </c>
      <c r="Y17" s="44">
        <f aca="true" t="shared" si="23" ref="Y17:Y45">W17*$H$4</f>
        <v>0</v>
      </c>
      <c r="Z17" s="44">
        <f aca="true" t="shared" si="24" ref="Z17:Z45">(IF(B17&lt;$C$5,0,IF(B17&gt;$D$5,($D$5-$D$4),((B17-$D$4)))))-K17</f>
        <v>0</v>
      </c>
      <c r="AA17" s="44">
        <f aca="true" t="shared" si="25" ref="AA17:AA45">Z17*$E$5</f>
        <v>0</v>
      </c>
      <c r="AB17" s="44">
        <f aca="true" t="shared" si="26" ref="AB17:AB45">Z17*$H$5</f>
        <v>0</v>
      </c>
      <c r="AC17" s="44">
        <f aca="true" t="shared" si="27" ref="AC17:AC45">(IF(B17&lt;$C$6,0,IF(B17&gt;$D$6,($D$6-$D$5),((B17-$D$5)))))-M17</f>
        <v>0</v>
      </c>
      <c r="AD17" s="44">
        <f aca="true" t="shared" si="28" ref="AD17:AD45">AC17*$E$6</f>
        <v>0</v>
      </c>
      <c r="AE17" s="44">
        <f aca="true" t="shared" si="29" ref="AE17:AE45">AC17*$H$6</f>
        <v>0</v>
      </c>
      <c r="AF17" s="44">
        <f aca="true" t="shared" si="30" ref="AF17:AF45">(IF(B17&lt;$C$7,0,IF(B17&gt;$D$7,($D$7-$D$6),((B17-$D$6)))))-O17</f>
        <v>0</v>
      </c>
      <c r="AG17" s="44">
        <f aca="true" t="shared" si="31" ref="AG17:AG45">AF17*$E$7</f>
        <v>0</v>
      </c>
      <c r="AH17" s="44">
        <f aca="true" t="shared" si="32" ref="AH17:AH45">AF17*$H$7</f>
        <v>0</v>
      </c>
      <c r="AI17" s="44">
        <f aca="true" t="shared" si="33" ref="AI17:AI45">(IF(B17&lt;$C$8,0,IF(B17&gt;$D$8,($D$8-$D$7),((B17-$D$7)))))-Q17</f>
        <v>0</v>
      </c>
      <c r="AJ17" s="44">
        <f aca="true" t="shared" si="34" ref="AJ17:AJ45">AI17*$E$8</f>
        <v>0</v>
      </c>
      <c r="AK17" s="44">
        <f aca="true" t="shared" si="35" ref="AK17:AK45">AI17*$H$8</f>
        <v>0</v>
      </c>
      <c r="AL17" s="44">
        <f aca="true" t="shared" si="36" ref="AL17:AL45">(IF(B17&lt;$C$9,0,IF(B17&gt;$D$9,($D$9-$D$8),((B17-$D$8)))))-S17</f>
        <v>0</v>
      </c>
      <c r="AM17" s="44">
        <f aca="true" t="shared" si="37" ref="AM17:AM45">AL17*$E$9</f>
        <v>0</v>
      </c>
      <c r="AN17" s="44">
        <f aca="true" t="shared" si="38" ref="AN17:AN45">AL17*$H$9</f>
        <v>0</v>
      </c>
      <c r="AO17" s="16">
        <f aca="true" t="shared" si="39" ref="AO17:AO45">W17+Z17+AC17+AF17+AI17+AL17</f>
        <v>0</v>
      </c>
      <c r="AP17" s="39">
        <f aca="true" t="shared" si="40" ref="AP17:AP45">X17+AA17+AD17+AG17+AJ17+AM17</f>
        <v>0</v>
      </c>
      <c r="AQ17" s="39">
        <f aca="true" t="shared" si="41" ref="AQ17:AQ45">Y17+AB17+AE17+AH17+AK17+AN17</f>
        <v>0</v>
      </c>
    </row>
    <row r="18" spans="1:43" ht="12.75">
      <c r="A18" s="37">
        <f t="shared" si="0"/>
        <v>91</v>
      </c>
      <c r="B18" s="38">
        <f aca="true" t="shared" si="42" ref="B18:B45">B17+1000000</f>
        <v>91000000</v>
      </c>
      <c r="C18" s="39">
        <f t="shared" si="1"/>
        <v>134449.32000452277</v>
      </c>
      <c r="D18" s="39">
        <f t="shared" si="2"/>
        <v>10000</v>
      </c>
      <c r="E18" s="40">
        <f t="shared" si="3"/>
        <v>89593780.5547742</v>
      </c>
      <c r="F18" s="14">
        <f t="shared" si="4"/>
        <v>0.01</v>
      </c>
      <c r="G18" s="41">
        <f t="shared" si="5"/>
        <v>-0.05125338829999009</v>
      </c>
      <c r="H18" s="42">
        <f t="shared" si="6"/>
        <v>0.1851090519414876</v>
      </c>
      <c r="I18" s="43">
        <f t="shared" si="7"/>
        <v>89593780.5547742</v>
      </c>
      <c r="J18" s="44">
        <f t="shared" si="8"/>
        <v>0</v>
      </c>
      <c r="K18" s="44">
        <f t="shared" si="9"/>
        <v>0</v>
      </c>
      <c r="L18" s="44">
        <f t="shared" si="10"/>
        <v>0</v>
      </c>
      <c r="M18" s="44">
        <f t="shared" si="11"/>
        <v>0</v>
      </c>
      <c r="N18" s="44">
        <f t="shared" si="12"/>
        <v>0</v>
      </c>
      <c r="O18" s="44">
        <f t="shared" si="13"/>
        <v>0</v>
      </c>
      <c r="P18" s="44">
        <f t="shared" si="14"/>
        <v>0</v>
      </c>
      <c r="Q18" s="44">
        <f t="shared" si="15"/>
        <v>-118000000</v>
      </c>
      <c r="R18" s="44">
        <f t="shared" si="16"/>
        <v>0</v>
      </c>
      <c r="S18" s="44">
        <f t="shared" si="17"/>
        <v>0</v>
      </c>
      <c r="T18" s="44">
        <f t="shared" si="18"/>
        <v>0</v>
      </c>
      <c r="U18" s="16">
        <f t="shared" si="19"/>
        <v>-28406219.445225805</v>
      </c>
      <c r="V18" s="39">
        <f t="shared" si="20"/>
        <v>0</v>
      </c>
      <c r="W18" s="43">
        <f t="shared" si="21"/>
        <v>406219.44522580504</v>
      </c>
      <c r="X18" s="44">
        <f t="shared" si="22"/>
        <v>0</v>
      </c>
      <c r="Y18" s="44">
        <f t="shared" si="23"/>
        <v>41727.57163520785</v>
      </c>
      <c r="Z18" s="44">
        <f t="shared" si="24"/>
        <v>1000000</v>
      </c>
      <c r="AA18" s="44">
        <f t="shared" si="25"/>
        <v>10000</v>
      </c>
      <c r="AB18" s="44">
        <f t="shared" si="26"/>
        <v>92721.74836931491</v>
      </c>
      <c r="AC18" s="44">
        <f t="shared" si="27"/>
        <v>0</v>
      </c>
      <c r="AD18" s="44">
        <f t="shared" si="28"/>
        <v>0</v>
      </c>
      <c r="AE18" s="44">
        <f t="shared" si="29"/>
        <v>0</v>
      </c>
      <c r="AF18" s="44">
        <f t="shared" si="30"/>
        <v>0</v>
      </c>
      <c r="AG18" s="44">
        <f t="shared" si="31"/>
        <v>0</v>
      </c>
      <c r="AH18" s="44">
        <f t="shared" si="32"/>
        <v>0</v>
      </c>
      <c r="AI18" s="44">
        <f t="shared" si="33"/>
        <v>0</v>
      </c>
      <c r="AJ18" s="44">
        <f t="shared" si="34"/>
        <v>0</v>
      </c>
      <c r="AK18" s="44">
        <f t="shared" si="35"/>
        <v>0</v>
      </c>
      <c r="AL18" s="44">
        <f t="shared" si="36"/>
        <v>0</v>
      </c>
      <c r="AM18" s="44">
        <f t="shared" si="37"/>
        <v>0</v>
      </c>
      <c r="AN18" s="44">
        <f t="shared" si="38"/>
        <v>0</v>
      </c>
      <c r="AO18" s="16">
        <f t="shared" si="39"/>
        <v>1406219.445225805</v>
      </c>
      <c r="AP18" s="39">
        <f t="shared" si="40"/>
        <v>10000</v>
      </c>
      <c r="AQ18" s="39">
        <f t="shared" si="41"/>
        <v>134449.32000452277</v>
      </c>
    </row>
    <row r="19" spans="1:43" ht="12.75">
      <c r="A19" s="37">
        <f t="shared" si="0"/>
        <v>92</v>
      </c>
      <c r="B19" s="38">
        <f t="shared" si="42"/>
        <v>92000000</v>
      </c>
      <c r="C19" s="39">
        <f t="shared" si="1"/>
        <v>126036.67516940754</v>
      </c>
      <c r="D19" s="39">
        <f t="shared" si="2"/>
        <v>20000</v>
      </c>
      <c r="E19" s="40">
        <f t="shared" si="3"/>
        <v>90578327.59383765</v>
      </c>
      <c r="F19" s="14">
        <f t="shared" si="4"/>
        <v>0.01</v>
      </c>
      <c r="G19" s="41">
        <f t="shared" si="5"/>
        <v>-0.05125338829999009</v>
      </c>
      <c r="H19" s="42">
        <f t="shared" si="6"/>
        <v>0.1851090519414876</v>
      </c>
      <c r="I19" s="43">
        <f t="shared" si="7"/>
        <v>90000000</v>
      </c>
      <c r="J19" s="44">
        <f t="shared" si="8"/>
        <v>0</v>
      </c>
      <c r="K19" s="44">
        <f t="shared" si="9"/>
        <v>578327.5938376486</v>
      </c>
      <c r="L19" s="44">
        <f t="shared" si="10"/>
        <v>5783.275938376486</v>
      </c>
      <c r="M19" s="44">
        <f t="shared" si="11"/>
        <v>0</v>
      </c>
      <c r="N19" s="44">
        <f t="shared" si="12"/>
        <v>0</v>
      </c>
      <c r="O19" s="44">
        <f t="shared" si="13"/>
        <v>0</v>
      </c>
      <c r="P19" s="44">
        <f t="shared" si="14"/>
        <v>0</v>
      </c>
      <c r="Q19" s="44">
        <f t="shared" si="15"/>
        <v>-118000000</v>
      </c>
      <c r="R19" s="44">
        <f t="shared" si="16"/>
        <v>0</v>
      </c>
      <c r="S19" s="44">
        <f t="shared" si="17"/>
        <v>0</v>
      </c>
      <c r="T19" s="44">
        <f t="shared" si="18"/>
        <v>0</v>
      </c>
      <c r="U19" s="16">
        <f t="shared" si="19"/>
        <v>-27421672.40616235</v>
      </c>
      <c r="V19" s="39">
        <f t="shared" si="20"/>
        <v>5783.275938376486</v>
      </c>
      <c r="W19" s="43">
        <f t="shared" si="21"/>
        <v>0</v>
      </c>
      <c r="X19" s="44">
        <f t="shared" si="22"/>
        <v>0</v>
      </c>
      <c r="Y19" s="44">
        <f t="shared" si="23"/>
        <v>0</v>
      </c>
      <c r="Z19" s="44">
        <f t="shared" si="24"/>
        <v>1421672.4061623514</v>
      </c>
      <c r="AA19" s="44">
        <f t="shared" si="25"/>
        <v>14216.724061623514</v>
      </c>
      <c r="AB19" s="44">
        <f t="shared" si="26"/>
        <v>131819.95110778403</v>
      </c>
      <c r="AC19" s="44">
        <f t="shared" si="27"/>
        <v>0</v>
      </c>
      <c r="AD19" s="44">
        <f t="shared" si="28"/>
        <v>0</v>
      </c>
      <c r="AE19" s="44">
        <f t="shared" si="29"/>
        <v>0</v>
      </c>
      <c r="AF19" s="44">
        <f t="shared" si="30"/>
        <v>0</v>
      </c>
      <c r="AG19" s="44">
        <f t="shared" si="31"/>
        <v>0</v>
      </c>
      <c r="AH19" s="44">
        <f t="shared" si="32"/>
        <v>0</v>
      </c>
      <c r="AI19" s="44">
        <f t="shared" si="33"/>
        <v>0</v>
      </c>
      <c r="AJ19" s="44">
        <f t="shared" si="34"/>
        <v>0</v>
      </c>
      <c r="AK19" s="44">
        <f t="shared" si="35"/>
        <v>0</v>
      </c>
      <c r="AL19" s="44">
        <f t="shared" si="36"/>
        <v>0</v>
      </c>
      <c r="AM19" s="44">
        <f t="shared" si="37"/>
        <v>0</v>
      </c>
      <c r="AN19" s="44">
        <f t="shared" si="38"/>
        <v>0</v>
      </c>
      <c r="AO19" s="16">
        <f t="shared" si="39"/>
        <v>1421672.4061623514</v>
      </c>
      <c r="AP19" s="39">
        <f t="shared" si="40"/>
        <v>14216.724061623514</v>
      </c>
      <c r="AQ19" s="39">
        <f t="shared" si="41"/>
        <v>131819.95110778403</v>
      </c>
    </row>
    <row r="20" spans="1:43" ht="12.75">
      <c r="A20" s="37">
        <f t="shared" si="0"/>
        <v>93</v>
      </c>
      <c r="B20" s="38">
        <f t="shared" si="42"/>
        <v>93000000</v>
      </c>
      <c r="C20" s="39">
        <f t="shared" si="1"/>
        <v>117624.0303342923</v>
      </c>
      <c r="D20" s="39">
        <f t="shared" si="2"/>
        <v>30000</v>
      </c>
      <c r="E20" s="40">
        <f t="shared" si="3"/>
        <v>91562874.6329011</v>
      </c>
      <c r="F20" s="14">
        <f t="shared" si="4"/>
        <v>0.01</v>
      </c>
      <c r="G20" s="41">
        <f t="shared" si="5"/>
        <v>-0.05125338829999009</v>
      </c>
      <c r="H20" s="42">
        <f t="shared" si="6"/>
        <v>0.1851090519414876</v>
      </c>
      <c r="I20" s="43">
        <f t="shared" si="7"/>
        <v>90000000</v>
      </c>
      <c r="J20" s="44">
        <f t="shared" si="8"/>
        <v>0</v>
      </c>
      <c r="K20" s="44">
        <f t="shared" si="9"/>
        <v>1562874.6329011023</v>
      </c>
      <c r="L20" s="44">
        <f t="shared" si="10"/>
        <v>15628.746329011023</v>
      </c>
      <c r="M20" s="44">
        <f t="shared" si="11"/>
        <v>0</v>
      </c>
      <c r="N20" s="44">
        <f t="shared" si="12"/>
        <v>0</v>
      </c>
      <c r="O20" s="44">
        <f t="shared" si="13"/>
        <v>0</v>
      </c>
      <c r="P20" s="44">
        <f t="shared" si="14"/>
        <v>0</v>
      </c>
      <c r="Q20" s="44">
        <f t="shared" si="15"/>
        <v>-118000000</v>
      </c>
      <c r="R20" s="44">
        <f t="shared" si="16"/>
        <v>0</v>
      </c>
      <c r="S20" s="44">
        <f t="shared" si="17"/>
        <v>0</v>
      </c>
      <c r="T20" s="44">
        <f t="shared" si="18"/>
        <v>0</v>
      </c>
      <c r="U20" s="16">
        <f t="shared" si="19"/>
        <v>-26437125.367098898</v>
      </c>
      <c r="V20" s="39">
        <f t="shared" si="20"/>
        <v>15628.746329011023</v>
      </c>
      <c r="W20" s="43">
        <f t="shared" si="21"/>
        <v>0</v>
      </c>
      <c r="X20" s="44">
        <f t="shared" si="22"/>
        <v>0</v>
      </c>
      <c r="Y20" s="44">
        <f t="shared" si="23"/>
        <v>0</v>
      </c>
      <c r="Z20" s="44">
        <f t="shared" si="24"/>
        <v>1437125.3670988977</v>
      </c>
      <c r="AA20" s="44">
        <f t="shared" si="25"/>
        <v>14371.253670988977</v>
      </c>
      <c r="AB20" s="44">
        <f t="shared" si="26"/>
        <v>133252.77666330332</v>
      </c>
      <c r="AC20" s="44">
        <f t="shared" si="27"/>
        <v>0</v>
      </c>
      <c r="AD20" s="44">
        <f t="shared" si="28"/>
        <v>0</v>
      </c>
      <c r="AE20" s="44">
        <f t="shared" si="29"/>
        <v>0</v>
      </c>
      <c r="AF20" s="44">
        <f t="shared" si="30"/>
        <v>0</v>
      </c>
      <c r="AG20" s="44">
        <f t="shared" si="31"/>
        <v>0</v>
      </c>
      <c r="AH20" s="44">
        <f t="shared" si="32"/>
        <v>0</v>
      </c>
      <c r="AI20" s="44">
        <f t="shared" si="33"/>
        <v>0</v>
      </c>
      <c r="AJ20" s="44">
        <f t="shared" si="34"/>
        <v>0</v>
      </c>
      <c r="AK20" s="44">
        <f t="shared" si="35"/>
        <v>0</v>
      </c>
      <c r="AL20" s="44">
        <f t="shared" si="36"/>
        <v>0</v>
      </c>
      <c r="AM20" s="44">
        <f t="shared" si="37"/>
        <v>0</v>
      </c>
      <c r="AN20" s="44">
        <f t="shared" si="38"/>
        <v>0</v>
      </c>
      <c r="AO20" s="16">
        <f t="shared" si="39"/>
        <v>1437125.3670988977</v>
      </c>
      <c r="AP20" s="39">
        <f t="shared" si="40"/>
        <v>14371.253670988977</v>
      </c>
      <c r="AQ20" s="39">
        <f t="shared" si="41"/>
        <v>133252.77666330332</v>
      </c>
    </row>
    <row r="21" spans="1:43" ht="12.75">
      <c r="A21" s="37">
        <f t="shared" si="0"/>
        <v>94</v>
      </c>
      <c r="B21" s="38">
        <f t="shared" si="42"/>
        <v>94000000</v>
      </c>
      <c r="C21" s="39">
        <f t="shared" si="1"/>
        <v>109211.38549917708</v>
      </c>
      <c r="D21" s="39">
        <f t="shared" si="2"/>
        <v>40000</v>
      </c>
      <c r="E21" s="40">
        <f t="shared" si="3"/>
        <v>92547421.67196456</v>
      </c>
      <c r="F21" s="14">
        <f t="shared" si="4"/>
        <v>0.01</v>
      </c>
      <c r="G21" s="41">
        <f t="shared" si="5"/>
        <v>-0.05125338829999009</v>
      </c>
      <c r="H21" s="42">
        <f t="shared" si="6"/>
        <v>0.1851090519414876</v>
      </c>
      <c r="I21" s="43">
        <f t="shared" si="7"/>
        <v>90000000</v>
      </c>
      <c r="J21" s="44">
        <f t="shared" si="8"/>
        <v>0</v>
      </c>
      <c r="K21" s="44">
        <f t="shared" si="9"/>
        <v>2547421.671964556</v>
      </c>
      <c r="L21" s="44">
        <f t="shared" si="10"/>
        <v>25474.21671964556</v>
      </c>
      <c r="M21" s="44">
        <f t="shared" si="11"/>
        <v>0</v>
      </c>
      <c r="N21" s="44">
        <f t="shared" si="12"/>
        <v>0</v>
      </c>
      <c r="O21" s="44">
        <f t="shared" si="13"/>
        <v>0</v>
      </c>
      <c r="P21" s="44">
        <f t="shared" si="14"/>
        <v>0</v>
      </c>
      <c r="Q21" s="44">
        <f t="shared" si="15"/>
        <v>-118000000</v>
      </c>
      <c r="R21" s="44">
        <f t="shared" si="16"/>
        <v>0</v>
      </c>
      <c r="S21" s="44">
        <f t="shared" si="17"/>
        <v>0</v>
      </c>
      <c r="T21" s="44">
        <f t="shared" si="18"/>
        <v>0</v>
      </c>
      <c r="U21" s="16">
        <f t="shared" si="19"/>
        <v>-25452578.328035444</v>
      </c>
      <c r="V21" s="39">
        <f t="shared" si="20"/>
        <v>25474.21671964556</v>
      </c>
      <c r="W21" s="43">
        <f t="shared" si="21"/>
        <v>0</v>
      </c>
      <c r="X21" s="44">
        <f t="shared" si="22"/>
        <v>0</v>
      </c>
      <c r="Y21" s="44">
        <f t="shared" si="23"/>
        <v>0</v>
      </c>
      <c r="Z21" s="44">
        <f t="shared" si="24"/>
        <v>1452578.328035444</v>
      </c>
      <c r="AA21" s="44">
        <f t="shared" si="25"/>
        <v>14525.78328035444</v>
      </c>
      <c r="AB21" s="44">
        <f t="shared" si="26"/>
        <v>134685.60221882263</v>
      </c>
      <c r="AC21" s="44">
        <f t="shared" si="27"/>
        <v>0</v>
      </c>
      <c r="AD21" s="44">
        <f t="shared" si="28"/>
        <v>0</v>
      </c>
      <c r="AE21" s="44">
        <f t="shared" si="29"/>
        <v>0</v>
      </c>
      <c r="AF21" s="44">
        <f t="shared" si="30"/>
        <v>0</v>
      </c>
      <c r="AG21" s="44">
        <f t="shared" si="31"/>
        <v>0</v>
      </c>
      <c r="AH21" s="44">
        <f t="shared" si="32"/>
        <v>0</v>
      </c>
      <c r="AI21" s="44">
        <f t="shared" si="33"/>
        <v>0</v>
      </c>
      <c r="AJ21" s="44">
        <f t="shared" si="34"/>
        <v>0</v>
      </c>
      <c r="AK21" s="44">
        <f t="shared" si="35"/>
        <v>0</v>
      </c>
      <c r="AL21" s="44">
        <f t="shared" si="36"/>
        <v>0</v>
      </c>
      <c r="AM21" s="44">
        <f t="shared" si="37"/>
        <v>0</v>
      </c>
      <c r="AN21" s="44">
        <f t="shared" si="38"/>
        <v>0</v>
      </c>
      <c r="AO21" s="16">
        <f t="shared" si="39"/>
        <v>1452578.328035444</v>
      </c>
      <c r="AP21" s="39">
        <f t="shared" si="40"/>
        <v>14525.78328035444</v>
      </c>
      <c r="AQ21" s="39">
        <f t="shared" si="41"/>
        <v>134685.60221882263</v>
      </c>
    </row>
    <row r="22" spans="1:43" ht="12.75">
      <c r="A22" s="37">
        <f t="shared" si="0"/>
        <v>95</v>
      </c>
      <c r="B22" s="38">
        <f t="shared" si="42"/>
        <v>95000000</v>
      </c>
      <c r="C22" s="39">
        <f t="shared" si="1"/>
        <v>100798.74066406337</v>
      </c>
      <c r="D22" s="39">
        <f t="shared" si="2"/>
        <v>50000</v>
      </c>
      <c r="E22" s="40">
        <f t="shared" si="3"/>
        <v>93531968.711028</v>
      </c>
      <c r="F22" s="14">
        <f t="shared" si="4"/>
        <v>0.01</v>
      </c>
      <c r="G22" s="41">
        <f t="shared" si="5"/>
        <v>-0.05125338829999009</v>
      </c>
      <c r="H22" s="42">
        <f t="shared" si="6"/>
        <v>0.1851090519414876</v>
      </c>
      <c r="I22" s="43">
        <f t="shared" si="7"/>
        <v>90000000</v>
      </c>
      <c r="J22" s="44">
        <f t="shared" si="8"/>
        <v>0</v>
      </c>
      <c r="K22" s="44">
        <f t="shared" si="9"/>
        <v>3531968.7110279948</v>
      </c>
      <c r="L22" s="44">
        <f t="shared" si="10"/>
        <v>35319.68711027995</v>
      </c>
      <c r="M22" s="44">
        <f t="shared" si="11"/>
        <v>0</v>
      </c>
      <c r="N22" s="44">
        <f t="shared" si="12"/>
        <v>0</v>
      </c>
      <c r="O22" s="44">
        <f t="shared" si="13"/>
        <v>0</v>
      </c>
      <c r="P22" s="44">
        <f t="shared" si="14"/>
        <v>0</v>
      </c>
      <c r="Q22" s="44">
        <f t="shared" si="15"/>
        <v>-118000000</v>
      </c>
      <c r="R22" s="44">
        <f t="shared" si="16"/>
        <v>0</v>
      </c>
      <c r="S22" s="44">
        <f t="shared" si="17"/>
        <v>0</v>
      </c>
      <c r="T22" s="44">
        <f t="shared" si="18"/>
        <v>0</v>
      </c>
      <c r="U22" s="16">
        <f t="shared" si="19"/>
        <v>-24468031.288972005</v>
      </c>
      <c r="V22" s="39">
        <f t="shared" si="20"/>
        <v>35319.68711027995</v>
      </c>
      <c r="W22" s="43">
        <f t="shared" si="21"/>
        <v>0</v>
      </c>
      <c r="X22" s="44">
        <f t="shared" si="22"/>
        <v>0</v>
      </c>
      <c r="Y22" s="44">
        <f t="shared" si="23"/>
        <v>0</v>
      </c>
      <c r="Z22" s="44">
        <f t="shared" si="24"/>
        <v>1468031.2889720052</v>
      </c>
      <c r="AA22" s="44">
        <f t="shared" si="25"/>
        <v>14680.312889720053</v>
      </c>
      <c r="AB22" s="44">
        <f t="shared" si="26"/>
        <v>136118.42777434332</v>
      </c>
      <c r="AC22" s="44">
        <f t="shared" si="27"/>
        <v>0</v>
      </c>
      <c r="AD22" s="44">
        <f t="shared" si="28"/>
        <v>0</v>
      </c>
      <c r="AE22" s="44">
        <f t="shared" si="29"/>
        <v>0</v>
      </c>
      <c r="AF22" s="44">
        <f t="shared" si="30"/>
        <v>0</v>
      </c>
      <c r="AG22" s="44">
        <f t="shared" si="31"/>
        <v>0</v>
      </c>
      <c r="AH22" s="44">
        <f t="shared" si="32"/>
        <v>0</v>
      </c>
      <c r="AI22" s="44">
        <f t="shared" si="33"/>
        <v>0</v>
      </c>
      <c r="AJ22" s="44">
        <f t="shared" si="34"/>
        <v>0</v>
      </c>
      <c r="AK22" s="44">
        <f t="shared" si="35"/>
        <v>0</v>
      </c>
      <c r="AL22" s="44">
        <f t="shared" si="36"/>
        <v>0</v>
      </c>
      <c r="AM22" s="44">
        <f t="shared" si="37"/>
        <v>0</v>
      </c>
      <c r="AN22" s="44">
        <f t="shared" si="38"/>
        <v>0</v>
      </c>
      <c r="AO22" s="16">
        <f t="shared" si="39"/>
        <v>1468031.2889720052</v>
      </c>
      <c r="AP22" s="39">
        <f t="shared" si="40"/>
        <v>14680.312889720053</v>
      </c>
      <c r="AQ22" s="39">
        <f t="shared" si="41"/>
        <v>136118.42777434332</v>
      </c>
    </row>
    <row r="23" spans="1:43" ht="12.75">
      <c r="A23" s="37">
        <f t="shared" si="0"/>
        <v>96</v>
      </c>
      <c r="B23" s="38">
        <f t="shared" si="42"/>
        <v>96000000</v>
      </c>
      <c r="C23" s="39">
        <f t="shared" si="1"/>
        <v>92386.09582894812</v>
      </c>
      <c r="D23" s="39">
        <f t="shared" si="2"/>
        <v>60000</v>
      </c>
      <c r="E23" s="40">
        <f t="shared" si="3"/>
        <v>94516515.75009145</v>
      </c>
      <c r="F23" s="14">
        <f t="shared" si="4"/>
        <v>0.01</v>
      </c>
      <c r="G23" s="41">
        <f t="shared" si="5"/>
        <v>-0.05125338829999009</v>
      </c>
      <c r="H23" s="42">
        <f t="shared" si="6"/>
        <v>0.1851090519414876</v>
      </c>
      <c r="I23" s="43">
        <f t="shared" si="7"/>
        <v>90000000</v>
      </c>
      <c r="J23" s="44">
        <f t="shared" si="8"/>
        <v>0</v>
      </c>
      <c r="K23" s="44">
        <f t="shared" si="9"/>
        <v>4516515.750091448</v>
      </c>
      <c r="L23" s="44">
        <f t="shared" si="10"/>
        <v>45165.15750091449</v>
      </c>
      <c r="M23" s="44">
        <f t="shared" si="11"/>
        <v>0</v>
      </c>
      <c r="N23" s="44">
        <f t="shared" si="12"/>
        <v>0</v>
      </c>
      <c r="O23" s="44">
        <f t="shared" si="13"/>
        <v>0</v>
      </c>
      <c r="P23" s="44">
        <f t="shared" si="14"/>
        <v>0</v>
      </c>
      <c r="Q23" s="44">
        <f t="shared" si="15"/>
        <v>-118000000</v>
      </c>
      <c r="R23" s="44">
        <f t="shared" si="16"/>
        <v>0</v>
      </c>
      <c r="S23" s="44">
        <f t="shared" si="17"/>
        <v>0</v>
      </c>
      <c r="T23" s="44">
        <f t="shared" si="18"/>
        <v>0</v>
      </c>
      <c r="U23" s="16">
        <f t="shared" si="19"/>
        <v>-23483484.24990855</v>
      </c>
      <c r="V23" s="39">
        <f t="shared" si="20"/>
        <v>45165.15750091449</v>
      </c>
      <c r="W23" s="43">
        <f t="shared" si="21"/>
        <v>0</v>
      </c>
      <c r="X23" s="44">
        <f t="shared" si="22"/>
        <v>0</v>
      </c>
      <c r="Y23" s="44">
        <f t="shared" si="23"/>
        <v>0</v>
      </c>
      <c r="Z23" s="44">
        <f t="shared" si="24"/>
        <v>1483484.2499085516</v>
      </c>
      <c r="AA23" s="44">
        <f t="shared" si="25"/>
        <v>14834.842499085516</v>
      </c>
      <c r="AB23" s="44">
        <f t="shared" si="26"/>
        <v>137551.2533298626</v>
      </c>
      <c r="AC23" s="44">
        <f t="shared" si="27"/>
        <v>0</v>
      </c>
      <c r="AD23" s="44">
        <f t="shared" si="28"/>
        <v>0</v>
      </c>
      <c r="AE23" s="44">
        <f t="shared" si="29"/>
        <v>0</v>
      </c>
      <c r="AF23" s="44">
        <f t="shared" si="30"/>
        <v>0</v>
      </c>
      <c r="AG23" s="44">
        <f t="shared" si="31"/>
        <v>0</v>
      </c>
      <c r="AH23" s="44">
        <f t="shared" si="32"/>
        <v>0</v>
      </c>
      <c r="AI23" s="44">
        <f t="shared" si="33"/>
        <v>0</v>
      </c>
      <c r="AJ23" s="44">
        <f t="shared" si="34"/>
        <v>0</v>
      </c>
      <c r="AK23" s="44">
        <f t="shared" si="35"/>
        <v>0</v>
      </c>
      <c r="AL23" s="44">
        <f t="shared" si="36"/>
        <v>0</v>
      </c>
      <c r="AM23" s="44">
        <f t="shared" si="37"/>
        <v>0</v>
      </c>
      <c r="AN23" s="44">
        <f t="shared" si="38"/>
        <v>0</v>
      </c>
      <c r="AO23" s="16">
        <f t="shared" si="39"/>
        <v>1483484.2499085516</v>
      </c>
      <c r="AP23" s="39">
        <f t="shared" si="40"/>
        <v>14834.842499085516</v>
      </c>
      <c r="AQ23" s="39">
        <f t="shared" si="41"/>
        <v>137551.2533298626</v>
      </c>
    </row>
    <row r="24" spans="1:43" ht="12.75">
      <c r="A24" s="37">
        <f t="shared" si="0"/>
        <v>97</v>
      </c>
      <c r="B24" s="38">
        <f t="shared" si="42"/>
        <v>97000000</v>
      </c>
      <c r="C24" s="39">
        <f t="shared" si="1"/>
        <v>83973.45099383287</v>
      </c>
      <c r="D24" s="39">
        <f t="shared" si="2"/>
        <v>70000</v>
      </c>
      <c r="E24" s="40">
        <f t="shared" si="3"/>
        <v>95501062.7891549</v>
      </c>
      <c r="F24" s="14">
        <f t="shared" si="4"/>
        <v>0.01</v>
      </c>
      <c r="G24" s="41">
        <f t="shared" si="5"/>
        <v>-0.05125338829999009</v>
      </c>
      <c r="H24" s="42">
        <f t="shared" si="6"/>
        <v>0.1851090519414876</v>
      </c>
      <c r="I24" s="43">
        <f t="shared" si="7"/>
        <v>90000000</v>
      </c>
      <c r="J24" s="44">
        <f t="shared" si="8"/>
        <v>0</v>
      </c>
      <c r="K24" s="44">
        <f t="shared" si="9"/>
        <v>5501062.789154902</v>
      </c>
      <c r="L24" s="44">
        <f t="shared" si="10"/>
        <v>55010.627891549026</v>
      </c>
      <c r="M24" s="44">
        <f t="shared" si="11"/>
        <v>0</v>
      </c>
      <c r="N24" s="44">
        <f t="shared" si="12"/>
        <v>0</v>
      </c>
      <c r="O24" s="44">
        <f t="shared" si="13"/>
        <v>0</v>
      </c>
      <c r="P24" s="44">
        <f t="shared" si="14"/>
        <v>0</v>
      </c>
      <c r="Q24" s="44">
        <f t="shared" si="15"/>
        <v>-118000000</v>
      </c>
      <c r="R24" s="44">
        <f t="shared" si="16"/>
        <v>0</v>
      </c>
      <c r="S24" s="44">
        <f t="shared" si="17"/>
        <v>0</v>
      </c>
      <c r="T24" s="44">
        <f t="shared" si="18"/>
        <v>0</v>
      </c>
      <c r="U24" s="16">
        <f t="shared" si="19"/>
        <v>-22498937.210845098</v>
      </c>
      <c r="V24" s="39">
        <f t="shared" si="20"/>
        <v>55010.627891549026</v>
      </c>
      <c r="W24" s="43">
        <f t="shared" si="21"/>
        <v>0</v>
      </c>
      <c r="X24" s="44">
        <f t="shared" si="22"/>
        <v>0</v>
      </c>
      <c r="Y24" s="44">
        <f t="shared" si="23"/>
        <v>0</v>
      </c>
      <c r="Z24" s="44">
        <f t="shared" si="24"/>
        <v>1498937.210845098</v>
      </c>
      <c r="AA24" s="44">
        <f t="shared" si="25"/>
        <v>14989.37210845098</v>
      </c>
      <c r="AB24" s="44">
        <f t="shared" si="26"/>
        <v>138984.0788853819</v>
      </c>
      <c r="AC24" s="44">
        <f t="shared" si="27"/>
        <v>0</v>
      </c>
      <c r="AD24" s="44">
        <f t="shared" si="28"/>
        <v>0</v>
      </c>
      <c r="AE24" s="44">
        <f t="shared" si="29"/>
        <v>0</v>
      </c>
      <c r="AF24" s="44">
        <f t="shared" si="30"/>
        <v>0</v>
      </c>
      <c r="AG24" s="44">
        <f t="shared" si="31"/>
        <v>0</v>
      </c>
      <c r="AH24" s="44">
        <f t="shared" si="32"/>
        <v>0</v>
      </c>
      <c r="AI24" s="44">
        <f t="shared" si="33"/>
        <v>0</v>
      </c>
      <c r="AJ24" s="44">
        <f t="shared" si="34"/>
        <v>0</v>
      </c>
      <c r="AK24" s="44">
        <f t="shared" si="35"/>
        <v>0</v>
      </c>
      <c r="AL24" s="44">
        <f t="shared" si="36"/>
        <v>0</v>
      </c>
      <c r="AM24" s="44">
        <f t="shared" si="37"/>
        <v>0</v>
      </c>
      <c r="AN24" s="44">
        <f t="shared" si="38"/>
        <v>0</v>
      </c>
      <c r="AO24" s="16">
        <f t="shared" si="39"/>
        <v>1498937.210845098</v>
      </c>
      <c r="AP24" s="39">
        <f t="shared" si="40"/>
        <v>14989.37210845098</v>
      </c>
      <c r="AQ24" s="39">
        <f t="shared" si="41"/>
        <v>138984.0788853819</v>
      </c>
    </row>
    <row r="25" spans="1:43" ht="12.75">
      <c r="A25" s="37">
        <f t="shared" si="0"/>
        <v>98</v>
      </c>
      <c r="B25" s="38">
        <f t="shared" si="42"/>
        <v>98000000</v>
      </c>
      <c r="C25" s="39">
        <f t="shared" si="1"/>
        <v>75560.80615871766</v>
      </c>
      <c r="D25" s="39">
        <f t="shared" si="2"/>
        <v>80000</v>
      </c>
      <c r="E25" s="40">
        <f t="shared" si="3"/>
        <v>96485609.82821836</v>
      </c>
      <c r="F25" s="14">
        <f t="shared" si="4"/>
        <v>0.01</v>
      </c>
      <c r="G25" s="41">
        <f t="shared" si="5"/>
        <v>-0.05125338829999009</v>
      </c>
      <c r="H25" s="42">
        <f t="shared" si="6"/>
        <v>0.1851090519414876</v>
      </c>
      <c r="I25" s="43">
        <f t="shared" si="7"/>
        <v>90000000</v>
      </c>
      <c r="J25" s="44">
        <f t="shared" si="8"/>
        <v>0</v>
      </c>
      <c r="K25" s="44">
        <f t="shared" si="9"/>
        <v>6485609.828218356</v>
      </c>
      <c r="L25" s="44">
        <f t="shared" si="10"/>
        <v>64856.09828218356</v>
      </c>
      <c r="M25" s="44">
        <f t="shared" si="11"/>
        <v>0</v>
      </c>
      <c r="N25" s="44">
        <f t="shared" si="12"/>
        <v>0</v>
      </c>
      <c r="O25" s="44">
        <f t="shared" si="13"/>
        <v>0</v>
      </c>
      <c r="P25" s="44">
        <f t="shared" si="14"/>
        <v>0</v>
      </c>
      <c r="Q25" s="44">
        <f t="shared" si="15"/>
        <v>-118000000</v>
      </c>
      <c r="R25" s="44">
        <f t="shared" si="16"/>
        <v>0</v>
      </c>
      <c r="S25" s="44">
        <f t="shared" si="17"/>
        <v>0</v>
      </c>
      <c r="T25" s="44">
        <f t="shared" si="18"/>
        <v>0</v>
      </c>
      <c r="U25" s="16">
        <f t="shared" si="19"/>
        <v>-21514390.171781644</v>
      </c>
      <c r="V25" s="39">
        <f t="shared" si="20"/>
        <v>64856.09828218356</v>
      </c>
      <c r="W25" s="43">
        <f t="shared" si="21"/>
        <v>0</v>
      </c>
      <c r="X25" s="44">
        <f t="shared" si="22"/>
        <v>0</v>
      </c>
      <c r="Y25" s="44">
        <f t="shared" si="23"/>
        <v>0</v>
      </c>
      <c r="Z25" s="44">
        <f t="shared" si="24"/>
        <v>1514390.1717816442</v>
      </c>
      <c r="AA25" s="44">
        <f t="shared" si="25"/>
        <v>15143.901717816443</v>
      </c>
      <c r="AB25" s="44">
        <f t="shared" si="26"/>
        <v>140416.9044409012</v>
      </c>
      <c r="AC25" s="44">
        <f t="shared" si="27"/>
        <v>0</v>
      </c>
      <c r="AD25" s="44">
        <f t="shared" si="28"/>
        <v>0</v>
      </c>
      <c r="AE25" s="44">
        <f t="shared" si="29"/>
        <v>0</v>
      </c>
      <c r="AF25" s="44">
        <f t="shared" si="30"/>
        <v>0</v>
      </c>
      <c r="AG25" s="44">
        <f t="shared" si="31"/>
        <v>0</v>
      </c>
      <c r="AH25" s="44">
        <f t="shared" si="32"/>
        <v>0</v>
      </c>
      <c r="AI25" s="44">
        <f t="shared" si="33"/>
        <v>0</v>
      </c>
      <c r="AJ25" s="44">
        <f t="shared" si="34"/>
        <v>0</v>
      </c>
      <c r="AK25" s="44">
        <f t="shared" si="35"/>
        <v>0</v>
      </c>
      <c r="AL25" s="44">
        <f t="shared" si="36"/>
        <v>0</v>
      </c>
      <c r="AM25" s="44">
        <f t="shared" si="37"/>
        <v>0</v>
      </c>
      <c r="AN25" s="44">
        <f t="shared" si="38"/>
        <v>0</v>
      </c>
      <c r="AO25" s="16">
        <f t="shared" si="39"/>
        <v>1514390.1717816442</v>
      </c>
      <c r="AP25" s="39">
        <f t="shared" si="40"/>
        <v>15143.901717816443</v>
      </c>
      <c r="AQ25" s="39">
        <f t="shared" si="41"/>
        <v>140416.9044409012</v>
      </c>
    </row>
    <row r="26" spans="1:43" ht="12.75">
      <c r="A26" s="37">
        <f t="shared" si="0"/>
        <v>99</v>
      </c>
      <c r="B26" s="38">
        <f t="shared" si="42"/>
        <v>99000000</v>
      </c>
      <c r="C26" s="39">
        <f t="shared" si="1"/>
        <v>67148.1613236024</v>
      </c>
      <c r="D26" s="39">
        <f t="shared" si="2"/>
        <v>90000.00000000001</v>
      </c>
      <c r="E26" s="40">
        <f t="shared" si="3"/>
        <v>97470156.86728181</v>
      </c>
      <c r="F26" s="14">
        <f t="shared" si="4"/>
        <v>0.01</v>
      </c>
      <c r="G26" s="41">
        <f t="shared" si="5"/>
        <v>-0.05125338829999009</v>
      </c>
      <c r="H26" s="42">
        <f t="shared" si="6"/>
        <v>0.1851090519414876</v>
      </c>
      <c r="I26" s="43">
        <f t="shared" si="7"/>
        <v>90000000</v>
      </c>
      <c r="J26" s="44">
        <f t="shared" si="8"/>
        <v>0</v>
      </c>
      <c r="K26" s="44">
        <f t="shared" si="9"/>
        <v>7470156.867281809</v>
      </c>
      <c r="L26" s="44">
        <f t="shared" si="10"/>
        <v>74701.5686728181</v>
      </c>
      <c r="M26" s="44">
        <f t="shared" si="11"/>
        <v>0</v>
      </c>
      <c r="N26" s="44">
        <f t="shared" si="12"/>
        <v>0</v>
      </c>
      <c r="O26" s="44">
        <f t="shared" si="13"/>
        <v>0</v>
      </c>
      <c r="P26" s="44">
        <f t="shared" si="14"/>
        <v>0</v>
      </c>
      <c r="Q26" s="44">
        <f t="shared" si="15"/>
        <v>-118000000</v>
      </c>
      <c r="R26" s="44">
        <f t="shared" si="16"/>
        <v>0</v>
      </c>
      <c r="S26" s="44">
        <f t="shared" si="17"/>
        <v>0</v>
      </c>
      <c r="T26" s="44">
        <f t="shared" si="18"/>
        <v>0</v>
      </c>
      <c r="U26" s="16">
        <f t="shared" si="19"/>
        <v>-20529843.13271819</v>
      </c>
      <c r="V26" s="39">
        <f t="shared" si="20"/>
        <v>74701.5686728181</v>
      </c>
      <c r="W26" s="43">
        <f t="shared" si="21"/>
        <v>0</v>
      </c>
      <c r="X26" s="44">
        <f t="shared" si="22"/>
        <v>0</v>
      </c>
      <c r="Y26" s="44">
        <f t="shared" si="23"/>
        <v>0</v>
      </c>
      <c r="Z26" s="44">
        <f t="shared" si="24"/>
        <v>1529843.1327181906</v>
      </c>
      <c r="AA26" s="44">
        <f t="shared" si="25"/>
        <v>15298.431327181906</v>
      </c>
      <c r="AB26" s="44">
        <f t="shared" si="26"/>
        <v>141849.7299964205</v>
      </c>
      <c r="AC26" s="44">
        <f t="shared" si="27"/>
        <v>0</v>
      </c>
      <c r="AD26" s="44">
        <f t="shared" si="28"/>
        <v>0</v>
      </c>
      <c r="AE26" s="44">
        <f t="shared" si="29"/>
        <v>0</v>
      </c>
      <c r="AF26" s="44">
        <f t="shared" si="30"/>
        <v>0</v>
      </c>
      <c r="AG26" s="44">
        <f t="shared" si="31"/>
        <v>0</v>
      </c>
      <c r="AH26" s="44">
        <f t="shared" si="32"/>
        <v>0</v>
      </c>
      <c r="AI26" s="44">
        <f t="shared" si="33"/>
        <v>0</v>
      </c>
      <c r="AJ26" s="44">
        <f t="shared" si="34"/>
        <v>0</v>
      </c>
      <c r="AK26" s="44">
        <f t="shared" si="35"/>
        <v>0</v>
      </c>
      <c r="AL26" s="44">
        <f t="shared" si="36"/>
        <v>0</v>
      </c>
      <c r="AM26" s="44">
        <f t="shared" si="37"/>
        <v>0</v>
      </c>
      <c r="AN26" s="44">
        <f t="shared" si="38"/>
        <v>0</v>
      </c>
      <c r="AO26" s="16">
        <f t="shared" si="39"/>
        <v>1529843.1327181906</v>
      </c>
      <c r="AP26" s="39">
        <f t="shared" si="40"/>
        <v>15298.431327181906</v>
      </c>
      <c r="AQ26" s="39">
        <f t="shared" si="41"/>
        <v>141849.7299964205</v>
      </c>
    </row>
    <row r="27" spans="1:43" s="17" customFormat="1" ht="12.75">
      <c r="A27" s="45">
        <f t="shared" si="0"/>
        <v>100</v>
      </c>
      <c r="B27" s="46">
        <f t="shared" si="42"/>
        <v>100000000</v>
      </c>
      <c r="C27" s="47">
        <f t="shared" si="1"/>
        <v>58735.51648848719</v>
      </c>
      <c r="D27" s="47">
        <f t="shared" si="2"/>
        <v>100000</v>
      </c>
      <c r="E27" s="48">
        <f t="shared" si="3"/>
        <v>98454703.90634526</v>
      </c>
      <c r="F27" s="14">
        <f t="shared" si="4"/>
        <v>0.01</v>
      </c>
      <c r="G27" s="49">
        <f t="shared" si="5"/>
        <v>-0.05125338829999009</v>
      </c>
      <c r="H27" s="50">
        <f t="shared" si="6"/>
        <v>0.1851090519414876</v>
      </c>
      <c r="I27" s="51">
        <f t="shared" si="7"/>
        <v>90000000</v>
      </c>
      <c r="J27" s="52">
        <f t="shared" si="8"/>
        <v>0</v>
      </c>
      <c r="K27" s="52">
        <f t="shared" si="9"/>
        <v>8454703.906345263</v>
      </c>
      <c r="L27" s="52">
        <f t="shared" si="10"/>
        <v>84547.03906345263</v>
      </c>
      <c r="M27" s="52">
        <f t="shared" si="11"/>
        <v>0</v>
      </c>
      <c r="N27" s="52">
        <f t="shared" si="12"/>
        <v>0</v>
      </c>
      <c r="O27" s="52">
        <f t="shared" si="13"/>
        <v>0</v>
      </c>
      <c r="P27" s="52">
        <f t="shared" si="14"/>
        <v>0</v>
      </c>
      <c r="Q27" s="52">
        <f t="shared" si="15"/>
        <v>-118000000</v>
      </c>
      <c r="R27" s="52">
        <f t="shared" si="16"/>
        <v>0</v>
      </c>
      <c r="S27" s="52">
        <f t="shared" si="17"/>
        <v>0</v>
      </c>
      <c r="T27" s="52">
        <f t="shared" si="18"/>
        <v>0</v>
      </c>
      <c r="U27" s="24">
        <f t="shared" si="19"/>
        <v>-19545296.093654737</v>
      </c>
      <c r="V27" s="47">
        <f t="shared" si="20"/>
        <v>84547.03906345263</v>
      </c>
      <c r="W27" s="51">
        <f t="shared" si="21"/>
        <v>0</v>
      </c>
      <c r="X27" s="52">
        <f t="shared" si="22"/>
        <v>0</v>
      </c>
      <c r="Y27" s="52">
        <f t="shared" si="23"/>
        <v>0</v>
      </c>
      <c r="Z27" s="52">
        <f t="shared" si="24"/>
        <v>1545296.0936547369</v>
      </c>
      <c r="AA27" s="52">
        <f t="shared" si="25"/>
        <v>15452.96093654737</v>
      </c>
      <c r="AB27" s="52">
        <f t="shared" si="26"/>
        <v>143282.55555193982</v>
      </c>
      <c r="AC27" s="52">
        <f t="shared" si="27"/>
        <v>0</v>
      </c>
      <c r="AD27" s="52">
        <f t="shared" si="28"/>
        <v>0</v>
      </c>
      <c r="AE27" s="52">
        <f t="shared" si="29"/>
        <v>0</v>
      </c>
      <c r="AF27" s="52">
        <f t="shared" si="30"/>
        <v>0</v>
      </c>
      <c r="AG27" s="52">
        <f t="shared" si="31"/>
        <v>0</v>
      </c>
      <c r="AH27" s="52">
        <f t="shared" si="32"/>
        <v>0</v>
      </c>
      <c r="AI27" s="52">
        <f t="shared" si="33"/>
        <v>0</v>
      </c>
      <c r="AJ27" s="52">
        <f t="shared" si="34"/>
        <v>0</v>
      </c>
      <c r="AK27" s="52">
        <f t="shared" si="35"/>
        <v>0</v>
      </c>
      <c r="AL27" s="52">
        <f t="shared" si="36"/>
        <v>0</v>
      </c>
      <c r="AM27" s="52">
        <f t="shared" si="37"/>
        <v>0</v>
      </c>
      <c r="AN27" s="52">
        <f t="shared" si="38"/>
        <v>0</v>
      </c>
      <c r="AO27" s="24">
        <f t="shared" si="39"/>
        <v>1545296.0936547369</v>
      </c>
      <c r="AP27" s="47">
        <f t="shared" si="40"/>
        <v>15452.96093654737</v>
      </c>
      <c r="AQ27" s="47">
        <f t="shared" si="41"/>
        <v>143282.55555193982</v>
      </c>
    </row>
    <row r="28" spans="1:43" ht="12.75">
      <c r="A28" s="37">
        <f t="shared" si="0"/>
        <v>101</v>
      </c>
      <c r="B28" s="38">
        <f t="shared" si="42"/>
        <v>101000000</v>
      </c>
      <c r="C28" s="39">
        <f t="shared" si="1"/>
        <v>206864.68543380298</v>
      </c>
      <c r="D28" s="39">
        <f t="shared" si="2"/>
        <v>120000</v>
      </c>
      <c r="E28" s="40">
        <f t="shared" si="3"/>
        <v>97817960.26038587</v>
      </c>
      <c r="F28" s="14">
        <f t="shared" si="4"/>
        <v>0.02</v>
      </c>
      <c r="G28" s="41">
        <f t="shared" si="5"/>
        <v>-0.10250677659998018</v>
      </c>
      <c r="H28" s="42">
        <f t="shared" si="6"/>
        <v>0.17510905194148763</v>
      </c>
      <c r="I28" s="43">
        <f t="shared" si="7"/>
        <v>90000000</v>
      </c>
      <c r="J28" s="44">
        <f t="shared" si="8"/>
        <v>0</v>
      </c>
      <c r="K28" s="44">
        <f t="shared" si="9"/>
        <v>7817960.260385871</v>
      </c>
      <c r="L28" s="44">
        <f t="shared" si="10"/>
        <v>78179.60260385872</v>
      </c>
      <c r="M28" s="44">
        <f t="shared" si="11"/>
        <v>0</v>
      </c>
      <c r="N28" s="44">
        <f t="shared" si="12"/>
        <v>0</v>
      </c>
      <c r="O28" s="44">
        <f t="shared" si="13"/>
        <v>0</v>
      </c>
      <c r="P28" s="44">
        <f t="shared" si="14"/>
        <v>0</v>
      </c>
      <c r="Q28" s="44">
        <f t="shared" si="15"/>
        <v>-118000000</v>
      </c>
      <c r="R28" s="44">
        <f t="shared" si="16"/>
        <v>0</v>
      </c>
      <c r="S28" s="44">
        <f t="shared" si="17"/>
        <v>0</v>
      </c>
      <c r="T28" s="44">
        <f t="shared" si="18"/>
        <v>0</v>
      </c>
      <c r="U28" s="16">
        <f t="shared" si="19"/>
        <v>-20182039.73961413</v>
      </c>
      <c r="V28" s="39">
        <f t="shared" si="20"/>
        <v>78179.60260385872</v>
      </c>
      <c r="W28" s="43">
        <f t="shared" si="21"/>
        <v>0</v>
      </c>
      <c r="X28" s="44">
        <f t="shared" si="22"/>
        <v>0</v>
      </c>
      <c r="Y28" s="44">
        <f t="shared" si="23"/>
        <v>0</v>
      </c>
      <c r="Z28" s="44">
        <f t="shared" si="24"/>
        <v>2182039.739614129</v>
      </c>
      <c r="AA28" s="44">
        <f t="shared" si="25"/>
        <v>21820.397396141292</v>
      </c>
      <c r="AB28" s="44">
        <f t="shared" si="26"/>
        <v>202322.53966834673</v>
      </c>
      <c r="AC28" s="44">
        <f t="shared" si="27"/>
        <v>1000000</v>
      </c>
      <c r="AD28" s="44">
        <f t="shared" si="28"/>
        <v>20000</v>
      </c>
      <c r="AE28" s="44">
        <f t="shared" si="29"/>
        <v>82721.74836931494</v>
      </c>
      <c r="AF28" s="44">
        <f t="shared" si="30"/>
        <v>0</v>
      </c>
      <c r="AG28" s="44">
        <f t="shared" si="31"/>
        <v>0</v>
      </c>
      <c r="AH28" s="44">
        <f t="shared" si="32"/>
        <v>0</v>
      </c>
      <c r="AI28" s="44">
        <f t="shared" si="33"/>
        <v>0</v>
      </c>
      <c r="AJ28" s="44">
        <f t="shared" si="34"/>
        <v>0</v>
      </c>
      <c r="AK28" s="44">
        <f t="shared" si="35"/>
        <v>0</v>
      </c>
      <c r="AL28" s="44">
        <f t="shared" si="36"/>
        <v>0</v>
      </c>
      <c r="AM28" s="44">
        <f t="shared" si="37"/>
        <v>0</v>
      </c>
      <c r="AN28" s="44">
        <f t="shared" si="38"/>
        <v>0</v>
      </c>
      <c r="AO28" s="16">
        <f t="shared" si="39"/>
        <v>3182039.739614129</v>
      </c>
      <c r="AP28" s="39">
        <f t="shared" si="40"/>
        <v>41820.39739614129</v>
      </c>
      <c r="AQ28" s="39">
        <f t="shared" si="41"/>
        <v>285044.2880376617</v>
      </c>
    </row>
    <row r="29" spans="1:43" ht="12.75">
      <c r="A29" s="37">
        <f t="shared" si="0"/>
        <v>102</v>
      </c>
      <c r="B29" s="38">
        <f t="shared" si="42"/>
        <v>102000000</v>
      </c>
      <c r="C29" s="39">
        <f t="shared" si="1"/>
        <v>190100.9694479989</v>
      </c>
      <c r="D29" s="39">
        <f t="shared" si="2"/>
        <v>140000</v>
      </c>
      <c r="E29" s="40">
        <f t="shared" si="3"/>
        <v>98786454.9164293</v>
      </c>
      <c r="F29" s="14">
        <f t="shared" si="4"/>
        <v>0.02</v>
      </c>
      <c r="G29" s="41">
        <f t="shared" si="5"/>
        <v>-0.10250677659998018</v>
      </c>
      <c r="H29" s="42">
        <f t="shared" si="6"/>
        <v>0.17510905194148763</v>
      </c>
      <c r="I29" s="43">
        <f t="shared" si="7"/>
        <v>90000000</v>
      </c>
      <c r="J29" s="44">
        <f t="shared" si="8"/>
        <v>0</v>
      </c>
      <c r="K29" s="44">
        <f t="shared" si="9"/>
        <v>8786454.916429296</v>
      </c>
      <c r="L29" s="44">
        <f t="shared" si="10"/>
        <v>87864.54916429297</v>
      </c>
      <c r="M29" s="44">
        <f t="shared" si="11"/>
        <v>0</v>
      </c>
      <c r="N29" s="44">
        <f t="shared" si="12"/>
        <v>0</v>
      </c>
      <c r="O29" s="44">
        <f t="shared" si="13"/>
        <v>0</v>
      </c>
      <c r="P29" s="44">
        <f t="shared" si="14"/>
        <v>0</v>
      </c>
      <c r="Q29" s="44">
        <f t="shared" si="15"/>
        <v>-118000000</v>
      </c>
      <c r="R29" s="44">
        <f t="shared" si="16"/>
        <v>0</v>
      </c>
      <c r="S29" s="44">
        <f t="shared" si="17"/>
        <v>0</v>
      </c>
      <c r="T29" s="44">
        <f t="shared" si="18"/>
        <v>0</v>
      </c>
      <c r="U29" s="16">
        <f t="shared" si="19"/>
        <v>-19213545.083570704</v>
      </c>
      <c r="V29" s="39">
        <f t="shared" si="20"/>
        <v>87864.54916429297</v>
      </c>
      <c r="W29" s="43">
        <f t="shared" si="21"/>
        <v>0</v>
      </c>
      <c r="X29" s="44">
        <f t="shared" si="22"/>
        <v>0</v>
      </c>
      <c r="Y29" s="44">
        <f t="shared" si="23"/>
        <v>0</v>
      </c>
      <c r="Z29" s="44">
        <f t="shared" si="24"/>
        <v>1213545.0835707039</v>
      </c>
      <c r="AA29" s="44">
        <f t="shared" si="25"/>
        <v>12135.450835707039</v>
      </c>
      <c r="AB29" s="44">
        <f t="shared" si="26"/>
        <v>112522.02187366204</v>
      </c>
      <c r="AC29" s="44">
        <f t="shared" si="27"/>
        <v>2000000</v>
      </c>
      <c r="AD29" s="44">
        <f t="shared" si="28"/>
        <v>40000</v>
      </c>
      <c r="AE29" s="44">
        <f t="shared" si="29"/>
        <v>165443.49673862988</v>
      </c>
      <c r="AF29" s="44">
        <f t="shared" si="30"/>
        <v>0</v>
      </c>
      <c r="AG29" s="44">
        <f t="shared" si="31"/>
        <v>0</v>
      </c>
      <c r="AH29" s="44">
        <f t="shared" si="32"/>
        <v>0</v>
      </c>
      <c r="AI29" s="44">
        <f t="shared" si="33"/>
        <v>0</v>
      </c>
      <c r="AJ29" s="44">
        <f t="shared" si="34"/>
        <v>0</v>
      </c>
      <c r="AK29" s="44">
        <f t="shared" si="35"/>
        <v>0</v>
      </c>
      <c r="AL29" s="44">
        <f t="shared" si="36"/>
        <v>0</v>
      </c>
      <c r="AM29" s="44">
        <f t="shared" si="37"/>
        <v>0</v>
      </c>
      <c r="AN29" s="44">
        <f t="shared" si="38"/>
        <v>0</v>
      </c>
      <c r="AO29" s="16">
        <f t="shared" si="39"/>
        <v>3213545.083570704</v>
      </c>
      <c r="AP29" s="39">
        <f t="shared" si="40"/>
        <v>52135.45083570704</v>
      </c>
      <c r="AQ29" s="39">
        <f t="shared" si="41"/>
        <v>277965.5186122919</v>
      </c>
    </row>
    <row r="30" spans="1:43" ht="12.75">
      <c r="A30" s="37">
        <f t="shared" si="0"/>
        <v>103</v>
      </c>
      <c r="B30" s="38">
        <f t="shared" si="42"/>
        <v>103000000</v>
      </c>
      <c r="C30" s="39">
        <f t="shared" si="1"/>
        <v>173337.253462195</v>
      </c>
      <c r="D30" s="39">
        <f t="shared" si="2"/>
        <v>160000</v>
      </c>
      <c r="E30" s="40">
        <f t="shared" si="3"/>
        <v>99754949.57247272</v>
      </c>
      <c r="F30" s="14">
        <f t="shared" si="4"/>
        <v>0.02</v>
      </c>
      <c r="G30" s="41">
        <f t="shared" si="5"/>
        <v>-0.10250677659998018</v>
      </c>
      <c r="H30" s="42">
        <f t="shared" si="6"/>
        <v>0.17510905194148763</v>
      </c>
      <c r="I30" s="43">
        <f t="shared" si="7"/>
        <v>90000000</v>
      </c>
      <c r="J30" s="44">
        <f t="shared" si="8"/>
        <v>0</v>
      </c>
      <c r="K30" s="44">
        <f t="shared" si="9"/>
        <v>9754949.572472721</v>
      </c>
      <c r="L30" s="44">
        <f t="shared" si="10"/>
        <v>97549.49572472721</v>
      </c>
      <c r="M30" s="44">
        <f t="shared" si="11"/>
        <v>0</v>
      </c>
      <c r="N30" s="44">
        <f t="shared" si="12"/>
        <v>0</v>
      </c>
      <c r="O30" s="44">
        <f t="shared" si="13"/>
        <v>0</v>
      </c>
      <c r="P30" s="44">
        <f t="shared" si="14"/>
        <v>0</v>
      </c>
      <c r="Q30" s="44">
        <f t="shared" si="15"/>
        <v>-118000000</v>
      </c>
      <c r="R30" s="44">
        <f t="shared" si="16"/>
        <v>0</v>
      </c>
      <c r="S30" s="44">
        <f t="shared" si="17"/>
        <v>0</v>
      </c>
      <c r="T30" s="44">
        <f t="shared" si="18"/>
        <v>0</v>
      </c>
      <c r="U30" s="16">
        <f t="shared" si="19"/>
        <v>-18245050.42752728</v>
      </c>
      <c r="V30" s="39">
        <f t="shared" si="20"/>
        <v>97549.49572472721</v>
      </c>
      <c r="W30" s="43">
        <f t="shared" si="21"/>
        <v>0</v>
      </c>
      <c r="X30" s="44">
        <f t="shared" si="22"/>
        <v>0</v>
      </c>
      <c r="Y30" s="44">
        <f t="shared" si="23"/>
        <v>0</v>
      </c>
      <c r="Z30" s="44">
        <f t="shared" si="24"/>
        <v>245050.42752727866</v>
      </c>
      <c r="AA30" s="44">
        <f t="shared" si="25"/>
        <v>2450.504275272787</v>
      </c>
      <c r="AB30" s="44">
        <f t="shared" si="26"/>
        <v>22721.504078977374</v>
      </c>
      <c r="AC30" s="44">
        <f t="shared" si="27"/>
        <v>3000000</v>
      </c>
      <c r="AD30" s="44">
        <f t="shared" si="28"/>
        <v>60000</v>
      </c>
      <c r="AE30" s="44">
        <f t="shared" si="29"/>
        <v>248165.24510794482</v>
      </c>
      <c r="AF30" s="44">
        <f t="shared" si="30"/>
        <v>0</v>
      </c>
      <c r="AG30" s="44">
        <f t="shared" si="31"/>
        <v>0</v>
      </c>
      <c r="AH30" s="44">
        <f t="shared" si="32"/>
        <v>0</v>
      </c>
      <c r="AI30" s="44">
        <f t="shared" si="33"/>
        <v>0</v>
      </c>
      <c r="AJ30" s="44">
        <f t="shared" si="34"/>
        <v>0</v>
      </c>
      <c r="AK30" s="44">
        <f t="shared" si="35"/>
        <v>0</v>
      </c>
      <c r="AL30" s="44">
        <f t="shared" si="36"/>
        <v>0</v>
      </c>
      <c r="AM30" s="44">
        <f t="shared" si="37"/>
        <v>0</v>
      </c>
      <c r="AN30" s="44">
        <f t="shared" si="38"/>
        <v>0</v>
      </c>
      <c r="AO30" s="16">
        <f t="shared" si="39"/>
        <v>3245050.4275272787</v>
      </c>
      <c r="AP30" s="39">
        <f t="shared" si="40"/>
        <v>62450.50427527279</v>
      </c>
      <c r="AQ30" s="39">
        <f t="shared" si="41"/>
        <v>270886.7491869222</v>
      </c>
    </row>
    <row r="31" spans="1:43" ht="12.75">
      <c r="A31" s="37">
        <f t="shared" si="0"/>
        <v>104</v>
      </c>
      <c r="B31" s="38">
        <f t="shared" si="42"/>
        <v>104000000</v>
      </c>
      <c r="C31" s="39">
        <f t="shared" si="1"/>
        <v>156573.53747639095</v>
      </c>
      <c r="D31" s="39">
        <f t="shared" si="2"/>
        <v>180000</v>
      </c>
      <c r="E31" s="40">
        <f t="shared" si="3"/>
        <v>100723444.22851615</v>
      </c>
      <c r="F31" s="14">
        <f t="shared" si="4"/>
        <v>0.02</v>
      </c>
      <c r="G31" s="41">
        <f t="shared" si="5"/>
        <v>-0.10250677659998018</v>
      </c>
      <c r="H31" s="42">
        <f t="shared" si="6"/>
        <v>0.17510905194148763</v>
      </c>
      <c r="I31" s="43">
        <f t="shared" si="7"/>
        <v>90000000</v>
      </c>
      <c r="J31" s="44">
        <f t="shared" si="8"/>
        <v>0</v>
      </c>
      <c r="K31" s="44">
        <f t="shared" si="9"/>
        <v>10000000</v>
      </c>
      <c r="L31" s="44">
        <f t="shared" si="10"/>
        <v>100000</v>
      </c>
      <c r="M31" s="44">
        <f t="shared" si="11"/>
        <v>723444.2285161465</v>
      </c>
      <c r="N31" s="44">
        <f t="shared" si="12"/>
        <v>14468.88457032293</v>
      </c>
      <c r="O31" s="44">
        <f t="shared" si="13"/>
        <v>0</v>
      </c>
      <c r="P31" s="44">
        <f t="shared" si="14"/>
        <v>0</v>
      </c>
      <c r="Q31" s="44">
        <f t="shared" si="15"/>
        <v>-118000000</v>
      </c>
      <c r="R31" s="44">
        <f t="shared" si="16"/>
        <v>0</v>
      </c>
      <c r="S31" s="44">
        <f t="shared" si="17"/>
        <v>0</v>
      </c>
      <c r="T31" s="44">
        <f t="shared" si="18"/>
        <v>0</v>
      </c>
      <c r="U31" s="16">
        <f t="shared" si="19"/>
        <v>-17276555.771483853</v>
      </c>
      <c r="V31" s="39">
        <f t="shared" si="20"/>
        <v>114468.88457032293</v>
      </c>
      <c r="W31" s="43">
        <f t="shared" si="21"/>
        <v>0</v>
      </c>
      <c r="X31" s="44">
        <f t="shared" si="22"/>
        <v>0</v>
      </c>
      <c r="Y31" s="44">
        <f t="shared" si="23"/>
        <v>0</v>
      </c>
      <c r="Z31" s="44">
        <f t="shared" si="24"/>
        <v>0</v>
      </c>
      <c r="AA31" s="44">
        <f t="shared" si="25"/>
        <v>0</v>
      </c>
      <c r="AB31" s="44">
        <f t="shared" si="26"/>
        <v>0</v>
      </c>
      <c r="AC31" s="44">
        <f t="shared" si="27"/>
        <v>3276555.7714838535</v>
      </c>
      <c r="AD31" s="44">
        <f t="shared" si="28"/>
        <v>65531.11542967707</v>
      </c>
      <c r="AE31" s="44">
        <f t="shared" si="29"/>
        <v>271042.4220467139</v>
      </c>
      <c r="AF31" s="44">
        <f t="shared" si="30"/>
        <v>0</v>
      </c>
      <c r="AG31" s="44">
        <f t="shared" si="31"/>
        <v>0</v>
      </c>
      <c r="AH31" s="44">
        <f t="shared" si="32"/>
        <v>0</v>
      </c>
      <c r="AI31" s="44">
        <f t="shared" si="33"/>
        <v>0</v>
      </c>
      <c r="AJ31" s="44">
        <f t="shared" si="34"/>
        <v>0</v>
      </c>
      <c r="AK31" s="44">
        <f t="shared" si="35"/>
        <v>0</v>
      </c>
      <c r="AL31" s="44">
        <f t="shared" si="36"/>
        <v>0</v>
      </c>
      <c r="AM31" s="44">
        <f t="shared" si="37"/>
        <v>0</v>
      </c>
      <c r="AN31" s="44">
        <f t="shared" si="38"/>
        <v>0</v>
      </c>
      <c r="AO31" s="16">
        <f t="shared" si="39"/>
        <v>3276555.7714838535</v>
      </c>
      <c r="AP31" s="39">
        <f t="shared" si="40"/>
        <v>65531.11542967707</v>
      </c>
      <c r="AQ31" s="39">
        <f t="shared" si="41"/>
        <v>271042.4220467139</v>
      </c>
    </row>
    <row r="32" spans="1:43" ht="12.75">
      <c r="A32" s="37">
        <f t="shared" si="0"/>
        <v>105</v>
      </c>
      <c r="B32" s="38">
        <f t="shared" si="42"/>
        <v>105000000</v>
      </c>
      <c r="C32" s="39">
        <f t="shared" si="1"/>
        <v>139809.82149058694</v>
      </c>
      <c r="D32" s="39">
        <f t="shared" si="2"/>
        <v>200000</v>
      </c>
      <c r="E32" s="40">
        <f t="shared" si="3"/>
        <v>101691938.88455957</v>
      </c>
      <c r="F32" s="14">
        <f t="shared" si="4"/>
        <v>0.02</v>
      </c>
      <c r="G32" s="41">
        <f t="shared" si="5"/>
        <v>-0.10250677659998018</v>
      </c>
      <c r="H32" s="42">
        <f t="shared" si="6"/>
        <v>0.17510905194148763</v>
      </c>
      <c r="I32" s="43">
        <f t="shared" si="7"/>
        <v>90000000</v>
      </c>
      <c r="J32" s="44">
        <f t="shared" si="8"/>
        <v>0</v>
      </c>
      <c r="K32" s="44">
        <f t="shared" si="9"/>
        <v>10000000</v>
      </c>
      <c r="L32" s="44">
        <f t="shared" si="10"/>
        <v>100000</v>
      </c>
      <c r="M32" s="44">
        <f t="shared" si="11"/>
        <v>1691938.8845595717</v>
      </c>
      <c r="N32" s="44">
        <f t="shared" si="12"/>
        <v>33838.77769119143</v>
      </c>
      <c r="O32" s="44">
        <f t="shared" si="13"/>
        <v>0</v>
      </c>
      <c r="P32" s="44">
        <f t="shared" si="14"/>
        <v>0</v>
      </c>
      <c r="Q32" s="44">
        <f t="shared" si="15"/>
        <v>-118000000</v>
      </c>
      <c r="R32" s="44">
        <f t="shared" si="16"/>
        <v>0</v>
      </c>
      <c r="S32" s="44">
        <f t="shared" si="17"/>
        <v>0</v>
      </c>
      <c r="T32" s="44">
        <f t="shared" si="18"/>
        <v>0</v>
      </c>
      <c r="U32" s="16">
        <f t="shared" si="19"/>
        <v>-16308061.115440428</v>
      </c>
      <c r="V32" s="39">
        <f t="shared" si="20"/>
        <v>133838.77769119144</v>
      </c>
      <c r="W32" s="43">
        <f t="shared" si="21"/>
        <v>0</v>
      </c>
      <c r="X32" s="44">
        <f t="shared" si="22"/>
        <v>0</v>
      </c>
      <c r="Y32" s="44">
        <f t="shared" si="23"/>
        <v>0</v>
      </c>
      <c r="Z32" s="44">
        <f t="shared" si="24"/>
        <v>0</v>
      </c>
      <c r="AA32" s="44">
        <f t="shared" si="25"/>
        <v>0</v>
      </c>
      <c r="AB32" s="44">
        <f t="shared" si="26"/>
        <v>0</v>
      </c>
      <c r="AC32" s="44">
        <f t="shared" si="27"/>
        <v>3308061.1154404283</v>
      </c>
      <c r="AD32" s="44">
        <f t="shared" si="28"/>
        <v>66161.22230880856</v>
      </c>
      <c r="AE32" s="44">
        <f t="shared" si="29"/>
        <v>273648.5991817784</v>
      </c>
      <c r="AF32" s="44">
        <f t="shared" si="30"/>
        <v>0</v>
      </c>
      <c r="AG32" s="44">
        <f t="shared" si="31"/>
        <v>0</v>
      </c>
      <c r="AH32" s="44">
        <f t="shared" si="32"/>
        <v>0</v>
      </c>
      <c r="AI32" s="44">
        <f t="shared" si="33"/>
        <v>0</v>
      </c>
      <c r="AJ32" s="44">
        <f t="shared" si="34"/>
        <v>0</v>
      </c>
      <c r="AK32" s="44">
        <f t="shared" si="35"/>
        <v>0</v>
      </c>
      <c r="AL32" s="44">
        <f t="shared" si="36"/>
        <v>0</v>
      </c>
      <c r="AM32" s="44">
        <f t="shared" si="37"/>
        <v>0</v>
      </c>
      <c r="AN32" s="44">
        <f t="shared" si="38"/>
        <v>0</v>
      </c>
      <c r="AO32" s="16">
        <f t="shared" si="39"/>
        <v>3308061.1154404283</v>
      </c>
      <c r="AP32" s="39">
        <f t="shared" si="40"/>
        <v>66161.22230880856</v>
      </c>
      <c r="AQ32" s="39">
        <f t="shared" si="41"/>
        <v>273648.5991817784</v>
      </c>
    </row>
    <row r="33" spans="1:43" ht="12.75">
      <c r="A33" s="37">
        <f t="shared" si="0"/>
        <v>106</v>
      </c>
      <c r="B33" s="38">
        <f t="shared" si="42"/>
        <v>106000000</v>
      </c>
      <c r="C33" s="39">
        <f t="shared" si="1"/>
        <v>123046.10550478293</v>
      </c>
      <c r="D33" s="39">
        <f t="shared" si="2"/>
        <v>220000</v>
      </c>
      <c r="E33" s="40">
        <f t="shared" si="3"/>
        <v>102660433.540603</v>
      </c>
      <c r="F33" s="14">
        <f t="shared" si="4"/>
        <v>0.02</v>
      </c>
      <c r="G33" s="41">
        <f t="shared" si="5"/>
        <v>-0.10250677659998018</v>
      </c>
      <c r="H33" s="42">
        <f t="shared" si="6"/>
        <v>0.17510905194148763</v>
      </c>
      <c r="I33" s="43">
        <f t="shared" si="7"/>
        <v>90000000</v>
      </c>
      <c r="J33" s="44">
        <f t="shared" si="8"/>
        <v>0</v>
      </c>
      <c r="K33" s="44">
        <f t="shared" si="9"/>
        <v>10000000</v>
      </c>
      <c r="L33" s="44">
        <f t="shared" si="10"/>
        <v>100000</v>
      </c>
      <c r="M33" s="44">
        <f t="shared" si="11"/>
        <v>2660433.540602997</v>
      </c>
      <c r="N33" s="44">
        <f t="shared" si="12"/>
        <v>53208.67081205994</v>
      </c>
      <c r="O33" s="44">
        <f t="shared" si="13"/>
        <v>0</v>
      </c>
      <c r="P33" s="44">
        <f t="shared" si="14"/>
        <v>0</v>
      </c>
      <c r="Q33" s="44">
        <f t="shared" si="15"/>
        <v>-118000000</v>
      </c>
      <c r="R33" s="44">
        <f t="shared" si="16"/>
        <v>0</v>
      </c>
      <c r="S33" s="44">
        <f t="shared" si="17"/>
        <v>0</v>
      </c>
      <c r="T33" s="44">
        <f t="shared" si="18"/>
        <v>0</v>
      </c>
      <c r="U33" s="16">
        <f t="shared" si="19"/>
        <v>-15339566.459397003</v>
      </c>
      <c r="V33" s="39">
        <f t="shared" si="20"/>
        <v>153208.67081205995</v>
      </c>
      <c r="W33" s="43">
        <f t="shared" si="21"/>
        <v>0</v>
      </c>
      <c r="X33" s="44">
        <f t="shared" si="22"/>
        <v>0</v>
      </c>
      <c r="Y33" s="44">
        <f t="shared" si="23"/>
        <v>0</v>
      </c>
      <c r="Z33" s="44">
        <f t="shared" si="24"/>
        <v>0</v>
      </c>
      <c r="AA33" s="44">
        <f t="shared" si="25"/>
        <v>0</v>
      </c>
      <c r="AB33" s="44">
        <f t="shared" si="26"/>
        <v>0</v>
      </c>
      <c r="AC33" s="44">
        <f t="shared" si="27"/>
        <v>3339566.459397003</v>
      </c>
      <c r="AD33" s="44">
        <f t="shared" si="28"/>
        <v>66791.32918794006</v>
      </c>
      <c r="AE33" s="44">
        <f t="shared" si="29"/>
        <v>276254.7763168429</v>
      </c>
      <c r="AF33" s="44">
        <f t="shared" si="30"/>
        <v>0</v>
      </c>
      <c r="AG33" s="44">
        <f t="shared" si="31"/>
        <v>0</v>
      </c>
      <c r="AH33" s="44">
        <f t="shared" si="32"/>
        <v>0</v>
      </c>
      <c r="AI33" s="44">
        <f t="shared" si="33"/>
        <v>0</v>
      </c>
      <c r="AJ33" s="44">
        <f t="shared" si="34"/>
        <v>0</v>
      </c>
      <c r="AK33" s="44">
        <f t="shared" si="35"/>
        <v>0</v>
      </c>
      <c r="AL33" s="44">
        <f t="shared" si="36"/>
        <v>0</v>
      </c>
      <c r="AM33" s="44">
        <f t="shared" si="37"/>
        <v>0</v>
      </c>
      <c r="AN33" s="44">
        <f t="shared" si="38"/>
        <v>0</v>
      </c>
      <c r="AO33" s="16">
        <f t="shared" si="39"/>
        <v>3339566.459397003</v>
      </c>
      <c r="AP33" s="39">
        <f t="shared" si="40"/>
        <v>66791.32918794006</v>
      </c>
      <c r="AQ33" s="39">
        <f t="shared" si="41"/>
        <v>276254.7763168429</v>
      </c>
    </row>
    <row r="34" spans="1:43" ht="12.75">
      <c r="A34" s="37">
        <f t="shared" si="0"/>
        <v>107</v>
      </c>
      <c r="B34" s="38">
        <f t="shared" si="42"/>
        <v>107000000</v>
      </c>
      <c r="C34" s="39">
        <f t="shared" si="1"/>
        <v>106282.38951897895</v>
      </c>
      <c r="D34" s="39">
        <f t="shared" si="2"/>
        <v>240000</v>
      </c>
      <c r="E34" s="40">
        <f t="shared" si="3"/>
        <v>103628928.19664642</v>
      </c>
      <c r="F34" s="14">
        <f t="shared" si="4"/>
        <v>0.02</v>
      </c>
      <c r="G34" s="41">
        <f t="shared" si="5"/>
        <v>-0.10250677659998018</v>
      </c>
      <c r="H34" s="42">
        <f t="shared" si="6"/>
        <v>0.17510905194148763</v>
      </c>
      <c r="I34" s="43">
        <f t="shared" si="7"/>
        <v>90000000</v>
      </c>
      <c r="J34" s="44">
        <f t="shared" si="8"/>
        <v>0</v>
      </c>
      <c r="K34" s="44">
        <f t="shared" si="9"/>
        <v>10000000</v>
      </c>
      <c r="L34" s="44">
        <f t="shared" si="10"/>
        <v>100000</v>
      </c>
      <c r="M34" s="44">
        <f t="shared" si="11"/>
        <v>3628928.196646422</v>
      </c>
      <c r="N34" s="44">
        <f t="shared" si="12"/>
        <v>72578.56393292845</v>
      </c>
      <c r="O34" s="44">
        <f t="shared" si="13"/>
        <v>0</v>
      </c>
      <c r="P34" s="44">
        <f t="shared" si="14"/>
        <v>0</v>
      </c>
      <c r="Q34" s="44">
        <f t="shared" si="15"/>
        <v>-118000000</v>
      </c>
      <c r="R34" s="44">
        <f t="shared" si="16"/>
        <v>0</v>
      </c>
      <c r="S34" s="44">
        <f t="shared" si="17"/>
        <v>0</v>
      </c>
      <c r="T34" s="44">
        <f t="shared" si="18"/>
        <v>0</v>
      </c>
      <c r="U34" s="16">
        <f t="shared" si="19"/>
        <v>-14371071.803353578</v>
      </c>
      <c r="V34" s="39">
        <f t="shared" si="20"/>
        <v>172578.56393292843</v>
      </c>
      <c r="W34" s="43">
        <f t="shared" si="21"/>
        <v>0</v>
      </c>
      <c r="X34" s="44">
        <f t="shared" si="22"/>
        <v>0</v>
      </c>
      <c r="Y34" s="44">
        <f t="shared" si="23"/>
        <v>0</v>
      </c>
      <c r="Z34" s="44">
        <f t="shared" si="24"/>
        <v>0</v>
      </c>
      <c r="AA34" s="44">
        <f t="shared" si="25"/>
        <v>0</v>
      </c>
      <c r="AB34" s="44">
        <f t="shared" si="26"/>
        <v>0</v>
      </c>
      <c r="AC34" s="44">
        <f t="shared" si="27"/>
        <v>3371071.803353578</v>
      </c>
      <c r="AD34" s="44">
        <f t="shared" si="28"/>
        <v>67421.43606707155</v>
      </c>
      <c r="AE34" s="44">
        <f t="shared" si="29"/>
        <v>278860.9534519074</v>
      </c>
      <c r="AF34" s="44">
        <f t="shared" si="30"/>
        <v>0</v>
      </c>
      <c r="AG34" s="44">
        <f t="shared" si="31"/>
        <v>0</v>
      </c>
      <c r="AH34" s="44">
        <f t="shared" si="32"/>
        <v>0</v>
      </c>
      <c r="AI34" s="44">
        <f t="shared" si="33"/>
        <v>0</v>
      </c>
      <c r="AJ34" s="44">
        <f t="shared" si="34"/>
        <v>0</v>
      </c>
      <c r="AK34" s="44">
        <f t="shared" si="35"/>
        <v>0</v>
      </c>
      <c r="AL34" s="44">
        <f t="shared" si="36"/>
        <v>0</v>
      </c>
      <c r="AM34" s="44">
        <f t="shared" si="37"/>
        <v>0</v>
      </c>
      <c r="AN34" s="44">
        <f t="shared" si="38"/>
        <v>0</v>
      </c>
      <c r="AO34" s="16">
        <f t="shared" si="39"/>
        <v>3371071.803353578</v>
      </c>
      <c r="AP34" s="39">
        <f t="shared" si="40"/>
        <v>67421.43606707155</v>
      </c>
      <c r="AQ34" s="39">
        <f t="shared" si="41"/>
        <v>278860.9534519074</v>
      </c>
    </row>
    <row r="35" spans="1:43" ht="12.75">
      <c r="A35" s="37">
        <f t="shared" si="0"/>
        <v>108</v>
      </c>
      <c r="B35" s="38">
        <f t="shared" si="42"/>
        <v>108000000</v>
      </c>
      <c r="C35" s="39">
        <f t="shared" si="1"/>
        <v>89518.67353317645</v>
      </c>
      <c r="D35" s="39">
        <f t="shared" si="2"/>
        <v>260000</v>
      </c>
      <c r="E35" s="40">
        <f t="shared" si="3"/>
        <v>104597422.85268983</v>
      </c>
      <c r="F35" s="14">
        <f t="shared" si="4"/>
        <v>0.02</v>
      </c>
      <c r="G35" s="41">
        <f t="shared" si="5"/>
        <v>-0.10250677659998018</v>
      </c>
      <c r="H35" s="42">
        <f t="shared" si="6"/>
        <v>0.17510905194148763</v>
      </c>
      <c r="I35" s="43">
        <f t="shared" si="7"/>
        <v>90000000</v>
      </c>
      <c r="J35" s="44">
        <f t="shared" si="8"/>
        <v>0</v>
      </c>
      <c r="K35" s="44">
        <f t="shared" si="9"/>
        <v>10000000</v>
      </c>
      <c r="L35" s="44">
        <f t="shared" si="10"/>
        <v>100000</v>
      </c>
      <c r="M35" s="44">
        <f t="shared" si="11"/>
        <v>4597422.852689832</v>
      </c>
      <c r="N35" s="44">
        <f t="shared" si="12"/>
        <v>91948.45705379665</v>
      </c>
      <c r="O35" s="44">
        <f t="shared" si="13"/>
        <v>0</v>
      </c>
      <c r="P35" s="44">
        <f t="shared" si="14"/>
        <v>0</v>
      </c>
      <c r="Q35" s="44">
        <f t="shared" si="15"/>
        <v>-118000000</v>
      </c>
      <c r="R35" s="44">
        <f t="shared" si="16"/>
        <v>0</v>
      </c>
      <c r="S35" s="44">
        <f t="shared" si="17"/>
        <v>0</v>
      </c>
      <c r="T35" s="44">
        <f t="shared" si="18"/>
        <v>0</v>
      </c>
      <c r="U35" s="16">
        <f t="shared" si="19"/>
        <v>-13402577.147310168</v>
      </c>
      <c r="V35" s="39">
        <f t="shared" si="20"/>
        <v>191948.45705379665</v>
      </c>
      <c r="W35" s="43">
        <f t="shared" si="21"/>
        <v>0</v>
      </c>
      <c r="X35" s="44">
        <f t="shared" si="22"/>
        <v>0</v>
      </c>
      <c r="Y35" s="44">
        <f t="shared" si="23"/>
        <v>0</v>
      </c>
      <c r="Z35" s="44">
        <f t="shared" si="24"/>
        <v>0</v>
      </c>
      <c r="AA35" s="44">
        <f t="shared" si="25"/>
        <v>0</v>
      </c>
      <c r="AB35" s="44">
        <f t="shared" si="26"/>
        <v>0</v>
      </c>
      <c r="AC35" s="44">
        <f t="shared" si="27"/>
        <v>3402577.1473101676</v>
      </c>
      <c r="AD35" s="44">
        <f t="shared" si="28"/>
        <v>68051.54294620335</v>
      </c>
      <c r="AE35" s="44">
        <f t="shared" si="29"/>
        <v>281467.1305869731</v>
      </c>
      <c r="AF35" s="44">
        <f t="shared" si="30"/>
        <v>0</v>
      </c>
      <c r="AG35" s="44">
        <f t="shared" si="31"/>
        <v>0</v>
      </c>
      <c r="AH35" s="44">
        <f t="shared" si="32"/>
        <v>0</v>
      </c>
      <c r="AI35" s="44">
        <f t="shared" si="33"/>
        <v>0</v>
      </c>
      <c r="AJ35" s="44">
        <f t="shared" si="34"/>
        <v>0</v>
      </c>
      <c r="AK35" s="44">
        <f t="shared" si="35"/>
        <v>0</v>
      </c>
      <c r="AL35" s="44">
        <f t="shared" si="36"/>
        <v>0</v>
      </c>
      <c r="AM35" s="44">
        <f t="shared" si="37"/>
        <v>0</v>
      </c>
      <c r="AN35" s="44">
        <f t="shared" si="38"/>
        <v>0</v>
      </c>
      <c r="AO35" s="16">
        <f t="shared" si="39"/>
        <v>3402577.1473101676</v>
      </c>
      <c r="AP35" s="39">
        <f t="shared" si="40"/>
        <v>68051.54294620335</v>
      </c>
      <c r="AQ35" s="39">
        <f t="shared" si="41"/>
        <v>281467.1305869731</v>
      </c>
    </row>
    <row r="36" spans="1:43" ht="12.75">
      <c r="A36" s="37">
        <f t="shared" si="0"/>
        <v>109</v>
      </c>
      <c r="B36" s="38">
        <f t="shared" si="42"/>
        <v>109000000</v>
      </c>
      <c r="C36" s="39">
        <f t="shared" si="1"/>
        <v>72754.95754737244</v>
      </c>
      <c r="D36" s="39">
        <f t="shared" si="2"/>
        <v>280000</v>
      </c>
      <c r="E36" s="40">
        <f t="shared" si="3"/>
        <v>105565917.50873326</v>
      </c>
      <c r="F36" s="14">
        <f t="shared" si="4"/>
        <v>0.02</v>
      </c>
      <c r="G36" s="41">
        <f t="shared" si="5"/>
        <v>-0.10250677659998018</v>
      </c>
      <c r="H36" s="42">
        <f t="shared" si="6"/>
        <v>0.17510905194148763</v>
      </c>
      <c r="I36" s="43">
        <f t="shared" si="7"/>
        <v>90000000</v>
      </c>
      <c r="J36" s="44">
        <f t="shared" si="8"/>
        <v>0</v>
      </c>
      <c r="K36" s="44">
        <f t="shared" si="9"/>
        <v>10000000</v>
      </c>
      <c r="L36" s="44">
        <f t="shared" si="10"/>
        <v>100000</v>
      </c>
      <c r="M36" s="44">
        <f t="shared" si="11"/>
        <v>5565917.508733258</v>
      </c>
      <c r="N36" s="44">
        <f t="shared" si="12"/>
        <v>111318.35017466516</v>
      </c>
      <c r="O36" s="44">
        <f t="shared" si="13"/>
        <v>0</v>
      </c>
      <c r="P36" s="44">
        <f t="shared" si="14"/>
        <v>0</v>
      </c>
      <c r="Q36" s="44">
        <f t="shared" si="15"/>
        <v>-118000000</v>
      </c>
      <c r="R36" s="44">
        <f t="shared" si="16"/>
        <v>0</v>
      </c>
      <c r="S36" s="44">
        <f t="shared" si="17"/>
        <v>0</v>
      </c>
      <c r="T36" s="44">
        <f t="shared" si="18"/>
        <v>0</v>
      </c>
      <c r="U36" s="16">
        <f t="shared" si="19"/>
        <v>-12434082.491266742</v>
      </c>
      <c r="V36" s="39">
        <f t="shared" si="20"/>
        <v>211318.35017466516</v>
      </c>
      <c r="W36" s="43">
        <f t="shared" si="21"/>
        <v>0</v>
      </c>
      <c r="X36" s="44">
        <f t="shared" si="22"/>
        <v>0</v>
      </c>
      <c r="Y36" s="44">
        <f t="shared" si="23"/>
        <v>0</v>
      </c>
      <c r="Z36" s="44">
        <f t="shared" si="24"/>
        <v>0</v>
      </c>
      <c r="AA36" s="44">
        <f t="shared" si="25"/>
        <v>0</v>
      </c>
      <c r="AB36" s="44">
        <f t="shared" si="26"/>
        <v>0</v>
      </c>
      <c r="AC36" s="44">
        <f t="shared" si="27"/>
        <v>3434082.4912667423</v>
      </c>
      <c r="AD36" s="44">
        <f t="shared" si="28"/>
        <v>68681.64982533485</v>
      </c>
      <c r="AE36" s="44">
        <f t="shared" si="29"/>
        <v>284073.3077220376</v>
      </c>
      <c r="AF36" s="44">
        <f t="shared" si="30"/>
        <v>0</v>
      </c>
      <c r="AG36" s="44">
        <f t="shared" si="31"/>
        <v>0</v>
      </c>
      <c r="AH36" s="44">
        <f t="shared" si="32"/>
        <v>0</v>
      </c>
      <c r="AI36" s="44">
        <f t="shared" si="33"/>
        <v>0</v>
      </c>
      <c r="AJ36" s="44">
        <f t="shared" si="34"/>
        <v>0</v>
      </c>
      <c r="AK36" s="44">
        <f t="shared" si="35"/>
        <v>0</v>
      </c>
      <c r="AL36" s="44">
        <f t="shared" si="36"/>
        <v>0</v>
      </c>
      <c r="AM36" s="44">
        <f t="shared" si="37"/>
        <v>0</v>
      </c>
      <c r="AN36" s="44">
        <f t="shared" si="38"/>
        <v>0</v>
      </c>
      <c r="AO36" s="16">
        <f t="shared" si="39"/>
        <v>3434082.4912667423</v>
      </c>
      <c r="AP36" s="39">
        <f t="shared" si="40"/>
        <v>68681.64982533485</v>
      </c>
      <c r="AQ36" s="39">
        <f t="shared" si="41"/>
        <v>284073.3077220376</v>
      </c>
    </row>
    <row r="37" spans="1:43" ht="12.75">
      <c r="A37" s="37">
        <f t="shared" si="0"/>
        <v>110</v>
      </c>
      <c r="B37" s="38">
        <f t="shared" si="42"/>
        <v>110000000</v>
      </c>
      <c r="C37" s="39">
        <f t="shared" si="1"/>
        <v>55991.24156156846</v>
      </c>
      <c r="D37" s="39">
        <f t="shared" si="2"/>
        <v>300000</v>
      </c>
      <c r="E37" s="40">
        <f t="shared" si="3"/>
        <v>106534412.16477668</v>
      </c>
      <c r="F37" s="14">
        <f t="shared" si="4"/>
        <v>0.02</v>
      </c>
      <c r="G37" s="41">
        <f t="shared" si="5"/>
        <v>-0.10250677659998018</v>
      </c>
      <c r="H37" s="42">
        <f t="shared" si="6"/>
        <v>0.17510905194148763</v>
      </c>
      <c r="I37" s="43">
        <f t="shared" si="7"/>
        <v>90000000</v>
      </c>
      <c r="J37" s="44">
        <f t="shared" si="8"/>
        <v>0</v>
      </c>
      <c r="K37" s="44">
        <f t="shared" si="9"/>
        <v>10000000</v>
      </c>
      <c r="L37" s="44">
        <f t="shared" si="10"/>
        <v>100000</v>
      </c>
      <c r="M37" s="44">
        <f t="shared" si="11"/>
        <v>6534412.164776683</v>
      </c>
      <c r="N37" s="44">
        <f t="shared" si="12"/>
        <v>130688.24329553366</v>
      </c>
      <c r="O37" s="44">
        <f t="shared" si="13"/>
        <v>0</v>
      </c>
      <c r="P37" s="44">
        <f t="shared" si="14"/>
        <v>0</v>
      </c>
      <c r="Q37" s="44">
        <f t="shared" si="15"/>
        <v>-118000000</v>
      </c>
      <c r="R37" s="44">
        <f t="shared" si="16"/>
        <v>0</v>
      </c>
      <c r="S37" s="44">
        <f t="shared" si="17"/>
        <v>0</v>
      </c>
      <c r="T37" s="44">
        <f t="shared" si="18"/>
        <v>0</v>
      </c>
      <c r="U37" s="16">
        <f t="shared" si="19"/>
        <v>-11465587.835223317</v>
      </c>
      <c r="V37" s="39">
        <f t="shared" si="20"/>
        <v>230688.24329553364</v>
      </c>
      <c r="W37" s="43">
        <f t="shared" si="21"/>
        <v>0</v>
      </c>
      <c r="X37" s="44">
        <f t="shared" si="22"/>
        <v>0</v>
      </c>
      <c r="Y37" s="44">
        <f t="shared" si="23"/>
        <v>0</v>
      </c>
      <c r="Z37" s="44">
        <f t="shared" si="24"/>
        <v>0</v>
      </c>
      <c r="AA37" s="44">
        <f t="shared" si="25"/>
        <v>0</v>
      </c>
      <c r="AB37" s="44">
        <f t="shared" si="26"/>
        <v>0</v>
      </c>
      <c r="AC37" s="44">
        <f t="shared" si="27"/>
        <v>3465587.835223317</v>
      </c>
      <c r="AD37" s="44">
        <f t="shared" si="28"/>
        <v>69311.75670446634</v>
      </c>
      <c r="AE37" s="44">
        <f t="shared" si="29"/>
        <v>286679.4848571021</v>
      </c>
      <c r="AF37" s="44">
        <f t="shared" si="30"/>
        <v>0</v>
      </c>
      <c r="AG37" s="44">
        <f t="shared" si="31"/>
        <v>0</v>
      </c>
      <c r="AH37" s="44">
        <f t="shared" si="32"/>
        <v>0</v>
      </c>
      <c r="AI37" s="44">
        <f t="shared" si="33"/>
        <v>0</v>
      </c>
      <c r="AJ37" s="44">
        <f t="shared" si="34"/>
        <v>0</v>
      </c>
      <c r="AK37" s="44">
        <f t="shared" si="35"/>
        <v>0</v>
      </c>
      <c r="AL37" s="44">
        <f t="shared" si="36"/>
        <v>0</v>
      </c>
      <c r="AM37" s="44">
        <f t="shared" si="37"/>
        <v>0</v>
      </c>
      <c r="AN37" s="44">
        <f t="shared" si="38"/>
        <v>0</v>
      </c>
      <c r="AO37" s="16">
        <f t="shared" si="39"/>
        <v>3465587.835223317</v>
      </c>
      <c r="AP37" s="39">
        <f t="shared" si="40"/>
        <v>69311.75670446634</v>
      </c>
      <c r="AQ37" s="39">
        <f t="shared" si="41"/>
        <v>286679.4848571021</v>
      </c>
    </row>
    <row r="38" spans="1:43" ht="12.75">
      <c r="A38" s="37">
        <f t="shared" si="0"/>
        <v>111</v>
      </c>
      <c r="B38" s="38">
        <f t="shared" si="42"/>
        <v>111000000</v>
      </c>
      <c r="C38" s="39">
        <f t="shared" si="1"/>
        <v>219772.68175773488</v>
      </c>
      <c r="D38" s="39">
        <f t="shared" si="2"/>
        <v>330000</v>
      </c>
      <c r="E38" s="40">
        <f t="shared" si="3"/>
        <v>105647942.71432044</v>
      </c>
      <c r="F38" s="14">
        <f t="shared" si="4"/>
        <v>0.03</v>
      </c>
      <c r="G38" s="41">
        <f t="shared" si="5"/>
        <v>-0.15376016489997027</v>
      </c>
      <c r="H38" s="42">
        <f t="shared" si="6"/>
        <v>0.16510905194148762</v>
      </c>
      <c r="I38" s="43">
        <f t="shared" si="7"/>
        <v>90000000</v>
      </c>
      <c r="J38" s="44">
        <f t="shared" si="8"/>
        <v>0</v>
      </c>
      <c r="K38" s="44">
        <f t="shared" si="9"/>
        <v>10000000</v>
      </c>
      <c r="L38" s="44">
        <f t="shared" si="10"/>
        <v>100000</v>
      </c>
      <c r="M38" s="44">
        <f t="shared" si="11"/>
        <v>5647942.714320436</v>
      </c>
      <c r="N38" s="44">
        <f t="shared" si="12"/>
        <v>112958.85428640872</v>
      </c>
      <c r="O38" s="44">
        <f t="shared" si="13"/>
        <v>0</v>
      </c>
      <c r="P38" s="44">
        <f t="shared" si="14"/>
        <v>0</v>
      </c>
      <c r="Q38" s="44">
        <f t="shared" si="15"/>
        <v>-118000000</v>
      </c>
      <c r="R38" s="44">
        <f t="shared" si="16"/>
        <v>0</v>
      </c>
      <c r="S38" s="44">
        <f t="shared" si="17"/>
        <v>0</v>
      </c>
      <c r="T38" s="44">
        <f t="shared" si="18"/>
        <v>0</v>
      </c>
      <c r="U38" s="16">
        <f t="shared" si="19"/>
        <v>-12352057.285679564</v>
      </c>
      <c r="V38" s="39">
        <f t="shared" si="20"/>
        <v>212958.85428640872</v>
      </c>
      <c r="W38" s="43">
        <f t="shared" si="21"/>
        <v>0</v>
      </c>
      <c r="X38" s="44">
        <f t="shared" si="22"/>
        <v>0</v>
      </c>
      <c r="Y38" s="44">
        <f t="shared" si="23"/>
        <v>0</v>
      </c>
      <c r="Z38" s="44">
        <f t="shared" si="24"/>
        <v>0</v>
      </c>
      <c r="AA38" s="44">
        <f t="shared" si="25"/>
        <v>0</v>
      </c>
      <c r="AB38" s="44">
        <f t="shared" si="26"/>
        <v>0</v>
      </c>
      <c r="AC38" s="44">
        <f t="shared" si="27"/>
        <v>4352057.285679564</v>
      </c>
      <c r="AD38" s="44">
        <f t="shared" si="28"/>
        <v>87041.14571359128</v>
      </c>
      <c r="AE38" s="44">
        <f t="shared" si="29"/>
        <v>360009.78767482867</v>
      </c>
      <c r="AF38" s="44">
        <f t="shared" si="30"/>
        <v>1000000</v>
      </c>
      <c r="AG38" s="44">
        <f t="shared" si="31"/>
        <v>30000</v>
      </c>
      <c r="AH38" s="44">
        <f t="shared" si="32"/>
        <v>72721.74836931493</v>
      </c>
      <c r="AI38" s="44">
        <f t="shared" si="33"/>
        <v>0</v>
      </c>
      <c r="AJ38" s="44">
        <f t="shared" si="34"/>
        <v>0</v>
      </c>
      <c r="AK38" s="44">
        <f t="shared" si="35"/>
        <v>0</v>
      </c>
      <c r="AL38" s="44">
        <f t="shared" si="36"/>
        <v>0</v>
      </c>
      <c r="AM38" s="44">
        <f t="shared" si="37"/>
        <v>0</v>
      </c>
      <c r="AN38" s="44">
        <f t="shared" si="38"/>
        <v>0</v>
      </c>
      <c r="AO38" s="16">
        <f t="shared" si="39"/>
        <v>5352057.285679564</v>
      </c>
      <c r="AP38" s="39">
        <f t="shared" si="40"/>
        <v>117041.14571359128</v>
      </c>
      <c r="AQ38" s="39">
        <f t="shared" si="41"/>
        <v>432731.5360441436</v>
      </c>
    </row>
    <row r="39" spans="1:43" ht="12.75">
      <c r="A39" s="37">
        <f t="shared" si="0"/>
        <v>112</v>
      </c>
      <c r="B39" s="38">
        <f t="shared" si="42"/>
        <v>112000000</v>
      </c>
      <c r="C39" s="39">
        <f t="shared" si="1"/>
        <v>194725.58880059797</v>
      </c>
      <c r="D39" s="39">
        <f t="shared" si="2"/>
        <v>360000</v>
      </c>
      <c r="E39" s="40">
        <f t="shared" si="3"/>
        <v>106599725.98201701</v>
      </c>
      <c r="F39" s="14">
        <f t="shared" si="4"/>
        <v>0.03</v>
      </c>
      <c r="G39" s="41">
        <f t="shared" si="5"/>
        <v>-0.15376016489997027</v>
      </c>
      <c r="H39" s="42">
        <f t="shared" si="6"/>
        <v>0.16510905194148762</v>
      </c>
      <c r="I39" s="43">
        <f t="shared" si="7"/>
        <v>90000000</v>
      </c>
      <c r="J39" s="44">
        <f t="shared" si="8"/>
        <v>0</v>
      </c>
      <c r="K39" s="44">
        <f t="shared" si="9"/>
        <v>10000000</v>
      </c>
      <c r="L39" s="44">
        <f t="shared" si="10"/>
        <v>100000</v>
      </c>
      <c r="M39" s="44">
        <f t="shared" si="11"/>
        <v>6599725.98201701</v>
      </c>
      <c r="N39" s="44">
        <f t="shared" si="12"/>
        <v>131994.5196403402</v>
      </c>
      <c r="O39" s="44">
        <f t="shared" si="13"/>
        <v>0</v>
      </c>
      <c r="P39" s="44">
        <f t="shared" si="14"/>
        <v>0</v>
      </c>
      <c r="Q39" s="44">
        <f t="shared" si="15"/>
        <v>-118000000</v>
      </c>
      <c r="R39" s="44">
        <f t="shared" si="16"/>
        <v>0</v>
      </c>
      <c r="S39" s="44">
        <f t="shared" si="17"/>
        <v>0</v>
      </c>
      <c r="T39" s="44">
        <f t="shared" si="18"/>
        <v>0</v>
      </c>
      <c r="U39" s="16">
        <f t="shared" si="19"/>
        <v>-11400274.01798299</v>
      </c>
      <c r="V39" s="39">
        <f t="shared" si="20"/>
        <v>231994.5196403402</v>
      </c>
      <c r="W39" s="43">
        <f t="shared" si="21"/>
        <v>0</v>
      </c>
      <c r="X39" s="44">
        <f t="shared" si="22"/>
        <v>0</v>
      </c>
      <c r="Y39" s="44">
        <f t="shared" si="23"/>
        <v>0</v>
      </c>
      <c r="Z39" s="44">
        <f t="shared" si="24"/>
        <v>0</v>
      </c>
      <c r="AA39" s="44">
        <f t="shared" si="25"/>
        <v>0</v>
      </c>
      <c r="AB39" s="44">
        <f t="shared" si="26"/>
        <v>0</v>
      </c>
      <c r="AC39" s="44">
        <f t="shared" si="27"/>
        <v>3400274.0179829895</v>
      </c>
      <c r="AD39" s="44">
        <f t="shared" si="28"/>
        <v>68005.48035965979</v>
      </c>
      <c r="AE39" s="44">
        <f t="shared" si="29"/>
        <v>281276.6117023083</v>
      </c>
      <c r="AF39" s="44">
        <f t="shared" si="30"/>
        <v>2000000</v>
      </c>
      <c r="AG39" s="44">
        <f t="shared" si="31"/>
        <v>60000</v>
      </c>
      <c r="AH39" s="44">
        <f t="shared" si="32"/>
        <v>145443.49673862985</v>
      </c>
      <c r="AI39" s="44">
        <f t="shared" si="33"/>
        <v>0</v>
      </c>
      <c r="AJ39" s="44">
        <f t="shared" si="34"/>
        <v>0</v>
      </c>
      <c r="AK39" s="44">
        <f t="shared" si="35"/>
        <v>0</v>
      </c>
      <c r="AL39" s="44">
        <f t="shared" si="36"/>
        <v>0</v>
      </c>
      <c r="AM39" s="44">
        <f t="shared" si="37"/>
        <v>0</v>
      </c>
      <c r="AN39" s="44">
        <f t="shared" si="38"/>
        <v>0</v>
      </c>
      <c r="AO39" s="16">
        <f t="shared" si="39"/>
        <v>5400274.01798299</v>
      </c>
      <c r="AP39" s="39">
        <f t="shared" si="40"/>
        <v>128005.48035965979</v>
      </c>
      <c r="AQ39" s="39">
        <f t="shared" si="41"/>
        <v>426720.1084409382</v>
      </c>
    </row>
    <row r="40" spans="1:43" ht="12.75">
      <c r="A40" s="37">
        <f t="shared" si="0"/>
        <v>113</v>
      </c>
      <c r="B40" s="38">
        <f t="shared" si="42"/>
        <v>113000000</v>
      </c>
      <c r="C40" s="39">
        <f t="shared" si="1"/>
        <v>169678.4958434596</v>
      </c>
      <c r="D40" s="39">
        <f t="shared" si="2"/>
        <v>390000</v>
      </c>
      <c r="E40" s="40">
        <f t="shared" si="3"/>
        <v>107551509.2497136</v>
      </c>
      <c r="F40" s="14">
        <f t="shared" si="4"/>
        <v>0.03</v>
      </c>
      <c r="G40" s="41">
        <f t="shared" si="5"/>
        <v>-0.15376016489997027</v>
      </c>
      <c r="H40" s="42">
        <f t="shared" si="6"/>
        <v>0.16510905194148762</v>
      </c>
      <c r="I40" s="43">
        <f t="shared" si="7"/>
        <v>90000000</v>
      </c>
      <c r="J40" s="44">
        <f t="shared" si="8"/>
        <v>0</v>
      </c>
      <c r="K40" s="44">
        <f t="shared" si="9"/>
        <v>10000000</v>
      </c>
      <c r="L40" s="44">
        <f t="shared" si="10"/>
        <v>100000</v>
      </c>
      <c r="M40" s="44">
        <f t="shared" si="11"/>
        <v>7551509.2497136</v>
      </c>
      <c r="N40" s="44">
        <f t="shared" si="12"/>
        <v>151030.184994272</v>
      </c>
      <c r="O40" s="44">
        <f t="shared" si="13"/>
        <v>0</v>
      </c>
      <c r="P40" s="44">
        <f t="shared" si="14"/>
        <v>0</v>
      </c>
      <c r="Q40" s="44">
        <f t="shared" si="15"/>
        <v>-118000000</v>
      </c>
      <c r="R40" s="44">
        <f t="shared" si="16"/>
        <v>0</v>
      </c>
      <c r="S40" s="44">
        <f t="shared" si="17"/>
        <v>0</v>
      </c>
      <c r="T40" s="44">
        <f t="shared" si="18"/>
        <v>0</v>
      </c>
      <c r="U40" s="16">
        <f t="shared" si="19"/>
        <v>-10448490.7502864</v>
      </c>
      <c r="V40" s="39">
        <f t="shared" si="20"/>
        <v>251030.184994272</v>
      </c>
      <c r="W40" s="43">
        <f t="shared" si="21"/>
        <v>0</v>
      </c>
      <c r="X40" s="44">
        <f t="shared" si="22"/>
        <v>0</v>
      </c>
      <c r="Y40" s="44">
        <f t="shared" si="23"/>
        <v>0</v>
      </c>
      <c r="Z40" s="44">
        <f t="shared" si="24"/>
        <v>0</v>
      </c>
      <c r="AA40" s="44">
        <f t="shared" si="25"/>
        <v>0</v>
      </c>
      <c r="AB40" s="44">
        <f t="shared" si="26"/>
        <v>0</v>
      </c>
      <c r="AC40" s="44">
        <f t="shared" si="27"/>
        <v>2448490.7502864003</v>
      </c>
      <c r="AD40" s="44">
        <f t="shared" si="28"/>
        <v>48969.81500572801</v>
      </c>
      <c r="AE40" s="44">
        <f t="shared" si="29"/>
        <v>202543.43572978675</v>
      </c>
      <c r="AF40" s="44">
        <f t="shared" si="30"/>
        <v>3000000</v>
      </c>
      <c r="AG40" s="44">
        <f t="shared" si="31"/>
        <v>90000</v>
      </c>
      <c r="AH40" s="44">
        <f t="shared" si="32"/>
        <v>218165.2451079448</v>
      </c>
      <c r="AI40" s="44">
        <f t="shared" si="33"/>
        <v>0</v>
      </c>
      <c r="AJ40" s="44">
        <f t="shared" si="34"/>
        <v>0</v>
      </c>
      <c r="AK40" s="44">
        <f t="shared" si="35"/>
        <v>0</v>
      </c>
      <c r="AL40" s="44">
        <f t="shared" si="36"/>
        <v>0</v>
      </c>
      <c r="AM40" s="44">
        <f t="shared" si="37"/>
        <v>0</v>
      </c>
      <c r="AN40" s="44">
        <f t="shared" si="38"/>
        <v>0</v>
      </c>
      <c r="AO40" s="16">
        <f t="shared" si="39"/>
        <v>5448490.7502864</v>
      </c>
      <c r="AP40" s="39">
        <f t="shared" si="40"/>
        <v>138969.815005728</v>
      </c>
      <c r="AQ40" s="39">
        <f t="shared" si="41"/>
        <v>420708.6808377316</v>
      </c>
    </row>
    <row r="41" spans="1:43" ht="12.75">
      <c r="A41" s="37">
        <f t="shared" si="0"/>
        <v>114</v>
      </c>
      <c r="B41" s="38">
        <f t="shared" si="42"/>
        <v>114000000</v>
      </c>
      <c r="C41" s="39">
        <f t="shared" si="1"/>
        <v>144631.4028863227</v>
      </c>
      <c r="D41" s="39">
        <f t="shared" si="2"/>
        <v>420000</v>
      </c>
      <c r="E41" s="40">
        <f t="shared" si="3"/>
        <v>108503292.51741017</v>
      </c>
      <c r="F41" s="14">
        <f t="shared" si="4"/>
        <v>0.03</v>
      </c>
      <c r="G41" s="41">
        <f t="shared" si="5"/>
        <v>-0.15376016489997027</v>
      </c>
      <c r="H41" s="42">
        <f t="shared" si="6"/>
        <v>0.16510905194148762</v>
      </c>
      <c r="I41" s="43">
        <f t="shared" si="7"/>
        <v>90000000</v>
      </c>
      <c r="J41" s="44">
        <f t="shared" si="8"/>
        <v>0</v>
      </c>
      <c r="K41" s="44">
        <f t="shared" si="9"/>
        <v>10000000</v>
      </c>
      <c r="L41" s="44">
        <f t="shared" si="10"/>
        <v>100000</v>
      </c>
      <c r="M41" s="44">
        <f t="shared" si="11"/>
        <v>8503292.517410174</v>
      </c>
      <c r="N41" s="44">
        <f t="shared" si="12"/>
        <v>170065.85034820347</v>
      </c>
      <c r="O41" s="44">
        <f t="shared" si="13"/>
        <v>0</v>
      </c>
      <c r="P41" s="44">
        <f t="shared" si="14"/>
        <v>0</v>
      </c>
      <c r="Q41" s="44">
        <f t="shared" si="15"/>
        <v>-118000000</v>
      </c>
      <c r="R41" s="44">
        <f t="shared" si="16"/>
        <v>0</v>
      </c>
      <c r="S41" s="44">
        <f t="shared" si="17"/>
        <v>0</v>
      </c>
      <c r="T41" s="44">
        <f t="shared" si="18"/>
        <v>0</v>
      </c>
      <c r="U41" s="16">
        <f t="shared" si="19"/>
        <v>-9496707.482589826</v>
      </c>
      <c r="V41" s="39">
        <f t="shared" si="20"/>
        <v>270065.85034820344</v>
      </c>
      <c r="W41" s="43">
        <f t="shared" si="21"/>
        <v>0</v>
      </c>
      <c r="X41" s="44">
        <f t="shared" si="22"/>
        <v>0</v>
      </c>
      <c r="Y41" s="44">
        <f t="shared" si="23"/>
        <v>0</v>
      </c>
      <c r="Z41" s="44">
        <f t="shared" si="24"/>
        <v>0</v>
      </c>
      <c r="AA41" s="44">
        <f t="shared" si="25"/>
        <v>0</v>
      </c>
      <c r="AB41" s="44">
        <f t="shared" si="26"/>
        <v>0</v>
      </c>
      <c r="AC41" s="44">
        <f t="shared" si="27"/>
        <v>1496707.482589826</v>
      </c>
      <c r="AD41" s="44">
        <f t="shared" si="28"/>
        <v>29934.14965179652</v>
      </c>
      <c r="AE41" s="44">
        <f t="shared" si="29"/>
        <v>123810.25975726641</v>
      </c>
      <c r="AF41" s="44">
        <f t="shared" si="30"/>
        <v>4000000</v>
      </c>
      <c r="AG41" s="44">
        <f t="shared" si="31"/>
        <v>120000</v>
      </c>
      <c r="AH41" s="44">
        <f t="shared" si="32"/>
        <v>290886.9934772597</v>
      </c>
      <c r="AI41" s="44">
        <f t="shared" si="33"/>
        <v>0</v>
      </c>
      <c r="AJ41" s="44">
        <f t="shared" si="34"/>
        <v>0</v>
      </c>
      <c r="AK41" s="44">
        <f t="shared" si="35"/>
        <v>0</v>
      </c>
      <c r="AL41" s="44">
        <f t="shared" si="36"/>
        <v>0</v>
      </c>
      <c r="AM41" s="44">
        <f t="shared" si="37"/>
        <v>0</v>
      </c>
      <c r="AN41" s="44">
        <f t="shared" si="38"/>
        <v>0</v>
      </c>
      <c r="AO41" s="16">
        <f t="shared" si="39"/>
        <v>5496707.482589826</v>
      </c>
      <c r="AP41" s="39">
        <f t="shared" si="40"/>
        <v>149934.14965179653</v>
      </c>
      <c r="AQ41" s="39">
        <f t="shared" si="41"/>
        <v>414697.25323452614</v>
      </c>
    </row>
    <row r="42" spans="1:43" ht="12.75">
      <c r="A42" s="37">
        <f t="shared" si="0"/>
        <v>115</v>
      </c>
      <c r="B42" s="38">
        <f t="shared" si="42"/>
        <v>115000000</v>
      </c>
      <c r="C42" s="39">
        <f t="shared" si="1"/>
        <v>119584.30992918421</v>
      </c>
      <c r="D42" s="39">
        <f t="shared" si="2"/>
        <v>450000</v>
      </c>
      <c r="E42" s="40">
        <f t="shared" si="3"/>
        <v>109455075.78510676</v>
      </c>
      <c r="F42" s="14">
        <f t="shared" si="4"/>
        <v>0.03</v>
      </c>
      <c r="G42" s="41">
        <f t="shared" si="5"/>
        <v>-0.15376016489997027</v>
      </c>
      <c r="H42" s="42">
        <f t="shared" si="6"/>
        <v>0.16510905194148762</v>
      </c>
      <c r="I42" s="43">
        <f t="shared" si="7"/>
        <v>90000000</v>
      </c>
      <c r="J42" s="44">
        <f t="shared" si="8"/>
        <v>0</v>
      </c>
      <c r="K42" s="44">
        <f t="shared" si="9"/>
        <v>10000000</v>
      </c>
      <c r="L42" s="44">
        <f t="shared" si="10"/>
        <v>100000</v>
      </c>
      <c r="M42" s="44">
        <f t="shared" si="11"/>
        <v>9455075.785106763</v>
      </c>
      <c r="N42" s="44">
        <f t="shared" si="12"/>
        <v>189101.51570213528</v>
      </c>
      <c r="O42" s="44">
        <f t="shared" si="13"/>
        <v>0</v>
      </c>
      <c r="P42" s="44">
        <f t="shared" si="14"/>
        <v>0</v>
      </c>
      <c r="Q42" s="44">
        <f t="shared" si="15"/>
        <v>-118000000</v>
      </c>
      <c r="R42" s="44">
        <f t="shared" si="16"/>
        <v>0</v>
      </c>
      <c r="S42" s="44">
        <f t="shared" si="17"/>
        <v>0</v>
      </c>
      <c r="T42" s="44">
        <f t="shared" si="18"/>
        <v>0</v>
      </c>
      <c r="U42" s="16">
        <f t="shared" si="19"/>
        <v>-8544924.214893237</v>
      </c>
      <c r="V42" s="39">
        <f t="shared" si="20"/>
        <v>289101.5157021353</v>
      </c>
      <c r="W42" s="43">
        <f t="shared" si="21"/>
        <v>0</v>
      </c>
      <c r="X42" s="44">
        <f t="shared" si="22"/>
        <v>0</v>
      </c>
      <c r="Y42" s="44">
        <f t="shared" si="23"/>
        <v>0</v>
      </c>
      <c r="Z42" s="44">
        <f t="shared" si="24"/>
        <v>0</v>
      </c>
      <c r="AA42" s="44">
        <f t="shared" si="25"/>
        <v>0</v>
      </c>
      <c r="AB42" s="44">
        <f t="shared" si="26"/>
        <v>0</v>
      </c>
      <c r="AC42" s="44">
        <f t="shared" si="27"/>
        <v>544924.2148932368</v>
      </c>
      <c r="AD42" s="44">
        <f t="shared" si="28"/>
        <v>10898.484297864736</v>
      </c>
      <c r="AE42" s="44">
        <f t="shared" si="29"/>
        <v>45077.08378474483</v>
      </c>
      <c r="AF42" s="44">
        <f t="shared" si="30"/>
        <v>5000000</v>
      </c>
      <c r="AG42" s="44">
        <f t="shared" si="31"/>
        <v>150000</v>
      </c>
      <c r="AH42" s="44">
        <f t="shared" si="32"/>
        <v>363608.74184657465</v>
      </c>
      <c r="AI42" s="44">
        <f t="shared" si="33"/>
        <v>0</v>
      </c>
      <c r="AJ42" s="44">
        <f t="shared" si="34"/>
        <v>0</v>
      </c>
      <c r="AK42" s="44">
        <f t="shared" si="35"/>
        <v>0</v>
      </c>
      <c r="AL42" s="44">
        <f t="shared" si="36"/>
        <v>0</v>
      </c>
      <c r="AM42" s="44">
        <f t="shared" si="37"/>
        <v>0</v>
      </c>
      <c r="AN42" s="44">
        <f t="shared" si="38"/>
        <v>0</v>
      </c>
      <c r="AO42" s="16">
        <f t="shared" si="39"/>
        <v>5544924.214893237</v>
      </c>
      <c r="AP42" s="39">
        <f t="shared" si="40"/>
        <v>160898.48429786472</v>
      </c>
      <c r="AQ42" s="39">
        <f t="shared" si="41"/>
        <v>408685.8256313195</v>
      </c>
    </row>
    <row r="43" spans="1:43" ht="12.75">
      <c r="A43" s="37">
        <f t="shared" si="0"/>
        <v>116</v>
      </c>
      <c r="B43" s="38">
        <f t="shared" si="42"/>
        <v>116000000</v>
      </c>
      <c r="C43" s="39">
        <f t="shared" si="1"/>
        <v>94537.21697204729</v>
      </c>
      <c r="D43" s="39">
        <f t="shared" si="2"/>
        <v>480000</v>
      </c>
      <c r="E43" s="40">
        <f t="shared" si="3"/>
        <v>110406859.05280334</v>
      </c>
      <c r="F43" s="14">
        <f t="shared" si="4"/>
        <v>0.03</v>
      </c>
      <c r="G43" s="41">
        <f t="shared" si="5"/>
        <v>-0.15376016489997027</v>
      </c>
      <c r="H43" s="42">
        <f t="shared" si="6"/>
        <v>0.16510905194148762</v>
      </c>
      <c r="I43" s="43">
        <f t="shared" si="7"/>
        <v>90000000</v>
      </c>
      <c r="J43" s="44">
        <f t="shared" si="8"/>
        <v>0</v>
      </c>
      <c r="K43" s="44">
        <f t="shared" si="9"/>
        <v>10000000</v>
      </c>
      <c r="L43" s="44">
        <f t="shared" si="10"/>
        <v>100000</v>
      </c>
      <c r="M43" s="44">
        <f t="shared" si="11"/>
        <v>10000000</v>
      </c>
      <c r="N43" s="44">
        <f t="shared" si="12"/>
        <v>200000</v>
      </c>
      <c r="O43" s="44">
        <f t="shared" si="13"/>
        <v>406859.0528033376</v>
      </c>
      <c r="P43" s="44">
        <f t="shared" si="14"/>
        <v>12205.771584100126</v>
      </c>
      <c r="Q43" s="44">
        <f t="shared" si="15"/>
        <v>-118000000</v>
      </c>
      <c r="R43" s="44">
        <f t="shared" si="16"/>
        <v>0</v>
      </c>
      <c r="S43" s="44">
        <f t="shared" si="17"/>
        <v>0</v>
      </c>
      <c r="T43" s="44">
        <f t="shared" si="18"/>
        <v>0</v>
      </c>
      <c r="U43" s="16">
        <f t="shared" si="19"/>
        <v>-7593140.947196662</v>
      </c>
      <c r="V43" s="39">
        <f t="shared" si="20"/>
        <v>312205.77158410015</v>
      </c>
      <c r="W43" s="43">
        <f t="shared" si="21"/>
        <v>0</v>
      </c>
      <c r="X43" s="44">
        <f t="shared" si="22"/>
        <v>0</v>
      </c>
      <c r="Y43" s="44">
        <f t="shared" si="23"/>
        <v>0</v>
      </c>
      <c r="Z43" s="44">
        <f t="shared" si="24"/>
        <v>0</v>
      </c>
      <c r="AA43" s="44">
        <f t="shared" si="25"/>
        <v>0</v>
      </c>
      <c r="AB43" s="44">
        <f t="shared" si="26"/>
        <v>0</v>
      </c>
      <c r="AC43" s="44">
        <f t="shared" si="27"/>
        <v>0</v>
      </c>
      <c r="AD43" s="44">
        <f t="shared" si="28"/>
        <v>0</v>
      </c>
      <c r="AE43" s="44">
        <f t="shared" si="29"/>
        <v>0</v>
      </c>
      <c r="AF43" s="44">
        <f t="shared" si="30"/>
        <v>5593140.947196662</v>
      </c>
      <c r="AG43" s="44">
        <f t="shared" si="31"/>
        <v>167794.22841589988</v>
      </c>
      <c r="AH43" s="44">
        <f t="shared" si="32"/>
        <v>406742.98855614744</v>
      </c>
      <c r="AI43" s="44">
        <f t="shared" si="33"/>
        <v>0</v>
      </c>
      <c r="AJ43" s="44">
        <f t="shared" si="34"/>
        <v>0</v>
      </c>
      <c r="AK43" s="44">
        <f t="shared" si="35"/>
        <v>0</v>
      </c>
      <c r="AL43" s="44">
        <f t="shared" si="36"/>
        <v>0</v>
      </c>
      <c r="AM43" s="44">
        <f t="shared" si="37"/>
        <v>0</v>
      </c>
      <c r="AN43" s="44">
        <f t="shared" si="38"/>
        <v>0</v>
      </c>
      <c r="AO43" s="16">
        <f t="shared" si="39"/>
        <v>5593140.947196662</v>
      </c>
      <c r="AP43" s="39">
        <f t="shared" si="40"/>
        <v>167794.22841589988</v>
      </c>
      <c r="AQ43" s="39">
        <f t="shared" si="41"/>
        <v>406742.98855614744</v>
      </c>
    </row>
    <row r="44" spans="1:43" ht="12.75">
      <c r="A44" s="37">
        <f t="shared" si="0"/>
        <v>117</v>
      </c>
      <c r="B44" s="38">
        <f t="shared" si="42"/>
        <v>117000000</v>
      </c>
      <c r="C44" s="39">
        <f t="shared" si="1"/>
        <v>69490.12401491043</v>
      </c>
      <c r="D44" s="39">
        <f t="shared" si="2"/>
        <v>510000</v>
      </c>
      <c r="E44" s="40">
        <f t="shared" si="3"/>
        <v>111358642.32049991</v>
      </c>
      <c r="F44" s="14">
        <f t="shared" si="4"/>
        <v>0.03</v>
      </c>
      <c r="G44" s="41">
        <f t="shared" si="5"/>
        <v>-0.15376016489997027</v>
      </c>
      <c r="H44" s="42">
        <f t="shared" si="6"/>
        <v>0.16510905194148762</v>
      </c>
      <c r="I44" s="43">
        <f t="shared" si="7"/>
        <v>90000000</v>
      </c>
      <c r="J44" s="44">
        <f t="shared" si="8"/>
        <v>0</v>
      </c>
      <c r="K44" s="44">
        <f t="shared" si="9"/>
        <v>10000000</v>
      </c>
      <c r="L44" s="44">
        <f t="shared" si="10"/>
        <v>100000</v>
      </c>
      <c r="M44" s="44">
        <f t="shared" si="11"/>
        <v>10000000</v>
      </c>
      <c r="N44" s="44">
        <f t="shared" si="12"/>
        <v>200000</v>
      </c>
      <c r="O44" s="44">
        <f t="shared" si="13"/>
        <v>1358642.320499912</v>
      </c>
      <c r="P44" s="44">
        <f t="shared" si="14"/>
        <v>40759.269614997356</v>
      </c>
      <c r="Q44" s="44">
        <f t="shared" si="15"/>
        <v>-118000000</v>
      </c>
      <c r="R44" s="44">
        <f t="shared" si="16"/>
        <v>0</v>
      </c>
      <c r="S44" s="44">
        <f t="shared" si="17"/>
        <v>0</v>
      </c>
      <c r="T44" s="44">
        <f t="shared" si="18"/>
        <v>0</v>
      </c>
      <c r="U44" s="16">
        <f t="shared" si="19"/>
        <v>-6641357.679500088</v>
      </c>
      <c r="V44" s="39">
        <f t="shared" si="20"/>
        <v>340759.2696149974</v>
      </c>
      <c r="W44" s="43">
        <f t="shared" si="21"/>
        <v>0</v>
      </c>
      <c r="X44" s="44">
        <f t="shared" si="22"/>
        <v>0</v>
      </c>
      <c r="Y44" s="44">
        <f t="shared" si="23"/>
        <v>0</v>
      </c>
      <c r="Z44" s="44">
        <f t="shared" si="24"/>
        <v>0</v>
      </c>
      <c r="AA44" s="44">
        <f t="shared" si="25"/>
        <v>0</v>
      </c>
      <c r="AB44" s="44">
        <f t="shared" si="26"/>
        <v>0</v>
      </c>
      <c r="AC44" s="44">
        <f t="shared" si="27"/>
        <v>0</v>
      </c>
      <c r="AD44" s="44">
        <f t="shared" si="28"/>
        <v>0</v>
      </c>
      <c r="AE44" s="44">
        <f t="shared" si="29"/>
        <v>0</v>
      </c>
      <c r="AF44" s="44">
        <f t="shared" si="30"/>
        <v>5641357.679500088</v>
      </c>
      <c r="AG44" s="44">
        <f t="shared" si="31"/>
        <v>169240.73038500265</v>
      </c>
      <c r="AH44" s="44">
        <f t="shared" si="32"/>
        <v>410249.3936299078</v>
      </c>
      <c r="AI44" s="44">
        <f t="shared" si="33"/>
        <v>0</v>
      </c>
      <c r="AJ44" s="44">
        <f t="shared" si="34"/>
        <v>0</v>
      </c>
      <c r="AK44" s="44">
        <f t="shared" si="35"/>
        <v>0</v>
      </c>
      <c r="AL44" s="44">
        <f t="shared" si="36"/>
        <v>0</v>
      </c>
      <c r="AM44" s="44">
        <f t="shared" si="37"/>
        <v>0</v>
      </c>
      <c r="AN44" s="44">
        <f t="shared" si="38"/>
        <v>0</v>
      </c>
      <c r="AO44" s="16">
        <f t="shared" si="39"/>
        <v>5641357.679500088</v>
      </c>
      <c r="AP44" s="39">
        <f t="shared" si="40"/>
        <v>169240.73038500265</v>
      </c>
      <c r="AQ44" s="39">
        <f t="shared" si="41"/>
        <v>410249.3936299078</v>
      </c>
    </row>
    <row r="45" spans="1:43" ht="12.75">
      <c r="A45" s="37">
        <f t="shared" si="0"/>
        <v>118</v>
      </c>
      <c r="B45" s="38">
        <f t="shared" si="42"/>
        <v>118000000</v>
      </c>
      <c r="C45" s="39">
        <f t="shared" si="1"/>
        <v>44443.031057771994</v>
      </c>
      <c r="D45" s="39">
        <f t="shared" si="2"/>
        <v>540000</v>
      </c>
      <c r="E45" s="40">
        <f t="shared" si="3"/>
        <v>112310425.5881965</v>
      </c>
      <c r="F45" s="14">
        <f t="shared" si="4"/>
        <v>0.03</v>
      </c>
      <c r="G45" s="41">
        <f t="shared" si="5"/>
        <v>-0.15376016489997027</v>
      </c>
      <c r="H45" s="42">
        <f t="shared" si="6"/>
        <v>0.16510905194148762</v>
      </c>
      <c r="I45" s="43">
        <f t="shared" si="7"/>
        <v>90000000</v>
      </c>
      <c r="J45" s="44">
        <f t="shared" si="8"/>
        <v>0</v>
      </c>
      <c r="K45" s="44">
        <f t="shared" si="9"/>
        <v>10000000</v>
      </c>
      <c r="L45" s="44">
        <f t="shared" si="10"/>
        <v>100000</v>
      </c>
      <c r="M45" s="44">
        <f t="shared" si="11"/>
        <v>10000000</v>
      </c>
      <c r="N45" s="44">
        <f t="shared" si="12"/>
        <v>200000</v>
      </c>
      <c r="O45" s="44">
        <f t="shared" si="13"/>
        <v>2310425.588196501</v>
      </c>
      <c r="P45" s="44">
        <f t="shared" si="14"/>
        <v>69312.76764589503</v>
      </c>
      <c r="Q45" s="44">
        <f t="shared" si="15"/>
        <v>-118000000</v>
      </c>
      <c r="R45" s="44">
        <f t="shared" si="16"/>
        <v>0</v>
      </c>
      <c r="S45" s="44">
        <f t="shared" si="17"/>
        <v>0</v>
      </c>
      <c r="T45" s="44">
        <f t="shared" si="18"/>
        <v>0</v>
      </c>
      <c r="U45" s="16">
        <f t="shared" si="19"/>
        <v>-5689574.411803499</v>
      </c>
      <c r="V45" s="39">
        <f t="shared" si="20"/>
        <v>369312.767645895</v>
      </c>
      <c r="W45" s="43">
        <f t="shared" si="21"/>
        <v>0</v>
      </c>
      <c r="X45" s="44">
        <f t="shared" si="22"/>
        <v>0</v>
      </c>
      <c r="Y45" s="44">
        <f t="shared" si="23"/>
        <v>0</v>
      </c>
      <c r="Z45" s="44">
        <f t="shared" si="24"/>
        <v>0</v>
      </c>
      <c r="AA45" s="44">
        <f t="shared" si="25"/>
        <v>0</v>
      </c>
      <c r="AB45" s="44">
        <f t="shared" si="26"/>
        <v>0</v>
      </c>
      <c r="AC45" s="44">
        <f t="shared" si="27"/>
        <v>0</v>
      </c>
      <c r="AD45" s="44">
        <f t="shared" si="28"/>
        <v>0</v>
      </c>
      <c r="AE45" s="44">
        <f t="shared" si="29"/>
        <v>0</v>
      </c>
      <c r="AF45" s="44">
        <f t="shared" si="30"/>
        <v>5689574.411803499</v>
      </c>
      <c r="AG45" s="44">
        <f t="shared" si="31"/>
        <v>170687.23235410496</v>
      </c>
      <c r="AH45" s="44">
        <f t="shared" si="32"/>
        <v>413755.798703667</v>
      </c>
      <c r="AI45" s="44">
        <f t="shared" si="33"/>
        <v>0</v>
      </c>
      <c r="AJ45" s="44">
        <f t="shared" si="34"/>
        <v>0</v>
      </c>
      <c r="AK45" s="44">
        <f t="shared" si="35"/>
        <v>0</v>
      </c>
      <c r="AL45" s="44">
        <f t="shared" si="36"/>
        <v>0</v>
      </c>
      <c r="AM45" s="44">
        <f t="shared" si="37"/>
        <v>0</v>
      </c>
      <c r="AN45" s="44">
        <f t="shared" si="38"/>
        <v>0</v>
      </c>
      <c r="AO45" s="16">
        <f t="shared" si="39"/>
        <v>5689574.411803499</v>
      </c>
      <c r="AP45" s="39">
        <f t="shared" si="40"/>
        <v>170687.23235410496</v>
      </c>
      <c r="AQ45" s="39">
        <f t="shared" si="41"/>
        <v>413755.798703667</v>
      </c>
    </row>
    <row r="46" spans="1:43" s="17" customFormat="1" ht="12.75">
      <c r="A46" s="45"/>
      <c r="B46" s="46"/>
      <c r="C46" s="47"/>
      <c r="D46" s="47"/>
      <c r="E46" s="48"/>
      <c r="F46" s="21"/>
      <c r="G46" s="49"/>
      <c r="H46" s="50"/>
      <c r="I46" s="51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24"/>
      <c r="V46" s="47"/>
      <c r="W46" s="51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24"/>
      <c r="AP46" s="47"/>
      <c r="AQ46" s="47"/>
    </row>
    <row r="47" spans="1:43" s="17" customFormat="1" ht="12.75">
      <c r="A47" s="45"/>
      <c r="B47" s="46"/>
      <c r="C47" s="47"/>
      <c r="D47" s="47"/>
      <c r="E47" s="48"/>
      <c r="F47" s="21"/>
      <c r="G47" s="49"/>
      <c r="H47" s="50"/>
      <c r="I47" s="51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24"/>
      <c r="V47" s="47"/>
      <c r="W47" s="51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24"/>
      <c r="AP47" s="47"/>
      <c r="AQ47" s="47"/>
    </row>
    <row r="48" spans="1:43" s="17" customFormat="1" ht="12.75">
      <c r="A48" s="45"/>
      <c r="B48" s="46"/>
      <c r="C48" s="47"/>
      <c r="D48" s="47"/>
      <c r="E48" s="48"/>
      <c r="F48" s="21"/>
      <c r="G48" s="49"/>
      <c r="H48" s="50"/>
      <c r="I48" s="51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24"/>
      <c r="V48" s="47"/>
      <c r="W48" s="51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24"/>
      <c r="AP48" s="47"/>
      <c r="AQ48" s="47"/>
    </row>
    <row r="49" spans="1:43" s="17" customFormat="1" ht="12.75">
      <c r="A49" s="45"/>
      <c r="B49" s="46"/>
      <c r="C49" s="47"/>
      <c r="D49" s="47"/>
      <c r="E49" s="48"/>
      <c r="F49" s="21"/>
      <c r="G49" s="49"/>
      <c r="H49" s="50"/>
      <c r="I49" s="51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24"/>
      <c r="V49" s="47"/>
      <c r="W49" s="51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24"/>
      <c r="AP49" s="47"/>
      <c r="AQ49" s="47"/>
    </row>
    <row r="50" spans="1:43" s="17" customFormat="1" ht="12.75">
      <c r="A50" s="45"/>
      <c r="B50" s="46"/>
      <c r="C50" s="47"/>
      <c r="D50" s="47"/>
      <c r="E50" s="48"/>
      <c r="F50" s="21"/>
      <c r="G50" s="49"/>
      <c r="H50" s="50"/>
      <c r="I50" s="51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24"/>
      <c r="V50" s="47"/>
      <c r="W50" s="51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24"/>
      <c r="AP50" s="47"/>
      <c r="AQ50" s="47"/>
    </row>
    <row r="51" spans="1:43" s="17" customFormat="1" ht="12.75">
      <c r="A51" s="45"/>
      <c r="B51" s="46"/>
      <c r="C51" s="47"/>
      <c r="D51" s="47"/>
      <c r="E51" s="48"/>
      <c r="F51" s="21"/>
      <c r="G51" s="49"/>
      <c r="H51" s="50"/>
      <c r="I51" s="51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24"/>
      <c r="V51" s="47"/>
      <c r="W51" s="51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24"/>
      <c r="AP51" s="47"/>
      <c r="AQ51" s="47"/>
    </row>
    <row r="52" spans="1:43" s="17" customFormat="1" ht="12.75">
      <c r="A52" s="45"/>
      <c r="B52" s="46"/>
      <c r="C52" s="47"/>
      <c r="D52" s="47"/>
      <c r="E52" s="48"/>
      <c r="F52" s="21"/>
      <c r="G52" s="49"/>
      <c r="H52" s="50"/>
      <c r="I52" s="51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24"/>
      <c r="V52" s="47"/>
      <c r="W52" s="51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24"/>
      <c r="AP52" s="47"/>
      <c r="AQ52" s="47"/>
    </row>
    <row r="53" spans="1:43" s="17" customFormat="1" ht="12.75">
      <c r="A53" s="45"/>
      <c r="B53" s="46"/>
      <c r="C53" s="47"/>
      <c r="D53" s="47"/>
      <c r="E53" s="48"/>
      <c r="F53" s="21"/>
      <c r="G53" s="49"/>
      <c r="H53" s="50"/>
      <c r="I53" s="51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24"/>
      <c r="V53" s="47"/>
      <c r="W53" s="51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24"/>
      <c r="AP53" s="47"/>
      <c r="AQ53" s="47"/>
    </row>
    <row r="54" spans="1:43" s="17" customFormat="1" ht="12.75">
      <c r="A54" s="45"/>
      <c r="B54" s="46"/>
      <c r="C54" s="47"/>
      <c r="D54" s="47"/>
      <c r="E54" s="48"/>
      <c r="F54" s="21"/>
      <c r="G54" s="49"/>
      <c r="H54" s="50"/>
      <c r="I54" s="51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24"/>
      <c r="V54" s="47"/>
      <c r="W54" s="51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24"/>
      <c r="AP54" s="47"/>
      <c r="AQ54" s="47"/>
    </row>
    <row r="55" spans="1:43" s="17" customFormat="1" ht="12.75">
      <c r="A55" s="45"/>
      <c r="B55" s="46"/>
      <c r="C55" s="47"/>
      <c r="D55" s="47"/>
      <c r="E55" s="48"/>
      <c r="F55" s="21"/>
      <c r="G55" s="49"/>
      <c r="H55" s="50"/>
      <c r="I55" s="51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24"/>
      <c r="V55" s="47"/>
      <c r="W55" s="51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24"/>
      <c r="AP55" s="47"/>
      <c r="AQ55" s="47"/>
    </row>
    <row r="56" spans="1:43" s="17" customFormat="1" ht="12.75">
      <c r="A56" s="45"/>
      <c r="B56" s="46"/>
      <c r="C56" s="47"/>
      <c r="D56" s="47"/>
      <c r="E56" s="48"/>
      <c r="F56" s="21"/>
      <c r="G56" s="49"/>
      <c r="H56" s="50"/>
      <c r="I56" s="51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24"/>
      <c r="V56" s="47"/>
      <c r="W56" s="51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24"/>
      <c r="AP56" s="47"/>
      <c r="AQ56" s="47"/>
    </row>
    <row r="57" spans="1:43" s="17" customFormat="1" ht="12.75">
      <c r="A57" s="45"/>
      <c r="B57" s="46"/>
      <c r="C57" s="47"/>
      <c r="D57" s="47"/>
      <c r="E57" s="48"/>
      <c r="F57" s="21"/>
      <c r="G57" s="49"/>
      <c r="H57" s="50"/>
      <c r="I57" s="51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24"/>
      <c r="V57" s="47"/>
      <c r="W57" s="51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24"/>
      <c r="AP57" s="47"/>
      <c r="AQ57" s="47"/>
    </row>
    <row r="58" spans="1:43" s="17" customFormat="1" ht="12.75">
      <c r="A58" s="45"/>
      <c r="B58" s="46"/>
      <c r="C58" s="47"/>
      <c r="D58" s="47"/>
      <c r="E58" s="48"/>
      <c r="F58" s="21"/>
      <c r="G58" s="49"/>
      <c r="H58" s="50"/>
      <c r="I58" s="51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24"/>
      <c r="V58" s="47"/>
      <c r="W58" s="51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24"/>
      <c r="AP58" s="47"/>
      <c r="AQ58" s="47"/>
    </row>
    <row r="59" spans="1:43" s="17" customFormat="1" ht="12.75">
      <c r="A59" s="45"/>
      <c r="B59" s="46"/>
      <c r="C59" s="47"/>
      <c r="D59" s="47"/>
      <c r="E59" s="48"/>
      <c r="F59" s="21"/>
      <c r="G59" s="49"/>
      <c r="H59" s="50"/>
      <c r="I59" s="51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24"/>
      <c r="V59" s="47"/>
      <c r="W59" s="51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24"/>
      <c r="AP59" s="47"/>
      <c r="AQ59" s="47"/>
    </row>
    <row r="60" spans="1:43" s="17" customFormat="1" ht="12.75">
      <c r="A60" s="45"/>
      <c r="B60" s="46"/>
      <c r="C60" s="47"/>
      <c r="D60" s="47"/>
      <c r="E60" s="48"/>
      <c r="F60" s="21"/>
      <c r="G60" s="49"/>
      <c r="H60" s="50"/>
      <c r="I60" s="51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24"/>
      <c r="V60" s="47"/>
      <c r="W60" s="51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24"/>
      <c r="AP60" s="47"/>
      <c r="AQ60" s="47"/>
    </row>
    <row r="61" spans="1:43" s="17" customFormat="1" ht="12.75">
      <c r="A61" s="45"/>
      <c r="B61" s="46"/>
      <c r="C61" s="47"/>
      <c r="D61" s="47"/>
      <c r="E61" s="48"/>
      <c r="F61" s="21"/>
      <c r="G61" s="49"/>
      <c r="H61" s="50"/>
      <c r="I61" s="51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24"/>
      <c r="V61" s="47"/>
      <c r="W61" s="51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24"/>
      <c r="AP61" s="47"/>
      <c r="AQ61" s="47"/>
    </row>
    <row r="62" spans="5:6" ht="12.75">
      <c r="E62" s="1"/>
      <c r="F62" s="1"/>
    </row>
    <row r="63" spans="5:6" ht="12.75">
      <c r="E63" s="1"/>
      <c r="F63" s="1"/>
    </row>
    <row r="64" spans="5:6" ht="12.75">
      <c r="E64" s="1"/>
      <c r="F64" s="1"/>
    </row>
    <row r="65" spans="5:6" ht="12.75">
      <c r="E65" s="1"/>
      <c r="F65" s="1"/>
    </row>
    <row r="66" spans="5:6" ht="12.75">
      <c r="E66" s="1"/>
      <c r="F66" s="1"/>
    </row>
    <row r="67" spans="5:6" ht="12.75">
      <c r="E67" s="1"/>
      <c r="F67" s="1"/>
    </row>
    <row r="68" spans="5:6" ht="12.75">
      <c r="E68" s="1"/>
      <c r="F68" s="1"/>
    </row>
    <row r="69" spans="5:6" ht="12.75">
      <c r="E69" s="1"/>
      <c r="F69" s="1"/>
    </row>
    <row r="70" spans="5:6" ht="12.75">
      <c r="E70" s="1"/>
      <c r="F70" s="1"/>
    </row>
    <row r="71" spans="5:6" ht="12.75">
      <c r="E71" s="1"/>
      <c r="F71" s="1"/>
    </row>
    <row r="72" spans="5:6" ht="12.75">
      <c r="E72" s="1"/>
      <c r="F72" s="1"/>
    </row>
    <row r="73" spans="5:6" ht="12.75">
      <c r="E73" s="1"/>
      <c r="F73" s="1"/>
    </row>
    <row r="74" spans="5:6" ht="12.75">
      <c r="E74" s="1"/>
      <c r="F74" s="1"/>
    </row>
    <row r="75" spans="5:6" ht="12.75">
      <c r="E75" s="1"/>
      <c r="F75" s="1"/>
    </row>
    <row r="76" spans="5:6" ht="12.75">
      <c r="E76" s="1"/>
      <c r="F76" s="1"/>
    </row>
    <row r="77" spans="5:6" ht="12.75">
      <c r="E77" s="1"/>
      <c r="F77" s="1"/>
    </row>
    <row r="78" spans="5:6" ht="12.75">
      <c r="E78" s="1"/>
      <c r="F78" s="1"/>
    </row>
    <row r="79" spans="5:6" ht="12.75">
      <c r="E79" s="1"/>
      <c r="F79" s="1"/>
    </row>
    <row r="80" spans="5:6" ht="12.75">
      <c r="E80" s="1"/>
      <c r="F80" s="1"/>
    </row>
    <row r="81" spans="5:6" ht="12.75">
      <c r="E81" s="1"/>
      <c r="F81" s="1"/>
    </row>
    <row r="82" spans="5:6" ht="12.75">
      <c r="E82" s="1"/>
      <c r="F82" s="1"/>
    </row>
    <row r="83" spans="5:6" ht="12.75">
      <c r="E83" s="1"/>
      <c r="F83" s="1"/>
    </row>
    <row r="84" spans="5:6" ht="12.75">
      <c r="E84" s="1"/>
      <c r="F84" s="1"/>
    </row>
    <row r="85" spans="5:6" ht="12.75">
      <c r="E85" s="1"/>
      <c r="F85" s="1"/>
    </row>
    <row r="86" spans="5:6" ht="12.75">
      <c r="E86" s="1"/>
      <c r="F86" s="1"/>
    </row>
    <row r="87" spans="5:6" ht="12.75">
      <c r="E87" s="1"/>
      <c r="F87" s="1"/>
    </row>
    <row r="88" spans="5:6" ht="12.75">
      <c r="E88" s="1"/>
      <c r="F88" s="1"/>
    </row>
    <row r="89" spans="5:6" ht="12.75">
      <c r="E89" s="1"/>
      <c r="F89" s="1"/>
    </row>
    <row r="90" spans="5:6" ht="12.75">
      <c r="E90" s="1"/>
      <c r="F90" s="1"/>
    </row>
    <row r="91" spans="5:6" ht="12.75">
      <c r="E91" s="1"/>
      <c r="F91" s="1"/>
    </row>
    <row r="92" spans="5:6" ht="12.75">
      <c r="E92" s="1"/>
      <c r="F92" s="1"/>
    </row>
    <row r="93" spans="5:6" ht="12.75">
      <c r="E93" s="1"/>
      <c r="F93" s="1"/>
    </row>
    <row r="94" spans="5:6" ht="12.75">
      <c r="E94" s="1"/>
      <c r="F94" s="1"/>
    </row>
    <row r="95" spans="5:6" ht="12.75">
      <c r="E95" s="1"/>
      <c r="F95" s="1"/>
    </row>
    <row r="96" spans="5:6" ht="12.75">
      <c r="E96" s="1"/>
      <c r="F96" s="1"/>
    </row>
    <row r="97" spans="5:6" ht="12.75">
      <c r="E97" s="1"/>
      <c r="F97" s="1"/>
    </row>
    <row r="98" spans="5:6" ht="12.75">
      <c r="E98" s="1"/>
      <c r="F98" s="1"/>
    </row>
    <row r="99" spans="5:6" ht="12.75">
      <c r="E99" s="1"/>
      <c r="F99" s="1"/>
    </row>
    <row r="100" spans="5:6" ht="12.75">
      <c r="E100" s="1"/>
      <c r="F100" s="1"/>
    </row>
    <row r="101" spans="5:6" ht="12.75">
      <c r="E101" s="1"/>
      <c r="F101" s="1"/>
    </row>
    <row r="102" spans="5:6" ht="12.75">
      <c r="E102" s="1"/>
      <c r="F102" s="1"/>
    </row>
    <row r="103" spans="5:6" ht="12.75">
      <c r="E103" s="1"/>
      <c r="F103" s="1"/>
    </row>
    <row r="104" spans="5:6" ht="12.75">
      <c r="E104" s="1"/>
      <c r="F104" s="1"/>
    </row>
    <row r="105" spans="5:6" ht="12.75">
      <c r="E105" s="1"/>
      <c r="F105" s="1"/>
    </row>
    <row r="106" spans="5:6" ht="12.75">
      <c r="E106" s="1"/>
      <c r="F106" s="1"/>
    </row>
    <row r="107" spans="5:6" ht="12.75">
      <c r="E107" s="1"/>
      <c r="F107" s="1"/>
    </row>
    <row r="108" spans="5:6" ht="12.75">
      <c r="E108" s="1"/>
      <c r="F108" s="1"/>
    </row>
    <row r="109" spans="5:6" ht="12.75">
      <c r="E109" s="1"/>
      <c r="F109" s="1"/>
    </row>
    <row r="110" spans="5:6" ht="12.75">
      <c r="E110" s="1"/>
      <c r="F110" s="1"/>
    </row>
    <row r="111" spans="5:6" ht="12.75">
      <c r="E111" s="1"/>
      <c r="F111" s="1"/>
    </row>
    <row r="112" spans="5:6" ht="12.75">
      <c r="E112" s="1"/>
      <c r="F112" s="1"/>
    </row>
    <row r="113" spans="5:6" ht="12.75">
      <c r="E113" s="1"/>
      <c r="F113" s="1"/>
    </row>
    <row r="114" spans="5:6" ht="12.75">
      <c r="E114" s="1"/>
      <c r="F114" s="1"/>
    </row>
    <row r="115" spans="5:6" ht="12.75">
      <c r="E115" s="1"/>
      <c r="F115" s="1"/>
    </row>
    <row r="116" spans="5:6" ht="12.75">
      <c r="E116" s="1"/>
      <c r="F116" s="1"/>
    </row>
    <row r="117" spans="5:6" ht="12.75">
      <c r="E117" s="1"/>
      <c r="F117" s="1"/>
    </row>
    <row r="118" spans="5:6" ht="12.75">
      <c r="E118" s="1"/>
      <c r="F118" s="1"/>
    </row>
    <row r="119" spans="5:6" ht="12.75">
      <c r="E119" s="1"/>
      <c r="F119" s="1"/>
    </row>
    <row r="120" spans="5:6" ht="12.75">
      <c r="E120" s="1"/>
      <c r="F120" s="1"/>
    </row>
    <row r="121" spans="5:6" ht="12.75">
      <c r="E121" s="1"/>
      <c r="F121" s="1"/>
    </row>
    <row r="122" spans="5:6" ht="12.75">
      <c r="E122" s="1"/>
      <c r="F122" s="1"/>
    </row>
    <row r="123" spans="5:6" ht="12.75">
      <c r="E123" s="1"/>
      <c r="F123" s="1"/>
    </row>
    <row r="124" spans="5:6" ht="12.75">
      <c r="E124" s="1"/>
      <c r="F124" s="1"/>
    </row>
    <row r="125" spans="5:6" ht="12.75">
      <c r="E125" s="1"/>
      <c r="F125" s="1"/>
    </row>
  </sheetData>
  <printOptions/>
  <pageMargins left="0.75" right="0.75" top="1" bottom="1" header="0.5" footer="0.5"/>
  <pageSetup fitToHeight="1" fitToWidth="1" horizontalDpi="600" verticalDpi="600" orientation="portrait" scale="19" r:id="rId2"/>
  <headerFooter alignWithMargins="0">
    <oddFooter>&amp;L&amp;A&amp;CLifeline Screening
MC2004-3 PRC 
Alternative Model&amp;R7/24/07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25"/>
  <sheetViews>
    <sheetView zoomScale="75" zoomScaleNormal="75" workbookViewId="0" topLeftCell="A1">
      <selection activeCell="G4" sqref="G4"/>
    </sheetView>
  </sheetViews>
  <sheetFormatPr defaultColWidth="9.140625" defaultRowHeight="12.75"/>
  <cols>
    <col min="1" max="1" width="7.7109375" style="1" bestFit="1" customWidth="1"/>
    <col min="2" max="2" width="12.28125" style="2" bestFit="1" customWidth="1"/>
    <col min="3" max="3" width="12.7109375" style="13" bestFit="1" customWidth="1"/>
    <col min="4" max="4" width="13.421875" style="13" bestFit="1" customWidth="1"/>
    <col min="5" max="5" width="12.28125" style="13" bestFit="1" customWidth="1"/>
    <col min="6" max="6" width="9.00390625" style="13" bestFit="1" customWidth="1"/>
    <col min="7" max="7" width="8.57421875" style="1" bestFit="1" customWidth="1"/>
    <col min="8" max="8" width="12.140625" style="1" bestFit="1" customWidth="1"/>
    <col min="9" max="9" width="13.421875" style="1" bestFit="1" customWidth="1"/>
    <col min="10" max="10" width="12.140625" style="1" bestFit="1" customWidth="1"/>
    <col min="11" max="11" width="11.8515625" style="1" customWidth="1"/>
    <col min="12" max="12" width="9.140625" style="1" customWidth="1"/>
    <col min="13" max="13" width="12.57421875" style="1" customWidth="1"/>
    <col min="14" max="14" width="10.140625" style="1" customWidth="1"/>
    <col min="15" max="15" width="11.28125" style="1" customWidth="1"/>
    <col min="16" max="16" width="9.140625" style="1" customWidth="1"/>
    <col min="17" max="17" width="11.140625" style="1" customWidth="1"/>
    <col min="18" max="18" width="9.140625" style="1" customWidth="1"/>
    <col min="19" max="19" width="11.28125" style="1" bestFit="1" customWidth="1"/>
    <col min="20" max="20" width="9.140625" style="1" customWidth="1"/>
    <col min="21" max="21" width="12.28125" style="1" bestFit="1" customWidth="1"/>
    <col min="22" max="22" width="11.28125" style="1" bestFit="1" customWidth="1"/>
    <col min="23" max="23" width="12.7109375" style="1" customWidth="1"/>
    <col min="24" max="24" width="11.28125" style="1" bestFit="1" customWidth="1"/>
    <col min="25" max="25" width="9.140625" style="1" customWidth="1"/>
    <col min="26" max="26" width="10.28125" style="1" bestFit="1" customWidth="1"/>
    <col min="27" max="27" width="10.421875" style="1" customWidth="1"/>
    <col min="28" max="29" width="10.28125" style="1" bestFit="1" customWidth="1"/>
    <col min="30" max="30" width="10.8515625" style="1" bestFit="1" customWidth="1"/>
    <col min="31" max="32" width="10.28125" style="1" bestFit="1" customWidth="1"/>
    <col min="33" max="33" width="10.8515625" style="1" bestFit="1" customWidth="1"/>
    <col min="34" max="35" width="10.28125" style="1" bestFit="1" customWidth="1"/>
    <col min="36" max="36" width="10.8515625" style="1" bestFit="1" customWidth="1"/>
    <col min="37" max="37" width="10.8515625" style="1" customWidth="1"/>
    <col min="38" max="38" width="11.28125" style="1" bestFit="1" customWidth="1"/>
    <col min="39" max="39" width="10.8515625" style="1" customWidth="1"/>
    <col min="40" max="44" width="11.28125" style="1" bestFit="1" customWidth="1"/>
    <col min="45" max="45" width="12.28125" style="1" bestFit="1" customWidth="1"/>
    <col min="46" max="16384" width="9.140625" style="1" customWidth="1"/>
  </cols>
  <sheetData>
    <row r="1" spans="3:9" ht="12.75">
      <c r="C1" s="1"/>
      <c r="D1" s="1"/>
      <c r="E1" s="1"/>
      <c r="F1" s="3" t="s">
        <v>0</v>
      </c>
      <c r="G1" s="4"/>
      <c r="H1" s="4"/>
      <c r="I1" s="5"/>
    </row>
    <row r="2" spans="2:8" s="6" customFormat="1" ht="12.75"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</row>
    <row r="3" s="6" customFormat="1" ht="12.75">
      <c r="B3" s="7"/>
    </row>
    <row r="4" spans="2:8" s="6" customFormat="1" ht="12.75">
      <c r="B4" s="8" t="s">
        <v>8</v>
      </c>
      <c r="C4" s="53">
        <v>0</v>
      </c>
      <c r="D4" s="53">
        <v>88000000</v>
      </c>
      <c r="E4" s="54">
        <v>0</v>
      </c>
      <c r="F4" s="11">
        <v>0.19912829841148225</v>
      </c>
      <c r="G4" s="11">
        <v>0.09429048202575945</v>
      </c>
      <c r="H4" s="12">
        <f>F4-G4</f>
        <v>0.1048378163857228</v>
      </c>
    </row>
    <row r="5" spans="2:9" ht="12.75">
      <c r="B5" s="13" t="s">
        <v>9</v>
      </c>
      <c r="C5" s="53">
        <f>D4+1</f>
        <v>88000001</v>
      </c>
      <c r="D5" s="53">
        <f>D4+10000000</f>
        <v>98000000</v>
      </c>
      <c r="E5" s="54">
        <v>0.01</v>
      </c>
      <c r="F5" s="14">
        <f>F4-E5</f>
        <v>0.18912829841148224</v>
      </c>
      <c r="G5" s="15">
        <f>G4</f>
        <v>0.09429048202575945</v>
      </c>
      <c r="H5" s="12">
        <f>F5-G5</f>
        <v>0.09483781638572279</v>
      </c>
      <c r="I5" s="16">
        <f>D5-D4</f>
        <v>10000000</v>
      </c>
    </row>
    <row r="6" spans="2:9" ht="12.75">
      <c r="B6" s="13" t="s">
        <v>10</v>
      </c>
      <c r="C6" s="53">
        <f>D5+1</f>
        <v>98000001</v>
      </c>
      <c r="D6" s="53">
        <f>C7-1</f>
        <v>108000000</v>
      </c>
      <c r="E6" s="54">
        <v>0.02</v>
      </c>
      <c r="F6" s="14">
        <f>F4-E6</f>
        <v>0.17912829841148226</v>
      </c>
      <c r="G6" s="15">
        <f>G5</f>
        <v>0.09429048202575945</v>
      </c>
      <c r="H6" s="12">
        <f>F6-G6</f>
        <v>0.08483781638572281</v>
      </c>
      <c r="I6" s="16">
        <f>C6-C5</f>
        <v>10000000</v>
      </c>
    </row>
    <row r="7" spans="2:9" ht="12.75">
      <c r="B7" s="13" t="s">
        <v>11</v>
      </c>
      <c r="C7" s="53">
        <f>C6+10000000</f>
        <v>108000001</v>
      </c>
      <c r="D7" s="53">
        <f>C7+8000000-1</f>
        <v>116000000</v>
      </c>
      <c r="E7" s="54">
        <v>0.03</v>
      </c>
      <c r="F7" s="14">
        <f>F4-E7</f>
        <v>0.16912829841148225</v>
      </c>
      <c r="G7" s="15">
        <f>G6</f>
        <v>0.09429048202575945</v>
      </c>
      <c r="H7" s="12">
        <f>F7-G7</f>
        <v>0.0748378163857228</v>
      </c>
      <c r="I7" s="16">
        <f>C7-C6</f>
        <v>10000000</v>
      </c>
    </row>
    <row r="8" spans="2:9" s="17" customFormat="1" ht="12.75">
      <c r="B8" s="18"/>
      <c r="C8" s="19"/>
      <c r="D8" s="19"/>
      <c r="E8" s="20"/>
      <c r="F8" s="21"/>
      <c r="G8" s="22"/>
      <c r="H8" s="23"/>
      <c r="I8" s="24"/>
    </row>
    <row r="9" spans="2:9" s="17" customFormat="1" ht="12.75">
      <c r="B9" s="18"/>
      <c r="C9" s="19"/>
      <c r="D9" s="19"/>
      <c r="E9" s="20"/>
      <c r="F9" s="21"/>
      <c r="G9" s="22"/>
      <c r="H9" s="23"/>
      <c r="I9" s="24"/>
    </row>
    <row r="10" spans="2:6" ht="12.75">
      <c r="B10" s="13"/>
      <c r="C10" s="1"/>
      <c r="D10" s="1"/>
      <c r="E10" s="1"/>
      <c r="F10" s="1"/>
    </row>
    <row r="11" spans="1:6" ht="12.75">
      <c r="A11" s="13" t="s">
        <v>12</v>
      </c>
      <c r="B11" s="13"/>
      <c r="C11" s="25">
        <v>-0.296</v>
      </c>
      <c r="D11" s="1"/>
      <c r="E11" s="1"/>
      <c r="F11" s="1"/>
    </row>
    <row r="12" spans="1:8" ht="12.75">
      <c r="A12" s="2" t="s">
        <v>13</v>
      </c>
      <c r="G12" s="13"/>
      <c r="H12" s="13"/>
    </row>
    <row r="13" spans="7:43" ht="12.75">
      <c r="G13" s="13"/>
      <c r="H13" s="13"/>
      <c r="I13" s="26" t="s">
        <v>14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27"/>
      <c r="W13" s="26" t="s">
        <v>15</v>
      </c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27"/>
    </row>
    <row r="14" spans="2:43" s="28" customFormat="1" ht="12.75">
      <c r="B14" s="7" t="s">
        <v>16</v>
      </c>
      <c r="C14" s="29" t="s">
        <v>17</v>
      </c>
      <c r="D14" s="29" t="s">
        <v>18</v>
      </c>
      <c r="E14" s="30" t="s">
        <v>19</v>
      </c>
      <c r="F14" s="30" t="s">
        <v>0</v>
      </c>
      <c r="G14" s="31" t="s">
        <v>20</v>
      </c>
      <c r="H14" s="32" t="s">
        <v>21</v>
      </c>
      <c r="I14" s="33" t="s">
        <v>22</v>
      </c>
      <c r="J14" s="34"/>
      <c r="K14" s="35" t="s">
        <v>9</v>
      </c>
      <c r="L14" s="34"/>
      <c r="M14" s="35" t="s">
        <v>10</v>
      </c>
      <c r="N14" s="34"/>
      <c r="O14" s="35" t="s">
        <v>11</v>
      </c>
      <c r="P14" s="34"/>
      <c r="Q14" s="35" t="s">
        <v>23</v>
      </c>
      <c r="R14" s="34"/>
      <c r="S14" s="35" t="s">
        <v>24</v>
      </c>
      <c r="T14" s="34"/>
      <c r="U14" s="35" t="s">
        <v>18</v>
      </c>
      <c r="V14" s="34"/>
      <c r="W14" s="35" t="s">
        <v>22</v>
      </c>
      <c r="X14" s="35"/>
      <c r="Y14" s="34"/>
      <c r="Z14" s="35" t="s">
        <v>9</v>
      </c>
      <c r="AA14" s="35"/>
      <c r="AB14" s="34"/>
      <c r="AC14" s="35" t="s">
        <v>10</v>
      </c>
      <c r="AD14" s="35"/>
      <c r="AE14" s="34"/>
      <c r="AF14" s="35" t="s">
        <v>11</v>
      </c>
      <c r="AG14" s="35"/>
      <c r="AH14" s="34"/>
      <c r="AI14" s="35" t="s">
        <v>23</v>
      </c>
      <c r="AJ14" s="35"/>
      <c r="AK14" s="34"/>
      <c r="AL14" s="35" t="s">
        <v>24</v>
      </c>
      <c r="AM14" s="35"/>
      <c r="AN14" s="34"/>
      <c r="AO14" s="35" t="s">
        <v>18</v>
      </c>
      <c r="AP14" s="35"/>
      <c r="AQ14" s="27"/>
    </row>
    <row r="15" spans="2:43" s="7" customFormat="1" ht="12.75">
      <c r="B15" s="7" t="s">
        <v>25</v>
      </c>
      <c r="C15" s="7" t="s">
        <v>26</v>
      </c>
      <c r="D15" s="7" t="s">
        <v>27</v>
      </c>
      <c r="E15" s="7" t="s">
        <v>25</v>
      </c>
      <c r="F15" s="7" t="s">
        <v>28</v>
      </c>
      <c r="G15" s="7" t="s">
        <v>28</v>
      </c>
      <c r="H15" s="7" t="s">
        <v>29</v>
      </c>
      <c r="I15" s="28" t="s">
        <v>25</v>
      </c>
      <c r="J15" s="28" t="s">
        <v>28</v>
      </c>
      <c r="K15" s="28" t="s">
        <v>25</v>
      </c>
      <c r="L15" s="28" t="s">
        <v>28</v>
      </c>
      <c r="M15" s="28" t="s">
        <v>25</v>
      </c>
      <c r="N15" s="28" t="s">
        <v>28</v>
      </c>
      <c r="O15" s="28" t="s">
        <v>25</v>
      </c>
      <c r="P15" s="28" t="s">
        <v>28</v>
      </c>
      <c r="Q15" s="28" t="s">
        <v>25</v>
      </c>
      <c r="R15" s="28" t="s">
        <v>28</v>
      </c>
      <c r="S15" s="28" t="s">
        <v>25</v>
      </c>
      <c r="T15" s="28" t="s">
        <v>28</v>
      </c>
      <c r="U15" s="28" t="s">
        <v>25</v>
      </c>
      <c r="V15" s="28" t="s">
        <v>28</v>
      </c>
      <c r="W15" s="28" t="s">
        <v>25</v>
      </c>
      <c r="X15" s="28" t="s">
        <v>28</v>
      </c>
      <c r="Y15" s="28" t="s">
        <v>7</v>
      </c>
      <c r="Z15" s="28" t="s">
        <v>25</v>
      </c>
      <c r="AA15" s="28" t="s">
        <v>28</v>
      </c>
      <c r="AB15" s="28" t="s">
        <v>7</v>
      </c>
      <c r="AC15" s="28" t="s">
        <v>25</v>
      </c>
      <c r="AD15" s="28" t="s">
        <v>28</v>
      </c>
      <c r="AE15" s="28" t="s">
        <v>7</v>
      </c>
      <c r="AF15" s="28" t="s">
        <v>25</v>
      </c>
      <c r="AG15" s="28" t="s">
        <v>28</v>
      </c>
      <c r="AH15" s="28" t="s">
        <v>7</v>
      </c>
      <c r="AI15" s="28" t="s">
        <v>25</v>
      </c>
      <c r="AJ15" s="28" t="s">
        <v>28</v>
      </c>
      <c r="AK15" s="28" t="s">
        <v>7</v>
      </c>
      <c r="AL15" s="28" t="s">
        <v>25</v>
      </c>
      <c r="AM15" s="28" t="s">
        <v>28</v>
      </c>
      <c r="AN15" s="28" t="s">
        <v>7</v>
      </c>
      <c r="AO15" s="28" t="s">
        <v>25</v>
      </c>
      <c r="AP15" s="28" t="s">
        <v>28</v>
      </c>
      <c r="AQ15" s="28" t="s">
        <v>7</v>
      </c>
    </row>
    <row r="16" spans="6:43" s="7" customFormat="1" ht="12.75">
      <c r="F16" s="36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</row>
    <row r="17" spans="1:43" ht="12.75">
      <c r="A17" s="37">
        <f aca="true" t="shared" si="0" ref="A17:A45">B17/1000000</f>
        <v>88</v>
      </c>
      <c r="B17" s="38">
        <f>D4</f>
        <v>88000000</v>
      </c>
      <c r="C17" s="39">
        <f aca="true" t="shared" si="1" ref="C17:C45">AQ17-V17</f>
        <v>0</v>
      </c>
      <c r="D17" s="39">
        <f aca="true" t="shared" si="2" ref="D17:D45">V17+AP17</f>
        <v>0</v>
      </c>
      <c r="E17" s="40">
        <f aca="true" t="shared" si="3" ref="E17:E45">B17*(($F$4/H17)^$C$11)</f>
        <v>88000000</v>
      </c>
      <c r="F17" s="14">
        <f aca="true" t="shared" si="4" ref="F17:F45">IF(B17&lt;$C$5,$E$4,IF(B17&lt;$C$6,$E$5,IF(B17&lt;$C$7,$E$6,$E$7)))</f>
        <v>0</v>
      </c>
      <c r="G17" s="41">
        <f aca="true" t="shared" si="5" ref="G17:G45">-F17/$F$4</f>
        <v>0</v>
      </c>
      <c r="H17" s="42">
        <f aca="true" t="shared" si="6" ref="H17:H45">$F$4-F17</f>
        <v>0.19912829841148225</v>
      </c>
      <c r="I17" s="43">
        <f aca="true" t="shared" si="7" ref="I17:I45">IF(E17&gt;$D$4,$D$4,E17)</f>
        <v>88000000</v>
      </c>
      <c r="J17" s="44">
        <f aca="true" t="shared" si="8" ref="J17:J45">I17*$E$4</f>
        <v>0</v>
      </c>
      <c r="K17" s="44">
        <f aca="true" t="shared" si="9" ref="K17:K45">IF(E17&lt;$C$5,0,IF(E17&gt;$D$5,($D$5-$D$4),((E17-$D$4))))</f>
        <v>0</v>
      </c>
      <c r="L17" s="44">
        <f aca="true" t="shared" si="10" ref="L17:L45">K17*$E$5</f>
        <v>0</v>
      </c>
      <c r="M17" s="44">
        <f aca="true" t="shared" si="11" ref="M17:M45">IF(E17&lt;$C$6,0,IF(E17&gt;$D$6,($D$6-$D$5),((E17-$D$5))))</f>
        <v>0</v>
      </c>
      <c r="N17" s="44">
        <f aca="true" t="shared" si="12" ref="N17:N45">M17*$E$6</f>
        <v>0</v>
      </c>
      <c r="O17" s="44">
        <f aca="true" t="shared" si="13" ref="O17:O45">IF(E17&lt;$C$7,0,IF(E17&gt;$D$7,($D$7-$D$6),((E17-$D$6))))</f>
        <v>0</v>
      </c>
      <c r="P17" s="44">
        <f aca="true" t="shared" si="14" ref="P17:P45">O17*$E$7</f>
        <v>0</v>
      </c>
      <c r="Q17" s="44">
        <f aca="true" t="shared" si="15" ref="Q17:Q45">IF(E17&lt;$C$8,0,IF(E17&gt;$D$8,($D$8-$D$7),((E17-$D$7))))</f>
        <v>-116000000</v>
      </c>
      <c r="R17" s="44">
        <f aca="true" t="shared" si="16" ref="R17:R45">Q17*$E$8</f>
        <v>0</v>
      </c>
      <c r="S17" s="44">
        <f aca="true" t="shared" si="17" ref="S17:S45">IF(E17&lt;$C$9,0,IF(E17&gt;$D$9,($D$9-$D$8),((E17-$D$8))))</f>
        <v>0</v>
      </c>
      <c r="T17" s="44">
        <f aca="true" t="shared" si="18" ref="T17:T45">S17*$E$9</f>
        <v>0</v>
      </c>
      <c r="U17" s="16">
        <f aca="true" t="shared" si="19" ref="U17:U45">I17+K17+M17+O17+Q17+S17</f>
        <v>-28000000</v>
      </c>
      <c r="V17" s="39">
        <f aca="true" t="shared" si="20" ref="V17:V45">J17+L17+N17+P17+R17+T17</f>
        <v>0</v>
      </c>
      <c r="W17" s="43">
        <f aca="true" t="shared" si="21" ref="W17:W45">(IF(B17&gt;$D$4,$D$4,B17))-I17</f>
        <v>0</v>
      </c>
      <c r="X17" s="44">
        <f aca="true" t="shared" si="22" ref="X17:X45">W17*$E$4</f>
        <v>0</v>
      </c>
      <c r="Y17" s="44">
        <f aca="true" t="shared" si="23" ref="Y17:Y45">W17*$H$4</f>
        <v>0</v>
      </c>
      <c r="Z17" s="44">
        <f aca="true" t="shared" si="24" ref="Z17:Z45">(IF(B17&lt;$C$5,0,IF(B17&gt;$D$5,($D$5-$D$4),((B17-$D$4)))))-K17</f>
        <v>0</v>
      </c>
      <c r="AA17" s="44">
        <f aca="true" t="shared" si="25" ref="AA17:AA45">Z17*$E$5</f>
        <v>0</v>
      </c>
      <c r="AB17" s="44">
        <f aca="true" t="shared" si="26" ref="AB17:AB45">Z17*$H$5</f>
        <v>0</v>
      </c>
      <c r="AC17" s="44">
        <f aca="true" t="shared" si="27" ref="AC17:AC45">(IF(B17&lt;$C$6,0,IF(B17&gt;$D$6,($D$6-$D$5),((B17-$D$5)))))-M17</f>
        <v>0</v>
      </c>
      <c r="AD17" s="44">
        <f aca="true" t="shared" si="28" ref="AD17:AD45">AC17*$E$6</f>
        <v>0</v>
      </c>
      <c r="AE17" s="44">
        <f aca="true" t="shared" si="29" ref="AE17:AE45">AC17*$H$6</f>
        <v>0</v>
      </c>
      <c r="AF17" s="44">
        <f aca="true" t="shared" si="30" ref="AF17:AF45">(IF(B17&lt;$C$7,0,IF(B17&gt;$D$7,($D$7-$D$6),((B17-$D$6)))))-O17</f>
        <v>0</v>
      </c>
      <c r="AG17" s="44">
        <f aca="true" t="shared" si="31" ref="AG17:AG45">AF17*$E$7</f>
        <v>0</v>
      </c>
      <c r="AH17" s="44">
        <f aca="true" t="shared" si="32" ref="AH17:AH45">AF17*$H$7</f>
        <v>0</v>
      </c>
      <c r="AI17" s="44">
        <f aca="true" t="shared" si="33" ref="AI17:AI45">(IF(B17&lt;$C$8,0,IF(B17&gt;$D$8,($D$8-$D$7),((B17-$D$7)))))-Q17</f>
        <v>0</v>
      </c>
      <c r="AJ17" s="44">
        <f aca="true" t="shared" si="34" ref="AJ17:AJ45">AI17*$E$8</f>
        <v>0</v>
      </c>
      <c r="AK17" s="44">
        <f aca="true" t="shared" si="35" ref="AK17:AK45">AI17*$H$8</f>
        <v>0</v>
      </c>
      <c r="AL17" s="44">
        <f aca="true" t="shared" si="36" ref="AL17:AL45">(IF(B17&lt;$C$9,0,IF(B17&gt;$D$9,($D$9-$D$8),((B17-$D$8)))))-S17</f>
        <v>0</v>
      </c>
      <c r="AM17" s="44">
        <f aca="true" t="shared" si="37" ref="AM17:AM45">AL17*$E$9</f>
        <v>0</v>
      </c>
      <c r="AN17" s="44">
        <f aca="true" t="shared" si="38" ref="AN17:AN45">AL17*$H$9</f>
        <v>0</v>
      </c>
      <c r="AO17" s="16">
        <f aca="true" t="shared" si="39" ref="AO17:AO45">W17+Z17+AC17+AF17+AI17+AL17</f>
        <v>0</v>
      </c>
      <c r="AP17" s="39">
        <f aca="true" t="shared" si="40" ref="AP17:AP45">X17+AA17+AD17+AG17+AJ17+AM17</f>
        <v>0</v>
      </c>
      <c r="AQ17" s="39">
        <f aca="true" t="shared" si="41" ref="AQ17:AQ45">Y17+AB17+AE17+AH17+AK17+AN17</f>
        <v>0</v>
      </c>
    </row>
    <row r="18" spans="1:43" ht="12.75">
      <c r="A18" s="37">
        <f t="shared" si="0"/>
        <v>89</v>
      </c>
      <c r="B18" s="38">
        <f aca="true" t="shared" si="42" ref="B18:B45">B17+1000000</f>
        <v>89000000</v>
      </c>
      <c r="C18" s="39">
        <f t="shared" si="1"/>
        <v>131221.0349578042</v>
      </c>
      <c r="D18" s="39">
        <f t="shared" si="2"/>
        <v>10000</v>
      </c>
      <c r="E18" s="40">
        <f t="shared" si="3"/>
        <v>87652957.11198124</v>
      </c>
      <c r="F18" s="14">
        <f t="shared" si="4"/>
        <v>0.01</v>
      </c>
      <c r="G18" s="41">
        <f t="shared" si="5"/>
        <v>-0.050218879384665974</v>
      </c>
      <c r="H18" s="42">
        <f t="shared" si="6"/>
        <v>0.18912829841148224</v>
      </c>
      <c r="I18" s="43">
        <f t="shared" si="7"/>
        <v>87652957.11198124</v>
      </c>
      <c r="J18" s="44">
        <f t="shared" si="8"/>
        <v>0</v>
      </c>
      <c r="K18" s="44">
        <f t="shared" si="9"/>
        <v>0</v>
      </c>
      <c r="L18" s="44">
        <f t="shared" si="10"/>
        <v>0</v>
      </c>
      <c r="M18" s="44">
        <f t="shared" si="11"/>
        <v>0</v>
      </c>
      <c r="N18" s="44">
        <f t="shared" si="12"/>
        <v>0</v>
      </c>
      <c r="O18" s="44">
        <f t="shared" si="13"/>
        <v>0</v>
      </c>
      <c r="P18" s="44">
        <f t="shared" si="14"/>
        <v>0</v>
      </c>
      <c r="Q18" s="44">
        <f t="shared" si="15"/>
        <v>-116000000</v>
      </c>
      <c r="R18" s="44">
        <f t="shared" si="16"/>
        <v>0</v>
      </c>
      <c r="S18" s="44">
        <f t="shared" si="17"/>
        <v>0</v>
      </c>
      <c r="T18" s="44">
        <f t="shared" si="18"/>
        <v>0</v>
      </c>
      <c r="U18" s="16">
        <f t="shared" si="19"/>
        <v>-28347042.888018757</v>
      </c>
      <c r="V18" s="39">
        <f t="shared" si="20"/>
        <v>0</v>
      </c>
      <c r="W18" s="43">
        <f t="shared" si="21"/>
        <v>347042.8880187571</v>
      </c>
      <c r="X18" s="44">
        <f t="shared" si="22"/>
        <v>0</v>
      </c>
      <c r="Y18" s="44">
        <f t="shared" si="23"/>
        <v>36383.218572081416</v>
      </c>
      <c r="Z18" s="44">
        <f t="shared" si="24"/>
        <v>1000000</v>
      </c>
      <c r="AA18" s="44">
        <f t="shared" si="25"/>
        <v>10000</v>
      </c>
      <c r="AB18" s="44">
        <f t="shared" si="26"/>
        <v>94837.81638572279</v>
      </c>
      <c r="AC18" s="44">
        <f t="shared" si="27"/>
        <v>0</v>
      </c>
      <c r="AD18" s="44">
        <f t="shared" si="28"/>
        <v>0</v>
      </c>
      <c r="AE18" s="44">
        <f t="shared" si="29"/>
        <v>0</v>
      </c>
      <c r="AF18" s="44">
        <f t="shared" si="30"/>
        <v>0</v>
      </c>
      <c r="AG18" s="44">
        <f t="shared" si="31"/>
        <v>0</v>
      </c>
      <c r="AH18" s="44">
        <f t="shared" si="32"/>
        <v>0</v>
      </c>
      <c r="AI18" s="44">
        <f t="shared" si="33"/>
        <v>0</v>
      </c>
      <c r="AJ18" s="44">
        <f t="shared" si="34"/>
        <v>0</v>
      </c>
      <c r="AK18" s="44">
        <f t="shared" si="35"/>
        <v>0</v>
      </c>
      <c r="AL18" s="44">
        <f t="shared" si="36"/>
        <v>0</v>
      </c>
      <c r="AM18" s="44">
        <f t="shared" si="37"/>
        <v>0</v>
      </c>
      <c r="AN18" s="44">
        <f t="shared" si="38"/>
        <v>0</v>
      </c>
      <c r="AO18" s="16">
        <f t="shared" si="39"/>
        <v>1347042.888018757</v>
      </c>
      <c r="AP18" s="39">
        <f t="shared" si="40"/>
        <v>10000</v>
      </c>
      <c r="AQ18" s="39">
        <f t="shared" si="41"/>
        <v>131221.0349578042</v>
      </c>
    </row>
    <row r="19" spans="1:43" ht="12.75">
      <c r="A19" s="37">
        <f t="shared" si="0"/>
        <v>90</v>
      </c>
      <c r="B19" s="38">
        <f t="shared" si="42"/>
        <v>90000000</v>
      </c>
      <c r="C19" s="39">
        <f t="shared" si="1"/>
        <v>122807.78815957795</v>
      </c>
      <c r="D19" s="39">
        <f t="shared" si="2"/>
        <v>20000</v>
      </c>
      <c r="E19" s="40">
        <f t="shared" si="3"/>
        <v>88637821.79863271</v>
      </c>
      <c r="F19" s="14">
        <f t="shared" si="4"/>
        <v>0.01</v>
      </c>
      <c r="G19" s="41">
        <f t="shared" si="5"/>
        <v>-0.050218879384665974</v>
      </c>
      <c r="H19" s="42">
        <f t="shared" si="6"/>
        <v>0.18912829841148224</v>
      </c>
      <c r="I19" s="43">
        <f t="shared" si="7"/>
        <v>88000000</v>
      </c>
      <c r="J19" s="44">
        <f t="shared" si="8"/>
        <v>0</v>
      </c>
      <c r="K19" s="44">
        <f t="shared" si="9"/>
        <v>637821.7986327112</v>
      </c>
      <c r="L19" s="44">
        <f t="shared" si="10"/>
        <v>6378.217986327112</v>
      </c>
      <c r="M19" s="44">
        <f t="shared" si="11"/>
        <v>0</v>
      </c>
      <c r="N19" s="44">
        <f t="shared" si="12"/>
        <v>0</v>
      </c>
      <c r="O19" s="44">
        <f t="shared" si="13"/>
        <v>0</v>
      </c>
      <c r="P19" s="44">
        <f t="shared" si="14"/>
        <v>0</v>
      </c>
      <c r="Q19" s="44">
        <f t="shared" si="15"/>
        <v>-116000000</v>
      </c>
      <c r="R19" s="44">
        <f t="shared" si="16"/>
        <v>0</v>
      </c>
      <c r="S19" s="44">
        <f t="shared" si="17"/>
        <v>0</v>
      </c>
      <c r="T19" s="44">
        <f t="shared" si="18"/>
        <v>0</v>
      </c>
      <c r="U19" s="16">
        <f t="shared" si="19"/>
        <v>-27362178.20136729</v>
      </c>
      <c r="V19" s="39">
        <f t="shared" si="20"/>
        <v>6378.217986327112</v>
      </c>
      <c r="W19" s="43">
        <f t="shared" si="21"/>
        <v>0</v>
      </c>
      <c r="X19" s="44">
        <f t="shared" si="22"/>
        <v>0</v>
      </c>
      <c r="Y19" s="44">
        <f t="shared" si="23"/>
        <v>0</v>
      </c>
      <c r="Z19" s="44">
        <f t="shared" si="24"/>
        <v>1362178.2013672888</v>
      </c>
      <c r="AA19" s="44">
        <f t="shared" si="25"/>
        <v>13621.782013672888</v>
      </c>
      <c r="AB19" s="44">
        <f t="shared" si="26"/>
        <v>129186.00614590506</v>
      </c>
      <c r="AC19" s="44">
        <f t="shared" si="27"/>
        <v>0</v>
      </c>
      <c r="AD19" s="44">
        <f t="shared" si="28"/>
        <v>0</v>
      </c>
      <c r="AE19" s="44">
        <f t="shared" si="29"/>
        <v>0</v>
      </c>
      <c r="AF19" s="44">
        <f t="shared" si="30"/>
        <v>0</v>
      </c>
      <c r="AG19" s="44">
        <f t="shared" si="31"/>
        <v>0</v>
      </c>
      <c r="AH19" s="44">
        <f t="shared" si="32"/>
        <v>0</v>
      </c>
      <c r="AI19" s="44">
        <f t="shared" si="33"/>
        <v>0</v>
      </c>
      <c r="AJ19" s="44">
        <f t="shared" si="34"/>
        <v>0</v>
      </c>
      <c r="AK19" s="44">
        <f t="shared" si="35"/>
        <v>0</v>
      </c>
      <c r="AL19" s="44">
        <f t="shared" si="36"/>
        <v>0</v>
      </c>
      <c r="AM19" s="44">
        <f t="shared" si="37"/>
        <v>0</v>
      </c>
      <c r="AN19" s="44">
        <f t="shared" si="38"/>
        <v>0</v>
      </c>
      <c r="AO19" s="16">
        <f t="shared" si="39"/>
        <v>1362178.2013672888</v>
      </c>
      <c r="AP19" s="39">
        <f t="shared" si="40"/>
        <v>13621.782013672888</v>
      </c>
      <c r="AQ19" s="39">
        <f t="shared" si="41"/>
        <v>129186.00614590506</v>
      </c>
    </row>
    <row r="20" spans="1:43" ht="12.75">
      <c r="A20" s="37">
        <f t="shared" si="0"/>
        <v>91</v>
      </c>
      <c r="B20" s="38">
        <f t="shared" si="42"/>
        <v>91000000</v>
      </c>
      <c r="C20" s="39">
        <f t="shared" si="1"/>
        <v>114394.54136135014</v>
      </c>
      <c r="D20" s="39">
        <f t="shared" si="2"/>
        <v>30000</v>
      </c>
      <c r="E20" s="40">
        <f t="shared" si="3"/>
        <v>89622686.4852842</v>
      </c>
      <c r="F20" s="14">
        <f t="shared" si="4"/>
        <v>0.01</v>
      </c>
      <c r="G20" s="41">
        <f t="shared" si="5"/>
        <v>-0.050218879384665974</v>
      </c>
      <c r="H20" s="42">
        <f t="shared" si="6"/>
        <v>0.18912829841148224</v>
      </c>
      <c r="I20" s="43">
        <f t="shared" si="7"/>
        <v>88000000</v>
      </c>
      <c r="J20" s="44">
        <f t="shared" si="8"/>
        <v>0</v>
      </c>
      <c r="K20" s="44">
        <f t="shared" si="9"/>
        <v>1622686.4852841944</v>
      </c>
      <c r="L20" s="44">
        <f t="shared" si="10"/>
        <v>16226.864852841944</v>
      </c>
      <c r="M20" s="44">
        <f t="shared" si="11"/>
        <v>0</v>
      </c>
      <c r="N20" s="44">
        <f t="shared" si="12"/>
        <v>0</v>
      </c>
      <c r="O20" s="44">
        <f t="shared" si="13"/>
        <v>0</v>
      </c>
      <c r="P20" s="44">
        <f t="shared" si="14"/>
        <v>0</v>
      </c>
      <c r="Q20" s="44">
        <f t="shared" si="15"/>
        <v>-116000000</v>
      </c>
      <c r="R20" s="44">
        <f t="shared" si="16"/>
        <v>0</v>
      </c>
      <c r="S20" s="44">
        <f t="shared" si="17"/>
        <v>0</v>
      </c>
      <c r="T20" s="44">
        <f t="shared" si="18"/>
        <v>0</v>
      </c>
      <c r="U20" s="16">
        <f t="shared" si="19"/>
        <v>-26377313.514715806</v>
      </c>
      <c r="V20" s="39">
        <f t="shared" si="20"/>
        <v>16226.864852841944</v>
      </c>
      <c r="W20" s="43">
        <f t="shared" si="21"/>
        <v>0</v>
      </c>
      <c r="X20" s="44">
        <f t="shared" si="22"/>
        <v>0</v>
      </c>
      <c r="Y20" s="44">
        <f t="shared" si="23"/>
        <v>0</v>
      </c>
      <c r="Z20" s="44">
        <f t="shared" si="24"/>
        <v>1377313.5147158056</v>
      </c>
      <c r="AA20" s="44">
        <f t="shared" si="25"/>
        <v>13773.135147158056</v>
      </c>
      <c r="AB20" s="44">
        <f t="shared" si="26"/>
        <v>130621.40621419209</v>
      </c>
      <c r="AC20" s="44">
        <f t="shared" si="27"/>
        <v>0</v>
      </c>
      <c r="AD20" s="44">
        <f t="shared" si="28"/>
        <v>0</v>
      </c>
      <c r="AE20" s="44">
        <f t="shared" si="29"/>
        <v>0</v>
      </c>
      <c r="AF20" s="44">
        <f t="shared" si="30"/>
        <v>0</v>
      </c>
      <c r="AG20" s="44">
        <f t="shared" si="31"/>
        <v>0</v>
      </c>
      <c r="AH20" s="44">
        <f t="shared" si="32"/>
        <v>0</v>
      </c>
      <c r="AI20" s="44">
        <f t="shared" si="33"/>
        <v>0</v>
      </c>
      <c r="AJ20" s="44">
        <f t="shared" si="34"/>
        <v>0</v>
      </c>
      <c r="AK20" s="44">
        <f t="shared" si="35"/>
        <v>0</v>
      </c>
      <c r="AL20" s="44">
        <f t="shared" si="36"/>
        <v>0</v>
      </c>
      <c r="AM20" s="44">
        <f t="shared" si="37"/>
        <v>0</v>
      </c>
      <c r="AN20" s="44">
        <f t="shared" si="38"/>
        <v>0</v>
      </c>
      <c r="AO20" s="16">
        <f t="shared" si="39"/>
        <v>1377313.5147158056</v>
      </c>
      <c r="AP20" s="39">
        <f t="shared" si="40"/>
        <v>13773.135147158056</v>
      </c>
      <c r="AQ20" s="39">
        <f t="shared" si="41"/>
        <v>130621.40621419209</v>
      </c>
    </row>
    <row r="21" spans="1:43" ht="12.75">
      <c r="A21" s="37">
        <f t="shared" si="0"/>
        <v>92</v>
      </c>
      <c r="B21" s="38">
        <f t="shared" si="42"/>
        <v>92000000</v>
      </c>
      <c r="C21" s="39">
        <f t="shared" si="1"/>
        <v>105981.29456312388</v>
      </c>
      <c r="D21" s="39">
        <f t="shared" si="2"/>
        <v>40000</v>
      </c>
      <c r="E21" s="40">
        <f t="shared" si="3"/>
        <v>90607551.17193566</v>
      </c>
      <c r="F21" s="14">
        <f t="shared" si="4"/>
        <v>0.01</v>
      </c>
      <c r="G21" s="41">
        <f t="shared" si="5"/>
        <v>-0.050218879384665974</v>
      </c>
      <c r="H21" s="42">
        <f t="shared" si="6"/>
        <v>0.18912829841148224</v>
      </c>
      <c r="I21" s="43">
        <f t="shared" si="7"/>
        <v>88000000</v>
      </c>
      <c r="J21" s="44">
        <f t="shared" si="8"/>
        <v>0</v>
      </c>
      <c r="K21" s="44">
        <f t="shared" si="9"/>
        <v>2607551.1719356626</v>
      </c>
      <c r="L21" s="44">
        <f t="shared" si="10"/>
        <v>26075.511719356626</v>
      </c>
      <c r="M21" s="44">
        <f t="shared" si="11"/>
        <v>0</v>
      </c>
      <c r="N21" s="44">
        <f t="shared" si="12"/>
        <v>0</v>
      </c>
      <c r="O21" s="44">
        <f t="shared" si="13"/>
        <v>0</v>
      </c>
      <c r="P21" s="44">
        <f t="shared" si="14"/>
        <v>0</v>
      </c>
      <c r="Q21" s="44">
        <f t="shared" si="15"/>
        <v>-116000000</v>
      </c>
      <c r="R21" s="44">
        <f t="shared" si="16"/>
        <v>0</v>
      </c>
      <c r="S21" s="44">
        <f t="shared" si="17"/>
        <v>0</v>
      </c>
      <c r="T21" s="44">
        <f t="shared" si="18"/>
        <v>0</v>
      </c>
      <c r="U21" s="16">
        <f t="shared" si="19"/>
        <v>-25392448.828064337</v>
      </c>
      <c r="V21" s="39">
        <f t="shared" si="20"/>
        <v>26075.511719356626</v>
      </c>
      <c r="W21" s="43">
        <f t="shared" si="21"/>
        <v>0</v>
      </c>
      <c r="X21" s="44">
        <f t="shared" si="22"/>
        <v>0</v>
      </c>
      <c r="Y21" s="44">
        <f t="shared" si="23"/>
        <v>0</v>
      </c>
      <c r="Z21" s="44">
        <f t="shared" si="24"/>
        <v>1392448.8280643374</v>
      </c>
      <c r="AA21" s="44">
        <f t="shared" si="25"/>
        <v>13924.488280643374</v>
      </c>
      <c r="AB21" s="44">
        <f t="shared" si="26"/>
        <v>132056.8062824805</v>
      </c>
      <c r="AC21" s="44">
        <f t="shared" si="27"/>
        <v>0</v>
      </c>
      <c r="AD21" s="44">
        <f t="shared" si="28"/>
        <v>0</v>
      </c>
      <c r="AE21" s="44">
        <f t="shared" si="29"/>
        <v>0</v>
      </c>
      <c r="AF21" s="44">
        <f t="shared" si="30"/>
        <v>0</v>
      </c>
      <c r="AG21" s="44">
        <f t="shared" si="31"/>
        <v>0</v>
      </c>
      <c r="AH21" s="44">
        <f t="shared" si="32"/>
        <v>0</v>
      </c>
      <c r="AI21" s="44">
        <f t="shared" si="33"/>
        <v>0</v>
      </c>
      <c r="AJ21" s="44">
        <f t="shared" si="34"/>
        <v>0</v>
      </c>
      <c r="AK21" s="44">
        <f t="shared" si="35"/>
        <v>0</v>
      </c>
      <c r="AL21" s="44">
        <f t="shared" si="36"/>
        <v>0</v>
      </c>
      <c r="AM21" s="44">
        <f t="shared" si="37"/>
        <v>0</v>
      </c>
      <c r="AN21" s="44">
        <f t="shared" si="38"/>
        <v>0</v>
      </c>
      <c r="AO21" s="16">
        <f t="shared" si="39"/>
        <v>1392448.8280643374</v>
      </c>
      <c r="AP21" s="39">
        <f t="shared" si="40"/>
        <v>13924.488280643374</v>
      </c>
      <c r="AQ21" s="39">
        <f t="shared" si="41"/>
        <v>132056.8062824805</v>
      </c>
    </row>
    <row r="22" spans="1:43" ht="12.75">
      <c r="A22" s="37">
        <f t="shared" si="0"/>
        <v>93</v>
      </c>
      <c r="B22" s="38">
        <f t="shared" si="42"/>
        <v>93000000</v>
      </c>
      <c r="C22" s="39">
        <f t="shared" si="1"/>
        <v>97568.04776489607</v>
      </c>
      <c r="D22" s="39">
        <f t="shared" si="2"/>
        <v>50000</v>
      </c>
      <c r="E22" s="40">
        <f t="shared" si="3"/>
        <v>91592415.85858715</v>
      </c>
      <c r="F22" s="14">
        <f t="shared" si="4"/>
        <v>0.01</v>
      </c>
      <c r="G22" s="41">
        <f t="shared" si="5"/>
        <v>-0.050218879384665974</v>
      </c>
      <c r="H22" s="42">
        <f t="shared" si="6"/>
        <v>0.18912829841148224</v>
      </c>
      <c r="I22" s="43">
        <f t="shared" si="7"/>
        <v>88000000</v>
      </c>
      <c r="J22" s="44">
        <f t="shared" si="8"/>
        <v>0</v>
      </c>
      <c r="K22" s="44">
        <f t="shared" si="9"/>
        <v>3592415.858587146</v>
      </c>
      <c r="L22" s="44">
        <f t="shared" si="10"/>
        <v>35924.15858587146</v>
      </c>
      <c r="M22" s="44">
        <f t="shared" si="11"/>
        <v>0</v>
      </c>
      <c r="N22" s="44">
        <f t="shared" si="12"/>
        <v>0</v>
      </c>
      <c r="O22" s="44">
        <f t="shared" si="13"/>
        <v>0</v>
      </c>
      <c r="P22" s="44">
        <f t="shared" si="14"/>
        <v>0</v>
      </c>
      <c r="Q22" s="44">
        <f t="shared" si="15"/>
        <v>-116000000</v>
      </c>
      <c r="R22" s="44">
        <f t="shared" si="16"/>
        <v>0</v>
      </c>
      <c r="S22" s="44">
        <f t="shared" si="17"/>
        <v>0</v>
      </c>
      <c r="T22" s="44">
        <f t="shared" si="18"/>
        <v>0</v>
      </c>
      <c r="U22" s="16">
        <f t="shared" si="19"/>
        <v>-24407584.141412854</v>
      </c>
      <c r="V22" s="39">
        <f t="shared" si="20"/>
        <v>35924.15858587146</v>
      </c>
      <c r="W22" s="43">
        <f t="shared" si="21"/>
        <v>0</v>
      </c>
      <c r="X22" s="44">
        <f t="shared" si="22"/>
        <v>0</v>
      </c>
      <c r="Y22" s="44">
        <f t="shared" si="23"/>
        <v>0</v>
      </c>
      <c r="Z22" s="44">
        <f t="shared" si="24"/>
        <v>1407584.1414128542</v>
      </c>
      <c r="AA22" s="44">
        <f t="shared" si="25"/>
        <v>14075.841414128543</v>
      </c>
      <c r="AB22" s="44">
        <f t="shared" si="26"/>
        <v>133492.20635076752</v>
      </c>
      <c r="AC22" s="44">
        <f t="shared" si="27"/>
        <v>0</v>
      </c>
      <c r="AD22" s="44">
        <f t="shared" si="28"/>
        <v>0</v>
      </c>
      <c r="AE22" s="44">
        <f t="shared" si="29"/>
        <v>0</v>
      </c>
      <c r="AF22" s="44">
        <f t="shared" si="30"/>
        <v>0</v>
      </c>
      <c r="AG22" s="44">
        <f t="shared" si="31"/>
        <v>0</v>
      </c>
      <c r="AH22" s="44">
        <f t="shared" si="32"/>
        <v>0</v>
      </c>
      <c r="AI22" s="44">
        <f t="shared" si="33"/>
        <v>0</v>
      </c>
      <c r="AJ22" s="44">
        <f t="shared" si="34"/>
        <v>0</v>
      </c>
      <c r="AK22" s="44">
        <f t="shared" si="35"/>
        <v>0</v>
      </c>
      <c r="AL22" s="44">
        <f t="shared" si="36"/>
        <v>0</v>
      </c>
      <c r="AM22" s="44">
        <f t="shared" si="37"/>
        <v>0</v>
      </c>
      <c r="AN22" s="44">
        <f t="shared" si="38"/>
        <v>0</v>
      </c>
      <c r="AO22" s="16">
        <f t="shared" si="39"/>
        <v>1407584.1414128542</v>
      </c>
      <c r="AP22" s="39">
        <f t="shared" si="40"/>
        <v>14075.841414128543</v>
      </c>
      <c r="AQ22" s="39">
        <f t="shared" si="41"/>
        <v>133492.20635076752</v>
      </c>
    </row>
    <row r="23" spans="1:43" ht="12.75">
      <c r="A23" s="37">
        <f t="shared" si="0"/>
        <v>94</v>
      </c>
      <c r="B23" s="38">
        <f t="shared" si="42"/>
        <v>94000000</v>
      </c>
      <c r="C23" s="39">
        <f t="shared" si="1"/>
        <v>89154.8009666698</v>
      </c>
      <c r="D23" s="39">
        <f t="shared" si="2"/>
        <v>60000</v>
      </c>
      <c r="E23" s="40">
        <f t="shared" si="3"/>
        <v>92577280.54523861</v>
      </c>
      <c r="F23" s="14">
        <f t="shared" si="4"/>
        <v>0.01</v>
      </c>
      <c r="G23" s="41">
        <f t="shared" si="5"/>
        <v>-0.050218879384665974</v>
      </c>
      <c r="H23" s="42">
        <f t="shared" si="6"/>
        <v>0.18912829841148224</v>
      </c>
      <c r="I23" s="43">
        <f t="shared" si="7"/>
        <v>88000000</v>
      </c>
      <c r="J23" s="44">
        <f t="shared" si="8"/>
        <v>0</v>
      </c>
      <c r="K23" s="44">
        <f t="shared" si="9"/>
        <v>4577280.545238614</v>
      </c>
      <c r="L23" s="44">
        <f t="shared" si="10"/>
        <v>45772.80545238614</v>
      </c>
      <c r="M23" s="44">
        <f t="shared" si="11"/>
        <v>0</v>
      </c>
      <c r="N23" s="44">
        <f t="shared" si="12"/>
        <v>0</v>
      </c>
      <c r="O23" s="44">
        <f t="shared" si="13"/>
        <v>0</v>
      </c>
      <c r="P23" s="44">
        <f t="shared" si="14"/>
        <v>0</v>
      </c>
      <c r="Q23" s="44">
        <f t="shared" si="15"/>
        <v>-116000000</v>
      </c>
      <c r="R23" s="44">
        <f t="shared" si="16"/>
        <v>0</v>
      </c>
      <c r="S23" s="44">
        <f t="shared" si="17"/>
        <v>0</v>
      </c>
      <c r="T23" s="44">
        <f t="shared" si="18"/>
        <v>0</v>
      </c>
      <c r="U23" s="16">
        <f t="shared" si="19"/>
        <v>-23422719.454761386</v>
      </c>
      <c r="V23" s="39">
        <f t="shared" si="20"/>
        <v>45772.80545238614</v>
      </c>
      <c r="W23" s="43">
        <f t="shared" si="21"/>
        <v>0</v>
      </c>
      <c r="X23" s="44">
        <f t="shared" si="22"/>
        <v>0</v>
      </c>
      <c r="Y23" s="44">
        <f t="shared" si="23"/>
        <v>0</v>
      </c>
      <c r="Z23" s="44">
        <f t="shared" si="24"/>
        <v>1422719.454761386</v>
      </c>
      <c r="AA23" s="44">
        <f t="shared" si="25"/>
        <v>14227.194547613859</v>
      </c>
      <c r="AB23" s="44">
        <f t="shared" si="26"/>
        <v>134927.60641905596</v>
      </c>
      <c r="AC23" s="44">
        <f t="shared" si="27"/>
        <v>0</v>
      </c>
      <c r="AD23" s="44">
        <f t="shared" si="28"/>
        <v>0</v>
      </c>
      <c r="AE23" s="44">
        <f t="shared" si="29"/>
        <v>0</v>
      </c>
      <c r="AF23" s="44">
        <f t="shared" si="30"/>
        <v>0</v>
      </c>
      <c r="AG23" s="44">
        <f t="shared" si="31"/>
        <v>0</v>
      </c>
      <c r="AH23" s="44">
        <f t="shared" si="32"/>
        <v>0</v>
      </c>
      <c r="AI23" s="44">
        <f t="shared" si="33"/>
        <v>0</v>
      </c>
      <c r="AJ23" s="44">
        <f t="shared" si="34"/>
        <v>0</v>
      </c>
      <c r="AK23" s="44">
        <f t="shared" si="35"/>
        <v>0</v>
      </c>
      <c r="AL23" s="44">
        <f t="shared" si="36"/>
        <v>0</v>
      </c>
      <c r="AM23" s="44">
        <f t="shared" si="37"/>
        <v>0</v>
      </c>
      <c r="AN23" s="44">
        <f t="shared" si="38"/>
        <v>0</v>
      </c>
      <c r="AO23" s="16">
        <f t="shared" si="39"/>
        <v>1422719.454761386</v>
      </c>
      <c r="AP23" s="39">
        <f t="shared" si="40"/>
        <v>14227.194547613859</v>
      </c>
      <c r="AQ23" s="39">
        <f t="shared" si="41"/>
        <v>134927.60641905596</v>
      </c>
    </row>
    <row r="24" spans="1:43" ht="12.75">
      <c r="A24" s="37">
        <f t="shared" si="0"/>
        <v>95</v>
      </c>
      <c r="B24" s="38">
        <f t="shared" si="42"/>
        <v>95000000</v>
      </c>
      <c r="C24" s="39">
        <f t="shared" si="1"/>
        <v>80741.554168442</v>
      </c>
      <c r="D24" s="39">
        <f t="shared" si="2"/>
        <v>70000</v>
      </c>
      <c r="E24" s="40">
        <f t="shared" si="3"/>
        <v>93562145.2318901</v>
      </c>
      <c r="F24" s="14">
        <f t="shared" si="4"/>
        <v>0.01</v>
      </c>
      <c r="G24" s="41">
        <f t="shared" si="5"/>
        <v>-0.050218879384665974</v>
      </c>
      <c r="H24" s="42">
        <f t="shared" si="6"/>
        <v>0.18912829841148224</v>
      </c>
      <c r="I24" s="43">
        <f t="shared" si="7"/>
        <v>88000000</v>
      </c>
      <c r="J24" s="44">
        <f t="shared" si="8"/>
        <v>0</v>
      </c>
      <c r="K24" s="44">
        <f t="shared" si="9"/>
        <v>5562145.231890097</v>
      </c>
      <c r="L24" s="44">
        <f t="shared" si="10"/>
        <v>55621.45231890097</v>
      </c>
      <c r="M24" s="44">
        <f t="shared" si="11"/>
        <v>0</v>
      </c>
      <c r="N24" s="44">
        <f t="shared" si="12"/>
        <v>0</v>
      </c>
      <c r="O24" s="44">
        <f t="shared" si="13"/>
        <v>0</v>
      </c>
      <c r="P24" s="44">
        <f t="shared" si="14"/>
        <v>0</v>
      </c>
      <c r="Q24" s="44">
        <f t="shared" si="15"/>
        <v>-116000000</v>
      </c>
      <c r="R24" s="44">
        <f t="shared" si="16"/>
        <v>0</v>
      </c>
      <c r="S24" s="44">
        <f t="shared" si="17"/>
        <v>0</v>
      </c>
      <c r="T24" s="44">
        <f t="shared" si="18"/>
        <v>0</v>
      </c>
      <c r="U24" s="16">
        <f t="shared" si="19"/>
        <v>-22437854.768109903</v>
      </c>
      <c r="V24" s="39">
        <f t="shared" si="20"/>
        <v>55621.45231890097</v>
      </c>
      <c r="W24" s="43">
        <f t="shared" si="21"/>
        <v>0</v>
      </c>
      <c r="X24" s="44">
        <f t="shared" si="22"/>
        <v>0</v>
      </c>
      <c r="Y24" s="44">
        <f t="shared" si="23"/>
        <v>0</v>
      </c>
      <c r="Z24" s="44">
        <f t="shared" si="24"/>
        <v>1437854.7681099027</v>
      </c>
      <c r="AA24" s="44">
        <f t="shared" si="25"/>
        <v>14378.547681099028</v>
      </c>
      <c r="AB24" s="44">
        <f t="shared" si="26"/>
        <v>136363.00648734297</v>
      </c>
      <c r="AC24" s="44">
        <f t="shared" si="27"/>
        <v>0</v>
      </c>
      <c r="AD24" s="44">
        <f t="shared" si="28"/>
        <v>0</v>
      </c>
      <c r="AE24" s="44">
        <f t="shared" si="29"/>
        <v>0</v>
      </c>
      <c r="AF24" s="44">
        <f t="shared" si="30"/>
        <v>0</v>
      </c>
      <c r="AG24" s="44">
        <f t="shared" si="31"/>
        <v>0</v>
      </c>
      <c r="AH24" s="44">
        <f t="shared" si="32"/>
        <v>0</v>
      </c>
      <c r="AI24" s="44">
        <f t="shared" si="33"/>
        <v>0</v>
      </c>
      <c r="AJ24" s="44">
        <f t="shared" si="34"/>
        <v>0</v>
      </c>
      <c r="AK24" s="44">
        <f t="shared" si="35"/>
        <v>0</v>
      </c>
      <c r="AL24" s="44">
        <f t="shared" si="36"/>
        <v>0</v>
      </c>
      <c r="AM24" s="44">
        <f t="shared" si="37"/>
        <v>0</v>
      </c>
      <c r="AN24" s="44">
        <f t="shared" si="38"/>
        <v>0</v>
      </c>
      <c r="AO24" s="16">
        <f t="shared" si="39"/>
        <v>1437854.7681099027</v>
      </c>
      <c r="AP24" s="39">
        <f t="shared" si="40"/>
        <v>14378.547681099028</v>
      </c>
      <c r="AQ24" s="39">
        <f t="shared" si="41"/>
        <v>136363.00648734297</v>
      </c>
    </row>
    <row r="25" spans="1:43" ht="12.75">
      <c r="A25" s="37">
        <f t="shared" si="0"/>
        <v>96</v>
      </c>
      <c r="B25" s="38">
        <f t="shared" si="42"/>
        <v>96000000</v>
      </c>
      <c r="C25" s="39">
        <f t="shared" si="1"/>
        <v>72328.30737021574</v>
      </c>
      <c r="D25" s="39">
        <f t="shared" si="2"/>
        <v>80000</v>
      </c>
      <c r="E25" s="40">
        <f t="shared" si="3"/>
        <v>94547009.91854157</v>
      </c>
      <c r="F25" s="14">
        <f t="shared" si="4"/>
        <v>0.01</v>
      </c>
      <c r="G25" s="41">
        <f t="shared" si="5"/>
        <v>-0.050218879384665974</v>
      </c>
      <c r="H25" s="42">
        <f t="shared" si="6"/>
        <v>0.18912829841148224</v>
      </c>
      <c r="I25" s="43">
        <f t="shared" si="7"/>
        <v>88000000</v>
      </c>
      <c r="J25" s="44">
        <f t="shared" si="8"/>
        <v>0</v>
      </c>
      <c r="K25" s="44">
        <f t="shared" si="9"/>
        <v>6547009.918541566</v>
      </c>
      <c r="L25" s="44">
        <f t="shared" si="10"/>
        <v>65470.09918541566</v>
      </c>
      <c r="M25" s="44">
        <f t="shared" si="11"/>
        <v>0</v>
      </c>
      <c r="N25" s="44">
        <f t="shared" si="12"/>
        <v>0</v>
      </c>
      <c r="O25" s="44">
        <f t="shared" si="13"/>
        <v>0</v>
      </c>
      <c r="P25" s="44">
        <f t="shared" si="14"/>
        <v>0</v>
      </c>
      <c r="Q25" s="44">
        <f t="shared" si="15"/>
        <v>-116000000</v>
      </c>
      <c r="R25" s="44">
        <f t="shared" si="16"/>
        <v>0</v>
      </c>
      <c r="S25" s="44">
        <f t="shared" si="17"/>
        <v>0</v>
      </c>
      <c r="T25" s="44">
        <f t="shared" si="18"/>
        <v>0</v>
      </c>
      <c r="U25" s="16">
        <f t="shared" si="19"/>
        <v>-21452990.081458434</v>
      </c>
      <c r="V25" s="39">
        <f t="shared" si="20"/>
        <v>65470.09918541566</v>
      </c>
      <c r="W25" s="43">
        <f t="shared" si="21"/>
        <v>0</v>
      </c>
      <c r="X25" s="44">
        <f t="shared" si="22"/>
        <v>0</v>
      </c>
      <c r="Y25" s="44">
        <f t="shared" si="23"/>
        <v>0</v>
      </c>
      <c r="Z25" s="44">
        <f t="shared" si="24"/>
        <v>1452990.0814584345</v>
      </c>
      <c r="AA25" s="44">
        <f t="shared" si="25"/>
        <v>14529.900814584345</v>
      </c>
      <c r="AB25" s="44">
        <f t="shared" si="26"/>
        <v>137798.4065556314</v>
      </c>
      <c r="AC25" s="44">
        <f t="shared" si="27"/>
        <v>0</v>
      </c>
      <c r="AD25" s="44">
        <f t="shared" si="28"/>
        <v>0</v>
      </c>
      <c r="AE25" s="44">
        <f t="shared" si="29"/>
        <v>0</v>
      </c>
      <c r="AF25" s="44">
        <f t="shared" si="30"/>
        <v>0</v>
      </c>
      <c r="AG25" s="44">
        <f t="shared" si="31"/>
        <v>0</v>
      </c>
      <c r="AH25" s="44">
        <f t="shared" si="32"/>
        <v>0</v>
      </c>
      <c r="AI25" s="44">
        <f t="shared" si="33"/>
        <v>0</v>
      </c>
      <c r="AJ25" s="44">
        <f t="shared" si="34"/>
        <v>0</v>
      </c>
      <c r="AK25" s="44">
        <f t="shared" si="35"/>
        <v>0</v>
      </c>
      <c r="AL25" s="44">
        <f t="shared" si="36"/>
        <v>0</v>
      </c>
      <c r="AM25" s="44">
        <f t="shared" si="37"/>
        <v>0</v>
      </c>
      <c r="AN25" s="44">
        <f t="shared" si="38"/>
        <v>0</v>
      </c>
      <c r="AO25" s="16">
        <f t="shared" si="39"/>
        <v>1452990.0814584345</v>
      </c>
      <c r="AP25" s="39">
        <f t="shared" si="40"/>
        <v>14529.900814584345</v>
      </c>
      <c r="AQ25" s="39">
        <f t="shared" si="41"/>
        <v>137798.4065556314</v>
      </c>
    </row>
    <row r="26" spans="1:43" ht="12.75">
      <c r="A26" s="37">
        <f t="shared" si="0"/>
        <v>97</v>
      </c>
      <c r="B26" s="38">
        <f t="shared" si="42"/>
        <v>97000000</v>
      </c>
      <c r="C26" s="39">
        <f t="shared" si="1"/>
        <v>63915.060571989496</v>
      </c>
      <c r="D26" s="39">
        <f t="shared" si="2"/>
        <v>90000</v>
      </c>
      <c r="E26" s="40">
        <f t="shared" si="3"/>
        <v>95531874.60519303</v>
      </c>
      <c r="F26" s="14">
        <f t="shared" si="4"/>
        <v>0.01</v>
      </c>
      <c r="G26" s="41">
        <f t="shared" si="5"/>
        <v>-0.050218879384665974</v>
      </c>
      <c r="H26" s="42">
        <f t="shared" si="6"/>
        <v>0.18912829841148224</v>
      </c>
      <c r="I26" s="43">
        <f t="shared" si="7"/>
        <v>88000000</v>
      </c>
      <c r="J26" s="44">
        <f t="shared" si="8"/>
        <v>0</v>
      </c>
      <c r="K26" s="44">
        <f t="shared" si="9"/>
        <v>7531874.605193034</v>
      </c>
      <c r="L26" s="44">
        <f t="shared" si="10"/>
        <v>75318.74605193034</v>
      </c>
      <c r="M26" s="44">
        <f t="shared" si="11"/>
        <v>0</v>
      </c>
      <c r="N26" s="44">
        <f t="shared" si="12"/>
        <v>0</v>
      </c>
      <c r="O26" s="44">
        <f t="shared" si="13"/>
        <v>0</v>
      </c>
      <c r="P26" s="44">
        <f t="shared" si="14"/>
        <v>0</v>
      </c>
      <c r="Q26" s="44">
        <f t="shared" si="15"/>
        <v>-116000000</v>
      </c>
      <c r="R26" s="44">
        <f t="shared" si="16"/>
        <v>0</v>
      </c>
      <c r="S26" s="44">
        <f t="shared" si="17"/>
        <v>0</v>
      </c>
      <c r="T26" s="44">
        <f t="shared" si="18"/>
        <v>0</v>
      </c>
      <c r="U26" s="16">
        <f t="shared" si="19"/>
        <v>-20468125.394806966</v>
      </c>
      <c r="V26" s="39">
        <f t="shared" si="20"/>
        <v>75318.74605193034</v>
      </c>
      <c r="W26" s="43">
        <f t="shared" si="21"/>
        <v>0</v>
      </c>
      <c r="X26" s="44">
        <f t="shared" si="22"/>
        <v>0</v>
      </c>
      <c r="Y26" s="44">
        <f t="shared" si="23"/>
        <v>0</v>
      </c>
      <c r="Z26" s="44">
        <f t="shared" si="24"/>
        <v>1468125.3948069662</v>
      </c>
      <c r="AA26" s="44">
        <f t="shared" si="25"/>
        <v>14681.253948069661</v>
      </c>
      <c r="AB26" s="44">
        <f t="shared" si="26"/>
        <v>139233.80662391984</v>
      </c>
      <c r="AC26" s="44">
        <f t="shared" si="27"/>
        <v>0</v>
      </c>
      <c r="AD26" s="44">
        <f t="shared" si="28"/>
        <v>0</v>
      </c>
      <c r="AE26" s="44">
        <f t="shared" si="29"/>
        <v>0</v>
      </c>
      <c r="AF26" s="44">
        <f t="shared" si="30"/>
        <v>0</v>
      </c>
      <c r="AG26" s="44">
        <f t="shared" si="31"/>
        <v>0</v>
      </c>
      <c r="AH26" s="44">
        <f t="shared" si="32"/>
        <v>0</v>
      </c>
      <c r="AI26" s="44">
        <f t="shared" si="33"/>
        <v>0</v>
      </c>
      <c r="AJ26" s="44">
        <f t="shared" si="34"/>
        <v>0</v>
      </c>
      <c r="AK26" s="44">
        <f t="shared" si="35"/>
        <v>0</v>
      </c>
      <c r="AL26" s="44">
        <f t="shared" si="36"/>
        <v>0</v>
      </c>
      <c r="AM26" s="44">
        <f t="shared" si="37"/>
        <v>0</v>
      </c>
      <c r="AN26" s="44">
        <f t="shared" si="38"/>
        <v>0</v>
      </c>
      <c r="AO26" s="16">
        <f t="shared" si="39"/>
        <v>1468125.3948069662</v>
      </c>
      <c r="AP26" s="39">
        <f t="shared" si="40"/>
        <v>14681.253948069661</v>
      </c>
      <c r="AQ26" s="39">
        <f t="shared" si="41"/>
        <v>139233.80662391984</v>
      </c>
    </row>
    <row r="27" spans="1:43" s="17" customFormat="1" ht="12.75">
      <c r="A27" s="45">
        <f t="shared" si="0"/>
        <v>98</v>
      </c>
      <c r="B27" s="46">
        <f t="shared" si="42"/>
        <v>98000000</v>
      </c>
      <c r="C27" s="47">
        <f t="shared" si="1"/>
        <v>55501.81377376168</v>
      </c>
      <c r="D27" s="47">
        <f t="shared" si="2"/>
        <v>100000</v>
      </c>
      <c r="E27" s="48">
        <f t="shared" si="3"/>
        <v>96516739.29184452</v>
      </c>
      <c r="F27" s="14">
        <f t="shared" si="4"/>
        <v>0.01</v>
      </c>
      <c r="G27" s="49">
        <f t="shared" si="5"/>
        <v>-0.050218879384665974</v>
      </c>
      <c r="H27" s="50">
        <f t="shared" si="6"/>
        <v>0.18912829841148224</v>
      </c>
      <c r="I27" s="51">
        <f t="shared" si="7"/>
        <v>88000000</v>
      </c>
      <c r="J27" s="52">
        <f t="shared" si="8"/>
        <v>0</v>
      </c>
      <c r="K27" s="52">
        <f t="shared" si="9"/>
        <v>8516739.291844517</v>
      </c>
      <c r="L27" s="52">
        <f t="shared" si="10"/>
        <v>85167.39291844517</v>
      </c>
      <c r="M27" s="52">
        <f t="shared" si="11"/>
        <v>0</v>
      </c>
      <c r="N27" s="52">
        <f t="shared" si="12"/>
        <v>0</v>
      </c>
      <c r="O27" s="52">
        <f t="shared" si="13"/>
        <v>0</v>
      </c>
      <c r="P27" s="52">
        <f t="shared" si="14"/>
        <v>0</v>
      </c>
      <c r="Q27" s="52">
        <f t="shared" si="15"/>
        <v>-116000000</v>
      </c>
      <c r="R27" s="52">
        <f t="shared" si="16"/>
        <v>0</v>
      </c>
      <c r="S27" s="52">
        <f t="shared" si="17"/>
        <v>0</v>
      </c>
      <c r="T27" s="52">
        <f t="shared" si="18"/>
        <v>0</v>
      </c>
      <c r="U27" s="24">
        <f t="shared" si="19"/>
        <v>-19483260.708155483</v>
      </c>
      <c r="V27" s="47">
        <f t="shared" si="20"/>
        <v>85167.39291844517</v>
      </c>
      <c r="W27" s="51">
        <f t="shared" si="21"/>
        <v>0</v>
      </c>
      <c r="X27" s="52">
        <f t="shared" si="22"/>
        <v>0</v>
      </c>
      <c r="Y27" s="52">
        <f t="shared" si="23"/>
        <v>0</v>
      </c>
      <c r="Z27" s="52">
        <f t="shared" si="24"/>
        <v>1483260.708155483</v>
      </c>
      <c r="AA27" s="52">
        <f t="shared" si="25"/>
        <v>14832.60708155483</v>
      </c>
      <c r="AB27" s="52">
        <f t="shared" si="26"/>
        <v>140669.20669220685</v>
      </c>
      <c r="AC27" s="52">
        <f t="shared" si="27"/>
        <v>0</v>
      </c>
      <c r="AD27" s="52">
        <f t="shared" si="28"/>
        <v>0</v>
      </c>
      <c r="AE27" s="52">
        <f t="shared" si="29"/>
        <v>0</v>
      </c>
      <c r="AF27" s="52">
        <f t="shared" si="30"/>
        <v>0</v>
      </c>
      <c r="AG27" s="52">
        <f t="shared" si="31"/>
        <v>0</v>
      </c>
      <c r="AH27" s="52">
        <f t="shared" si="32"/>
        <v>0</v>
      </c>
      <c r="AI27" s="52">
        <f t="shared" si="33"/>
        <v>0</v>
      </c>
      <c r="AJ27" s="52">
        <f t="shared" si="34"/>
        <v>0</v>
      </c>
      <c r="AK27" s="52">
        <f t="shared" si="35"/>
        <v>0</v>
      </c>
      <c r="AL27" s="52">
        <f t="shared" si="36"/>
        <v>0</v>
      </c>
      <c r="AM27" s="52">
        <f t="shared" si="37"/>
        <v>0</v>
      </c>
      <c r="AN27" s="52">
        <f t="shared" si="38"/>
        <v>0</v>
      </c>
      <c r="AO27" s="24">
        <f t="shared" si="39"/>
        <v>1483260.708155483</v>
      </c>
      <c r="AP27" s="47">
        <f t="shared" si="40"/>
        <v>14832.60708155483</v>
      </c>
      <c r="AQ27" s="47">
        <f t="shared" si="41"/>
        <v>140669.20669220685</v>
      </c>
    </row>
    <row r="28" spans="1:43" ht="12.75">
      <c r="A28" s="37">
        <f t="shared" si="0"/>
        <v>99</v>
      </c>
      <c r="B28" s="38">
        <f t="shared" si="42"/>
        <v>99000000</v>
      </c>
      <c r="C28" s="39">
        <f t="shared" si="1"/>
        <v>200138.52715057644</v>
      </c>
      <c r="D28" s="39">
        <f t="shared" si="2"/>
        <v>120000</v>
      </c>
      <c r="E28" s="40">
        <f t="shared" si="3"/>
        <v>95946344.9527343</v>
      </c>
      <c r="F28" s="14">
        <f t="shared" si="4"/>
        <v>0.02</v>
      </c>
      <c r="G28" s="41">
        <f t="shared" si="5"/>
        <v>-0.10043775876933195</v>
      </c>
      <c r="H28" s="42">
        <f t="shared" si="6"/>
        <v>0.17912829841148226</v>
      </c>
      <c r="I28" s="43">
        <f t="shared" si="7"/>
        <v>88000000</v>
      </c>
      <c r="J28" s="44">
        <f t="shared" si="8"/>
        <v>0</v>
      </c>
      <c r="K28" s="44">
        <f t="shared" si="9"/>
        <v>7946344.952734306</v>
      </c>
      <c r="L28" s="44">
        <f t="shared" si="10"/>
        <v>79463.44952734307</v>
      </c>
      <c r="M28" s="44">
        <f t="shared" si="11"/>
        <v>0</v>
      </c>
      <c r="N28" s="44">
        <f t="shared" si="12"/>
        <v>0</v>
      </c>
      <c r="O28" s="44">
        <f t="shared" si="13"/>
        <v>0</v>
      </c>
      <c r="P28" s="44">
        <f t="shared" si="14"/>
        <v>0</v>
      </c>
      <c r="Q28" s="44">
        <f t="shared" si="15"/>
        <v>-116000000</v>
      </c>
      <c r="R28" s="44">
        <f t="shared" si="16"/>
        <v>0</v>
      </c>
      <c r="S28" s="44">
        <f t="shared" si="17"/>
        <v>0</v>
      </c>
      <c r="T28" s="44">
        <f t="shared" si="18"/>
        <v>0</v>
      </c>
      <c r="U28" s="16">
        <f t="shared" si="19"/>
        <v>-20053655.047265694</v>
      </c>
      <c r="V28" s="39">
        <f t="shared" si="20"/>
        <v>79463.44952734307</v>
      </c>
      <c r="W28" s="43">
        <f t="shared" si="21"/>
        <v>0</v>
      </c>
      <c r="X28" s="44">
        <f t="shared" si="22"/>
        <v>0</v>
      </c>
      <c r="Y28" s="44">
        <f t="shared" si="23"/>
        <v>0</v>
      </c>
      <c r="Z28" s="44">
        <f t="shared" si="24"/>
        <v>2053655.0472656935</v>
      </c>
      <c r="AA28" s="44">
        <f t="shared" si="25"/>
        <v>20536.550472656934</v>
      </c>
      <c r="AB28" s="44">
        <f t="shared" si="26"/>
        <v>194764.1602921967</v>
      </c>
      <c r="AC28" s="44">
        <f t="shared" si="27"/>
        <v>1000000</v>
      </c>
      <c r="AD28" s="44">
        <f t="shared" si="28"/>
        <v>20000</v>
      </c>
      <c r="AE28" s="44">
        <f t="shared" si="29"/>
        <v>84837.8163857228</v>
      </c>
      <c r="AF28" s="44">
        <f t="shared" si="30"/>
        <v>0</v>
      </c>
      <c r="AG28" s="44">
        <f t="shared" si="31"/>
        <v>0</v>
      </c>
      <c r="AH28" s="44">
        <f t="shared" si="32"/>
        <v>0</v>
      </c>
      <c r="AI28" s="44">
        <f t="shared" si="33"/>
        <v>0</v>
      </c>
      <c r="AJ28" s="44">
        <f t="shared" si="34"/>
        <v>0</v>
      </c>
      <c r="AK28" s="44">
        <f t="shared" si="35"/>
        <v>0</v>
      </c>
      <c r="AL28" s="44">
        <f t="shared" si="36"/>
        <v>0</v>
      </c>
      <c r="AM28" s="44">
        <f t="shared" si="37"/>
        <v>0</v>
      </c>
      <c r="AN28" s="44">
        <f t="shared" si="38"/>
        <v>0</v>
      </c>
      <c r="AO28" s="16">
        <f t="shared" si="39"/>
        <v>3053655.0472656935</v>
      </c>
      <c r="AP28" s="39">
        <f t="shared" si="40"/>
        <v>40536.550472656934</v>
      </c>
      <c r="AQ28" s="39">
        <f t="shared" si="41"/>
        <v>279601.9766779195</v>
      </c>
    </row>
    <row r="29" spans="1:43" ht="12.75">
      <c r="A29" s="37">
        <f t="shared" si="0"/>
        <v>100</v>
      </c>
      <c r="B29" s="38">
        <f t="shared" si="42"/>
        <v>100000000</v>
      </c>
      <c r="C29" s="39">
        <f t="shared" si="1"/>
        <v>183372.24964704714</v>
      </c>
      <c r="D29" s="39">
        <f t="shared" si="2"/>
        <v>140000</v>
      </c>
      <c r="E29" s="40">
        <f t="shared" si="3"/>
        <v>96915499.95225687</v>
      </c>
      <c r="F29" s="14">
        <f t="shared" si="4"/>
        <v>0.02</v>
      </c>
      <c r="G29" s="41">
        <f t="shared" si="5"/>
        <v>-0.10043775876933195</v>
      </c>
      <c r="H29" s="42">
        <f t="shared" si="6"/>
        <v>0.17912829841148226</v>
      </c>
      <c r="I29" s="43">
        <f t="shared" si="7"/>
        <v>88000000</v>
      </c>
      <c r="J29" s="44">
        <f t="shared" si="8"/>
        <v>0</v>
      </c>
      <c r="K29" s="44">
        <f t="shared" si="9"/>
        <v>8915499.952256873</v>
      </c>
      <c r="L29" s="44">
        <f t="shared" si="10"/>
        <v>89154.99952256873</v>
      </c>
      <c r="M29" s="44">
        <f t="shared" si="11"/>
        <v>0</v>
      </c>
      <c r="N29" s="44">
        <f t="shared" si="12"/>
        <v>0</v>
      </c>
      <c r="O29" s="44">
        <f t="shared" si="13"/>
        <v>0</v>
      </c>
      <c r="P29" s="44">
        <f t="shared" si="14"/>
        <v>0</v>
      </c>
      <c r="Q29" s="44">
        <f t="shared" si="15"/>
        <v>-116000000</v>
      </c>
      <c r="R29" s="44">
        <f t="shared" si="16"/>
        <v>0</v>
      </c>
      <c r="S29" s="44">
        <f t="shared" si="17"/>
        <v>0</v>
      </c>
      <c r="T29" s="44">
        <f t="shared" si="18"/>
        <v>0</v>
      </c>
      <c r="U29" s="16">
        <f t="shared" si="19"/>
        <v>-19084500.047743127</v>
      </c>
      <c r="V29" s="39">
        <f t="shared" si="20"/>
        <v>89154.99952256873</v>
      </c>
      <c r="W29" s="43">
        <f t="shared" si="21"/>
        <v>0</v>
      </c>
      <c r="X29" s="44">
        <f t="shared" si="22"/>
        <v>0</v>
      </c>
      <c r="Y29" s="44">
        <f t="shared" si="23"/>
        <v>0</v>
      </c>
      <c r="Z29" s="44">
        <f t="shared" si="24"/>
        <v>1084500.0477431267</v>
      </c>
      <c r="AA29" s="44">
        <f t="shared" si="25"/>
        <v>10845.000477431267</v>
      </c>
      <c r="AB29" s="44">
        <f t="shared" si="26"/>
        <v>102851.61639817026</v>
      </c>
      <c r="AC29" s="44">
        <f t="shared" si="27"/>
        <v>2000000</v>
      </c>
      <c r="AD29" s="44">
        <f t="shared" si="28"/>
        <v>40000</v>
      </c>
      <c r="AE29" s="44">
        <f t="shared" si="29"/>
        <v>169675.6327714456</v>
      </c>
      <c r="AF29" s="44">
        <f t="shared" si="30"/>
        <v>0</v>
      </c>
      <c r="AG29" s="44">
        <f t="shared" si="31"/>
        <v>0</v>
      </c>
      <c r="AH29" s="44">
        <f t="shared" si="32"/>
        <v>0</v>
      </c>
      <c r="AI29" s="44">
        <f t="shared" si="33"/>
        <v>0</v>
      </c>
      <c r="AJ29" s="44">
        <f t="shared" si="34"/>
        <v>0</v>
      </c>
      <c r="AK29" s="44">
        <f t="shared" si="35"/>
        <v>0</v>
      </c>
      <c r="AL29" s="44">
        <f t="shared" si="36"/>
        <v>0</v>
      </c>
      <c r="AM29" s="44">
        <f t="shared" si="37"/>
        <v>0</v>
      </c>
      <c r="AN29" s="44">
        <f t="shared" si="38"/>
        <v>0</v>
      </c>
      <c r="AO29" s="16">
        <f t="shared" si="39"/>
        <v>3084500.0477431267</v>
      </c>
      <c r="AP29" s="39">
        <f t="shared" si="40"/>
        <v>50845.00047743127</v>
      </c>
      <c r="AQ29" s="39">
        <f t="shared" si="41"/>
        <v>272527.24916961585</v>
      </c>
    </row>
    <row r="30" spans="1:43" ht="12.75">
      <c r="A30" s="37">
        <f t="shared" si="0"/>
        <v>101</v>
      </c>
      <c r="B30" s="38">
        <f t="shared" si="42"/>
        <v>101000000</v>
      </c>
      <c r="C30" s="39">
        <f t="shared" si="1"/>
        <v>166605.9721435178</v>
      </c>
      <c r="D30" s="39">
        <f t="shared" si="2"/>
        <v>160000</v>
      </c>
      <c r="E30" s="40">
        <f t="shared" si="3"/>
        <v>97884654.95177944</v>
      </c>
      <c r="F30" s="14">
        <f t="shared" si="4"/>
        <v>0.02</v>
      </c>
      <c r="G30" s="41">
        <f t="shared" si="5"/>
        <v>-0.10043775876933195</v>
      </c>
      <c r="H30" s="42">
        <f t="shared" si="6"/>
        <v>0.17912829841148226</v>
      </c>
      <c r="I30" s="43">
        <f t="shared" si="7"/>
        <v>88000000</v>
      </c>
      <c r="J30" s="44">
        <f t="shared" si="8"/>
        <v>0</v>
      </c>
      <c r="K30" s="44">
        <f t="shared" si="9"/>
        <v>9884654.95177944</v>
      </c>
      <c r="L30" s="44">
        <f t="shared" si="10"/>
        <v>98846.5495177944</v>
      </c>
      <c r="M30" s="44">
        <f t="shared" si="11"/>
        <v>0</v>
      </c>
      <c r="N30" s="44">
        <f t="shared" si="12"/>
        <v>0</v>
      </c>
      <c r="O30" s="44">
        <f t="shared" si="13"/>
        <v>0</v>
      </c>
      <c r="P30" s="44">
        <f t="shared" si="14"/>
        <v>0</v>
      </c>
      <c r="Q30" s="44">
        <f t="shared" si="15"/>
        <v>-116000000</v>
      </c>
      <c r="R30" s="44">
        <f t="shared" si="16"/>
        <v>0</v>
      </c>
      <c r="S30" s="44">
        <f t="shared" si="17"/>
        <v>0</v>
      </c>
      <c r="T30" s="44">
        <f t="shared" si="18"/>
        <v>0</v>
      </c>
      <c r="U30" s="16">
        <f t="shared" si="19"/>
        <v>-18115345.04822056</v>
      </c>
      <c r="V30" s="39">
        <f t="shared" si="20"/>
        <v>98846.5495177944</v>
      </c>
      <c r="W30" s="43">
        <f t="shared" si="21"/>
        <v>0</v>
      </c>
      <c r="X30" s="44">
        <f t="shared" si="22"/>
        <v>0</v>
      </c>
      <c r="Y30" s="44">
        <f t="shared" si="23"/>
        <v>0</v>
      </c>
      <c r="Z30" s="44">
        <f t="shared" si="24"/>
        <v>115345.04822055995</v>
      </c>
      <c r="AA30" s="44">
        <f t="shared" si="25"/>
        <v>1153.4504822055997</v>
      </c>
      <c r="AB30" s="44">
        <f t="shared" si="26"/>
        <v>10939.072504143807</v>
      </c>
      <c r="AC30" s="44">
        <f t="shared" si="27"/>
        <v>3000000</v>
      </c>
      <c r="AD30" s="44">
        <f t="shared" si="28"/>
        <v>60000</v>
      </c>
      <c r="AE30" s="44">
        <f t="shared" si="29"/>
        <v>254513.44915716842</v>
      </c>
      <c r="AF30" s="44">
        <f t="shared" si="30"/>
        <v>0</v>
      </c>
      <c r="AG30" s="44">
        <f t="shared" si="31"/>
        <v>0</v>
      </c>
      <c r="AH30" s="44">
        <f t="shared" si="32"/>
        <v>0</v>
      </c>
      <c r="AI30" s="44">
        <f t="shared" si="33"/>
        <v>0</v>
      </c>
      <c r="AJ30" s="44">
        <f t="shared" si="34"/>
        <v>0</v>
      </c>
      <c r="AK30" s="44">
        <f t="shared" si="35"/>
        <v>0</v>
      </c>
      <c r="AL30" s="44">
        <f t="shared" si="36"/>
        <v>0</v>
      </c>
      <c r="AM30" s="44">
        <f t="shared" si="37"/>
        <v>0</v>
      </c>
      <c r="AN30" s="44">
        <f t="shared" si="38"/>
        <v>0</v>
      </c>
      <c r="AO30" s="16">
        <f t="shared" si="39"/>
        <v>3115345.04822056</v>
      </c>
      <c r="AP30" s="39">
        <f t="shared" si="40"/>
        <v>61153.4504822056</v>
      </c>
      <c r="AQ30" s="39">
        <f t="shared" si="41"/>
        <v>265452.5216613122</v>
      </c>
    </row>
    <row r="31" spans="1:43" ht="12.75">
      <c r="A31" s="37">
        <f t="shared" si="0"/>
        <v>102</v>
      </c>
      <c r="B31" s="38">
        <f t="shared" si="42"/>
        <v>102000000</v>
      </c>
      <c r="C31" s="39">
        <f t="shared" si="1"/>
        <v>149839.69463998696</v>
      </c>
      <c r="D31" s="39">
        <f t="shared" si="2"/>
        <v>180000</v>
      </c>
      <c r="E31" s="40">
        <f t="shared" si="3"/>
        <v>98853809.95130202</v>
      </c>
      <c r="F31" s="14">
        <f t="shared" si="4"/>
        <v>0.02</v>
      </c>
      <c r="G31" s="41">
        <f t="shared" si="5"/>
        <v>-0.10043775876933195</v>
      </c>
      <c r="H31" s="42">
        <f t="shared" si="6"/>
        <v>0.17912829841148226</v>
      </c>
      <c r="I31" s="43">
        <f t="shared" si="7"/>
        <v>88000000</v>
      </c>
      <c r="J31" s="44">
        <f t="shared" si="8"/>
        <v>0</v>
      </c>
      <c r="K31" s="44">
        <f t="shared" si="9"/>
        <v>10000000</v>
      </c>
      <c r="L31" s="44">
        <f t="shared" si="10"/>
        <v>100000</v>
      </c>
      <c r="M31" s="44">
        <f t="shared" si="11"/>
        <v>853809.9513020217</v>
      </c>
      <c r="N31" s="44">
        <f t="shared" si="12"/>
        <v>17076.199026040435</v>
      </c>
      <c r="O31" s="44">
        <f t="shared" si="13"/>
        <v>0</v>
      </c>
      <c r="P31" s="44">
        <f t="shared" si="14"/>
        <v>0</v>
      </c>
      <c r="Q31" s="44">
        <f t="shared" si="15"/>
        <v>-116000000</v>
      </c>
      <c r="R31" s="44">
        <f t="shared" si="16"/>
        <v>0</v>
      </c>
      <c r="S31" s="44">
        <f t="shared" si="17"/>
        <v>0</v>
      </c>
      <c r="T31" s="44">
        <f t="shared" si="18"/>
        <v>0</v>
      </c>
      <c r="U31" s="16">
        <f t="shared" si="19"/>
        <v>-17146190.04869798</v>
      </c>
      <c r="V31" s="39">
        <f t="shared" si="20"/>
        <v>117076.19902604044</v>
      </c>
      <c r="W31" s="43">
        <f t="shared" si="21"/>
        <v>0</v>
      </c>
      <c r="X31" s="44">
        <f t="shared" si="22"/>
        <v>0</v>
      </c>
      <c r="Y31" s="44">
        <f t="shared" si="23"/>
        <v>0</v>
      </c>
      <c r="Z31" s="44">
        <f t="shared" si="24"/>
        <v>0</v>
      </c>
      <c r="AA31" s="44">
        <f t="shared" si="25"/>
        <v>0</v>
      </c>
      <c r="AB31" s="44">
        <f t="shared" si="26"/>
        <v>0</v>
      </c>
      <c r="AC31" s="44">
        <f t="shared" si="27"/>
        <v>3146190.0486979783</v>
      </c>
      <c r="AD31" s="44">
        <f t="shared" si="28"/>
        <v>62923.800973959565</v>
      </c>
      <c r="AE31" s="44">
        <f t="shared" si="29"/>
        <v>266915.8936660274</v>
      </c>
      <c r="AF31" s="44">
        <f t="shared" si="30"/>
        <v>0</v>
      </c>
      <c r="AG31" s="44">
        <f t="shared" si="31"/>
        <v>0</v>
      </c>
      <c r="AH31" s="44">
        <f t="shared" si="32"/>
        <v>0</v>
      </c>
      <c r="AI31" s="44">
        <f t="shared" si="33"/>
        <v>0</v>
      </c>
      <c r="AJ31" s="44">
        <f t="shared" si="34"/>
        <v>0</v>
      </c>
      <c r="AK31" s="44">
        <f t="shared" si="35"/>
        <v>0</v>
      </c>
      <c r="AL31" s="44">
        <f t="shared" si="36"/>
        <v>0</v>
      </c>
      <c r="AM31" s="44">
        <f t="shared" si="37"/>
        <v>0</v>
      </c>
      <c r="AN31" s="44">
        <f t="shared" si="38"/>
        <v>0</v>
      </c>
      <c r="AO31" s="16">
        <f t="shared" si="39"/>
        <v>3146190.0486979783</v>
      </c>
      <c r="AP31" s="39">
        <f t="shared" si="40"/>
        <v>62923.800973959565</v>
      </c>
      <c r="AQ31" s="39">
        <f t="shared" si="41"/>
        <v>266915.8936660274</v>
      </c>
    </row>
    <row r="32" spans="1:43" ht="12.75">
      <c r="A32" s="37">
        <f t="shared" si="0"/>
        <v>103</v>
      </c>
      <c r="B32" s="38">
        <f t="shared" si="42"/>
        <v>103000000</v>
      </c>
      <c r="C32" s="39">
        <f t="shared" si="1"/>
        <v>133073.4171364576</v>
      </c>
      <c r="D32" s="39">
        <f t="shared" si="2"/>
        <v>200000</v>
      </c>
      <c r="E32" s="40">
        <f t="shared" si="3"/>
        <v>99822964.95082459</v>
      </c>
      <c r="F32" s="14">
        <f t="shared" si="4"/>
        <v>0.02</v>
      </c>
      <c r="G32" s="41">
        <f t="shared" si="5"/>
        <v>-0.10043775876933195</v>
      </c>
      <c r="H32" s="42">
        <f t="shared" si="6"/>
        <v>0.17912829841148226</v>
      </c>
      <c r="I32" s="43">
        <f t="shared" si="7"/>
        <v>88000000</v>
      </c>
      <c r="J32" s="44">
        <f t="shared" si="8"/>
        <v>0</v>
      </c>
      <c r="K32" s="44">
        <f t="shared" si="9"/>
        <v>10000000</v>
      </c>
      <c r="L32" s="44">
        <f t="shared" si="10"/>
        <v>100000</v>
      </c>
      <c r="M32" s="44">
        <f t="shared" si="11"/>
        <v>1822964.9508245885</v>
      </c>
      <c r="N32" s="44">
        <f t="shared" si="12"/>
        <v>36459.29901649177</v>
      </c>
      <c r="O32" s="44">
        <f t="shared" si="13"/>
        <v>0</v>
      </c>
      <c r="P32" s="44">
        <f t="shared" si="14"/>
        <v>0</v>
      </c>
      <c r="Q32" s="44">
        <f t="shared" si="15"/>
        <v>-116000000</v>
      </c>
      <c r="R32" s="44">
        <f t="shared" si="16"/>
        <v>0</v>
      </c>
      <c r="S32" s="44">
        <f t="shared" si="17"/>
        <v>0</v>
      </c>
      <c r="T32" s="44">
        <f t="shared" si="18"/>
        <v>0</v>
      </c>
      <c r="U32" s="16">
        <f t="shared" si="19"/>
        <v>-16177035.049175411</v>
      </c>
      <c r="V32" s="39">
        <f t="shared" si="20"/>
        <v>136459.29901649177</v>
      </c>
      <c r="W32" s="43">
        <f t="shared" si="21"/>
        <v>0</v>
      </c>
      <c r="X32" s="44">
        <f t="shared" si="22"/>
        <v>0</v>
      </c>
      <c r="Y32" s="44">
        <f t="shared" si="23"/>
        <v>0</v>
      </c>
      <c r="Z32" s="44">
        <f t="shared" si="24"/>
        <v>0</v>
      </c>
      <c r="AA32" s="44">
        <f t="shared" si="25"/>
        <v>0</v>
      </c>
      <c r="AB32" s="44">
        <f t="shared" si="26"/>
        <v>0</v>
      </c>
      <c r="AC32" s="44">
        <f t="shared" si="27"/>
        <v>3177035.0491754115</v>
      </c>
      <c r="AD32" s="44">
        <f t="shared" si="28"/>
        <v>63540.70098350823</v>
      </c>
      <c r="AE32" s="44">
        <f t="shared" si="29"/>
        <v>269532.7161529494</v>
      </c>
      <c r="AF32" s="44">
        <f t="shared" si="30"/>
        <v>0</v>
      </c>
      <c r="AG32" s="44">
        <f t="shared" si="31"/>
        <v>0</v>
      </c>
      <c r="AH32" s="44">
        <f t="shared" si="32"/>
        <v>0</v>
      </c>
      <c r="AI32" s="44">
        <f t="shared" si="33"/>
        <v>0</v>
      </c>
      <c r="AJ32" s="44">
        <f t="shared" si="34"/>
        <v>0</v>
      </c>
      <c r="AK32" s="44">
        <f t="shared" si="35"/>
        <v>0</v>
      </c>
      <c r="AL32" s="44">
        <f t="shared" si="36"/>
        <v>0</v>
      </c>
      <c r="AM32" s="44">
        <f t="shared" si="37"/>
        <v>0</v>
      </c>
      <c r="AN32" s="44">
        <f t="shared" si="38"/>
        <v>0</v>
      </c>
      <c r="AO32" s="16">
        <f t="shared" si="39"/>
        <v>3177035.0491754115</v>
      </c>
      <c r="AP32" s="39">
        <f t="shared" si="40"/>
        <v>63540.70098350823</v>
      </c>
      <c r="AQ32" s="39">
        <f t="shared" si="41"/>
        <v>269532.7161529494</v>
      </c>
    </row>
    <row r="33" spans="1:43" ht="12.75">
      <c r="A33" s="37">
        <f t="shared" si="0"/>
        <v>104</v>
      </c>
      <c r="B33" s="38">
        <f t="shared" si="42"/>
        <v>104000000</v>
      </c>
      <c r="C33" s="39">
        <f t="shared" si="1"/>
        <v>116307.1396329283</v>
      </c>
      <c r="D33" s="39">
        <f t="shared" si="2"/>
        <v>220000</v>
      </c>
      <c r="E33" s="40">
        <f t="shared" si="3"/>
        <v>100792119.95034716</v>
      </c>
      <c r="F33" s="14">
        <f t="shared" si="4"/>
        <v>0.02</v>
      </c>
      <c r="G33" s="41">
        <f t="shared" si="5"/>
        <v>-0.10043775876933195</v>
      </c>
      <c r="H33" s="42">
        <f t="shared" si="6"/>
        <v>0.17912829841148226</v>
      </c>
      <c r="I33" s="43">
        <f t="shared" si="7"/>
        <v>88000000</v>
      </c>
      <c r="J33" s="44">
        <f t="shared" si="8"/>
        <v>0</v>
      </c>
      <c r="K33" s="44">
        <f t="shared" si="9"/>
        <v>10000000</v>
      </c>
      <c r="L33" s="44">
        <f t="shared" si="10"/>
        <v>100000</v>
      </c>
      <c r="M33" s="44">
        <f t="shared" si="11"/>
        <v>2792119.9503471553</v>
      </c>
      <c r="N33" s="44">
        <f t="shared" si="12"/>
        <v>55842.39900694311</v>
      </c>
      <c r="O33" s="44">
        <f t="shared" si="13"/>
        <v>0</v>
      </c>
      <c r="P33" s="44">
        <f t="shared" si="14"/>
        <v>0</v>
      </c>
      <c r="Q33" s="44">
        <f t="shared" si="15"/>
        <v>-116000000</v>
      </c>
      <c r="R33" s="44">
        <f t="shared" si="16"/>
        <v>0</v>
      </c>
      <c r="S33" s="44">
        <f t="shared" si="17"/>
        <v>0</v>
      </c>
      <c r="T33" s="44">
        <f t="shared" si="18"/>
        <v>0</v>
      </c>
      <c r="U33" s="16">
        <f t="shared" si="19"/>
        <v>-15207880.049652845</v>
      </c>
      <c r="V33" s="39">
        <f t="shared" si="20"/>
        <v>155842.3990069431</v>
      </c>
      <c r="W33" s="43">
        <f t="shared" si="21"/>
        <v>0</v>
      </c>
      <c r="X33" s="44">
        <f t="shared" si="22"/>
        <v>0</v>
      </c>
      <c r="Y33" s="44">
        <f t="shared" si="23"/>
        <v>0</v>
      </c>
      <c r="Z33" s="44">
        <f t="shared" si="24"/>
        <v>0</v>
      </c>
      <c r="AA33" s="44">
        <f t="shared" si="25"/>
        <v>0</v>
      </c>
      <c r="AB33" s="44">
        <f t="shared" si="26"/>
        <v>0</v>
      </c>
      <c r="AC33" s="44">
        <f t="shared" si="27"/>
        <v>3207880.0496528447</v>
      </c>
      <c r="AD33" s="44">
        <f t="shared" si="28"/>
        <v>64157.6009930569</v>
      </c>
      <c r="AE33" s="44">
        <f t="shared" si="29"/>
        <v>272149.5386398714</v>
      </c>
      <c r="AF33" s="44">
        <f t="shared" si="30"/>
        <v>0</v>
      </c>
      <c r="AG33" s="44">
        <f t="shared" si="31"/>
        <v>0</v>
      </c>
      <c r="AH33" s="44">
        <f t="shared" si="32"/>
        <v>0</v>
      </c>
      <c r="AI33" s="44">
        <f t="shared" si="33"/>
        <v>0</v>
      </c>
      <c r="AJ33" s="44">
        <f t="shared" si="34"/>
        <v>0</v>
      </c>
      <c r="AK33" s="44">
        <f t="shared" si="35"/>
        <v>0</v>
      </c>
      <c r="AL33" s="44">
        <f t="shared" si="36"/>
        <v>0</v>
      </c>
      <c r="AM33" s="44">
        <f t="shared" si="37"/>
        <v>0</v>
      </c>
      <c r="AN33" s="44">
        <f t="shared" si="38"/>
        <v>0</v>
      </c>
      <c r="AO33" s="16">
        <f t="shared" si="39"/>
        <v>3207880.0496528447</v>
      </c>
      <c r="AP33" s="39">
        <f t="shared" si="40"/>
        <v>64157.6009930569</v>
      </c>
      <c r="AQ33" s="39">
        <f t="shared" si="41"/>
        <v>272149.5386398714</v>
      </c>
    </row>
    <row r="34" spans="1:43" ht="12.75">
      <c r="A34" s="37">
        <f t="shared" si="0"/>
        <v>105</v>
      </c>
      <c r="B34" s="38">
        <f t="shared" si="42"/>
        <v>105000000</v>
      </c>
      <c r="C34" s="39">
        <f t="shared" si="1"/>
        <v>99540.86212939897</v>
      </c>
      <c r="D34" s="39">
        <f t="shared" si="2"/>
        <v>240000.00000000003</v>
      </c>
      <c r="E34" s="40">
        <f t="shared" si="3"/>
        <v>101761274.94986972</v>
      </c>
      <c r="F34" s="14">
        <f t="shared" si="4"/>
        <v>0.02</v>
      </c>
      <c r="G34" s="41">
        <f t="shared" si="5"/>
        <v>-0.10043775876933195</v>
      </c>
      <c r="H34" s="42">
        <f t="shared" si="6"/>
        <v>0.17912829841148226</v>
      </c>
      <c r="I34" s="43">
        <f t="shared" si="7"/>
        <v>88000000</v>
      </c>
      <c r="J34" s="44">
        <f t="shared" si="8"/>
        <v>0</v>
      </c>
      <c r="K34" s="44">
        <f t="shared" si="9"/>
        <v>10000000</v>
      </c>
      <c r="L34" s="44">
        <f t="shared" si="10"/>
        <v>100000</v>
      </c>
      <c r="M34" s="44">
        <f t="shared" si="11"/>
        <v>3761274.949869722</v>
      </c>
      <c r="N34" s="44">
        <f t="shared" si="12"/>
        <v>75225.49899739445</v>
      </c>
      <c r="O34" s="44">
        <f t="shared" si="13"/>
        <v>0</v>
      </c>
      <c r="P34" s="44">
        <f t="shared" si="14"/>
        <v>0</v>
      </c>
      <c r="Q34" s="44">
        <f t="shared" si="15"/>
        <v>-116000000</v>
      </c>
      <c r="R34" s="44">
        <f t="shared" si="16"/>
        <v>0</v>
      </c>
      <c r="S34" s="44">
        <f t="shared" si="17"/>
        <v>0</v>
      </c>
      <c r="T34" s="44">
        <f t="shared" si="18"/>
        <v>0</v>
      </c>
      <c r="U34" s="16">
        <f t="shared" si="19"/>
        <v>-14238725.050130278</v>
      </c>
      <c r="V34" s="39">
        <f t="shared" si="20"/>
        <v>175225.49899739446</v>
      </c>
      <c r="W34" s="43">
        <f t="shared" si="21"/>
        <v>0</v>
      </c>
      <c r="X34" s="44">
        <f t="shared" si="22"/>
        <v>0</v>
      </c>
      <c r="Y34" s="44">
        <f t="shared" si="23"/>
        <v>0</v>
      </c>
      <c r="Z34" s="44">
        <f t="shared" si="24"/>
        <v>0</v>
      </c>
      <c r="AA34" s="44">
        <f t="shared" si="25"/>
        <v>0</v>
      </c>
      <c r="AB34" s="44">
        <f t="shared" si="26"/>
        <v>0</v>
      </c>
      <c r="AC34" s="44">
        <f t="shared" si="27"/>
        <v>3238725.050130278</v>
      </c>
      <c r="AD34" s="44">
        <f t="shared" si="28"/>
        <v>64774.50100260556</v>
      </c>
      <c r="AE34" s="44">
        <f t="shared" si="29"/>
        <v>274766.36112679343</v>
      </c>
      <c r="AF34" s="44">
        <f t="shared" si="30"/>
        <v>0</v>
      </c>
      <c r="AG34" s="44">
        <f t="shared" si="31"/>
        <v>0</v>
      </c>
      <c r="AH34" s="44">
        <f t="shared" si="32"/>
        <v>0</v>
      </c>
      <c r="AI34" s="44">
        <f t="shared" si="33"/>
        <v>0</v>
      </c>
      <c r="AJ34" s="44">
        <f t="shared" si="34"/>
        <v>0</v>
      </c>
      <c r="AK34" s="44">
        <f t="shared" si="35"/>
        <v>0</v>
      </c>
      <c r="AL34" s="44">
        <f t="shared" si="36"/>
        <v>0</v>
      </c>
      <c r="AM34" s="44">
        <f t="shared" si="37"/>
        <v>0</v>
      </c>
      <c r="AN34" s="44">
        <f t="shared" si="38"/>
        <v>0</v>
      </c>
      <c r="AO34" s="16">
        <f t="shared" si="39"/>
        <v>3238725.050130278</v>
      </c>
      <c r="AP34" s="39">
        <f t="shared" si="40"/>
        <v>64774.50100260556</v>
      </c>
      <c r="AQ34" s="39">
        <f t="shared" si="41"/>
        <v>274766.36112679343</v>
      </c>
    </row>
    <row r="35" spans="1:43" ht="12.75">
      <c r="A35" s="37">
        <f t="shared" si="0"/>
        <v>106</v>
      </c>
      <c r="B35" s="38">
        <f t="shared" si="42"/>
        <v>106000000</v>
      </c>
      <c r="C35" s="39">
        <f t="shared" si="1"/>
        <v>82774.5846258697</v>
      </c>
      <c r="D35" s="39">
        <f t="shared" si="2"/>
        <v>260000</v>
      </c>
      <c r="E35" s="40">
        <f t="shared" si="3"/>
        <v>102730429.94939229</v>
      </c>
      <c r="F35" s="14">
        <f t="shared" si="4"/>
        <v>0.02</v>
      </c>
      <c r="G35" s="41">
        <f t="shared" si="5"/>
        <v>-0.10043775876933195</v>
      </c>
      <c r="H35" s="42">
        <f t="shared" si="6"/>
        <v>0.17912829841148226</v>
      </c>
      <c r="I35" s="43">
        <f t="shared" si="7"/>
        <v>88000000</v>
      </c>
      <c r="J35" s="44">
        <f t="shared" si="8"/>
        <v>0</v>
      </c>
      <c r="K35" s="44">
        <f t="shared" si="9"/>
        <v>10000000</v>
      </c>
      <c r="L35" s="44">
        <f t="shared" si="10"/>
        <v>100000</v>
      </c>
      <c r="M35" s="44">
        <f t="shared" si="11"/>
        <v>4730429.949392289</v>
      </c>
      <c r="N35" s="44">
        <f t="shared" si="12"/>
        <v>94608.59898784578</v>
      </c>
      <c r="O35" s="44">
        <f t="shared" si="13"/>
        <v>0</v>
      </c>
      <c r="P35" s="44">
        <f t="shared" si="14"/>
        <v>0</v>
      </c>
      <c r="Q35" s="44">
        <f t="shared" si="15"/>
        <v>-116000000</v>
      </c>
      <c r="R35" s="44">
        <f t="shared" si="16"/>
        <v>0</v>
      </c>
      <c r="S35" s="44">
        <f t="shared" si="17"/>
        <v>0</v>
      </c>
      <c r="T35" s="44">
        <f t="shared" si="18"/>
        <v>0</v>
      </c>
      <c r="U35" s="16">
        <f t="shared" si="19"/>
        <v>-13269570.050607711</v>
      </c>
      <c r="V35" s="39">
        <f t="shared" si="20"/>
        <v>194608.59898784576</v>
      </c>
      <c r="W35" s="43">
        <f t="shared" si="21"/>
        <v>0</v>
      </c>
      <c r="X35" s="44">
        <f t="shared" si="22"/>
        <v>0</v>
      </c>
      <c r="Y35" s="44">
        <f t="shared" si="23"/>
        <v>0</v>
      </c>
      <c r="Z35" s="44">
        <f t="shared" si="24"/>
        <v>0</v>
      </c>
      <c r="AA35" s="44">
        <f t="shared" si="25"/>
        <v>0</v>
      </c>
      <c r="AB35" s="44">
        <f t="shared" si="26"/>
        <v>0</v>
      </c>
      <c r="AC35" s="44">
        <f t="shared" si="27"/>
        <v>3269570.050607711</v>
      </c>
      <c r="AD35" s="44">
        <f t="shared" si="28"/>
        <v>65391.40101215422</v>
      </c>
      <c r="AE35" s="44">
        <f t="shared" si="29"/>
        <v>277383.18361371546</v>
      </c>
      <c r="AF35" s="44">
        <f t="shared" si="30"/>
        <v>0</v>
      </c>
      <c r="AG35" s="44">
        <f t="shared" si="31"/>
        <v>0</v>
      </c>
      <c r="AH35" s="44">
        <f t="shared" si="32"/>
        <v>0</v>
      </c>
      <c r="AI35" s="44">
        <f t="shared" si="33"/>
        <v>0</v>
      </c>
      <c r="AJ35" s="44">
        <f t="shared" si="34"/>
        <v>0</v>
      </c>
      <c r="AK35" s="44">
        <f t="shared" si="35"/>
        <v>0</v>
      </c>
      <c r="AL35" s="44">
        <f t="shared" si="36"/>
        <v>0</v>
      </c>
      <c r="AM35" s="44">
        <f t="shared" si="37"/>
        <v>0</v>
      </c>
      <c r="AN35" s="44">
        <f t="shared" si="38"/>
        <v>0</v>
      </c>
      <c r="AO35" s="16">
        <f t="shared" si="39"/>
        <v>3269570.050607711</v>
      </c>
      <c r="AP35" s="39">
        <f t="shared" si="40"/>
        <v>65391.40101215422</v>
      </c>
      <c r="AQ35" s="39">
        <f t="shared" si="41"/>
        <v>277383.18361371546</v>
      </c>
    </row>
    <row r="36" spans="1:43" ht="12.75">
      <c r="A36" s="37">
        <f t="shared" si="0"/>
        <v>107</v>
      </c>
      <c r="B36" s="38">
        <f t="shared" si="42"/>
        <v>107000000</v>
      </c>
      <c r="C36" s="39">
        <f t="shared" si="1"/>
        <v>66008.30712234031</v>
      </c>
      <c r="D36" s="39">
        <f t="shared" si="2"/>
        <v>280000</v>
      </c>
      <c r="E36" s="40">
        <f t="shared" si="3"/>
        <v>103699584.94891486</v>
      </c>
      <c r="F36" s="14">
        <f t="shared" si="4"/>
        <v>0.02</v>
      </c>
      <c r="G36" s="41">
        <f t="shared" si="5"/>
        <v>-0.10043775876933195</v>
      </c>
      <c r="H36" s="42">
        <f t="shared" si="6"/>
        <v>0.17912829841148226</v>
      </c>
      <c r="I36" s="43">
        <f t="shared" si="7"/>
        <v>88000000</v>
      </c>
      <c r="J36" s="44">
        <f t="shared" si="8"/>
        <v>0</v>
      </c>
      <c r="K36" s="44">
        <f t="shared" si="9"/>
        <v>10000000</v>
      </c>
      <c r="L36" s="44">
        <f t="shared" si="10"/>
        <v>100000</v>
      </c>
      <c r="M36" s="44">
        <f t="shared" si="11"/>
        <v>5699584.948914856</v>
      </c>
      <c r="N36" s="44">
        <f t="shared" si="12"/>
        <v>113991.69897829712</v>
      </c>
      <c r="O36" s="44">
        <f t="shared" si="13"/>
        <v>0</v>
      </c>
      <c r="P36" s="44">
        <f t="shared" si="14"/>
        <v>0</v>
      </c>
      <c r="Q36" s="44">
        <f t="shared" si="15"/>
        <v>-116000000</v>
      </c>
      <c r="R36" s="44">
        <f t="shared" si="16"/>
        <v>0</v>
      </c>
      <c r="S36" s="44">
        <f t="shared" si="17"/>
        <v>0</v>
      </c>
      <c r="T36" s="44">
        <f t="shared" si="18"/>
        <v>0</v>
      </c>
      <c r="U36" s="16">
        <f t="shared" si="19"/>
        <v>-12300415.051085144</v>
      </c>
      <c r="V36" s="39">
        <f t="shared" si="20"/>
        <v>213991.69897829712</v>
      </c>
      <c r="W36" s="43">
        <f t="shared" si="21"/>
        <v>0</v>
      </c>
      <c r="X36" s="44">
        <f t="shared" si="22"/>
        <v>0</v>
      </c>
      <c r="Y36" s="44">
        <f t="shared" si="23"/>
        <v>0</v>
      </c>
      <c r="Z36" s="44">
        <f t="shared" si="24"/>
        <v>0</v>
      </c>
      <c r="AA36" s="44">
        <f t="shared" si="25"/>
        <v>0</v>
      </c>
      <c r="AB36" s="44">
        <f t="shared" si="26"/>
        <v>0</v>
      </c>
      <c r="AC36" s="44">
        <f t="shared" si="27"/>
        <v>3300415.0510851443</v>
      </c>
      <c r="AD36" s="44">
        <f t="shared" si="28"/>
        <v>66008.3010217029</v>
      </c>
      <c r="AE36" s="44">
        <f t="shared" si="29"/>
        <v>280000.00610063743</v>
      </c>
      <c r="AF36" s="44">
        <f t="shared" si="30"/>
        <v>0</v>
      </c>
      <c r="AG36" s="44">
        <f t="shared" si="31"/>
        <v>0</v>
      </c>
      <c r="AH36" s="44">
        <f t="shared" si="32"/>
        <v>0</v>
      </c>
      <c r="AI36" s="44">
        <f t="shared" si="33"/>
        <v>0</v>
      </c>
      <c r="AJ36" s="44">
        <f t="shared" si="34"/>
        <v>0</v>
      </c>
      <c r="AK36" s="44">
        <f t="shared" si="35"/>
        <v>0</v>
      </c>
      <c r="AL36" s="44">
        <f t="shared" si="36"/>
        <v>0</v>
      </c>
      <c r="AM36" s="44">
        <f t="shared" si="37"/>
        <v>0</v>
      </c>
      <c r="AN36" s="44">
        <f t="shared" si="38"/>
        <v>0</v>
      </c>
      <c r="AO36" s="16">
        <f t="shared" si="39"/>
        <v>3300415.0510851443</v>
      </c>
      <c r="AP36" s="39">
        <f t="shared" si="40"/>
        <v>66008.3010217029</v>
      </c>
      <c r="AQ36" s="39">
        <f t="shared" si="41"/>
        <v>280000.00610063743</v>
      </c>
    </row>
    <row r="37" spans="1:43" ht="12.75">
      <c r="A37" s="37">
        <f t="shared" si="0"/>
        <v>108</v>
      </c>
      <c r="B37" s="38">
        <f t="shared" si="42"/>
        <v>108000000</v>
      </c>
      <c r="C37" s="39">
        <f t="shared" si="1"/>
        <v>49242.02961881101</v>
      </c>
      <c r="D37" s="39">
        <f t="shared" si="2"/>
        <v>300000</v>
      </c>
      <c r="E37" s="40">
        <f t="shared" si="3"/>
        <v>104668739.94843742</v>
      </c>
      <c r="F37" s="14">
        <f t="shared" si="4"/>
        <v>0.02</v>
      </c>
      <c r="G37" s="41">
        <f t="shared" si="5"/>
        <v>-0.10043775876933195</v>
      </c>
      <c r="H37" s="42">
        <f t="shared" si="6"/>
        <v>0.17912829841148226</v>
      </c>
      <c r="I37" s="43">
        <f t="shared" si="7"/>
        <v>88000000</v>
      </c>
      <c r="J37" s="44">
        <f t="shared" si="8"/>
        <v>0</v>
      </c>
      <c r="K37" s="44">
        <f t="shared" si="9"/>
        <v>10000000</v>
      </c>
      <c r="L37" s="44">
        <f t="shared" si="10"/>
        <v>100000</v>
      </c>
      <c r="M37" s="44">
        <f t="shared" si="11"/>
        <v>6668739.9484374225</v>
      </c>
      <c r="N37" s="44">
        <f t="shared" si="12"/>
        <v>133374.79896874845</v>
      </c>
      <c r="O37" s="44">
        <f t="shared" si="13"/>
        <v>0</v>
      </c>
      <c r="P37" s="44">
        <f t="shared" si="14"/>
        <v>0</v>
      </c>
      <c r="Q37" s="44">
        <f t="shared" si="15"/>
        <v>-116000000</v>
      </c>
      <c r="R37" s="44">
        <f t="shared" si="16"/>
        <v>0</v>
      </c>
      <c r="S37" s="44">
        <f t="shared" si="17"/>
        <v>0</v>
      </c>
      <c r="T37" s="44">
        <f t="shared" si="18"/>
        <v>0</v>
      </c>
      <c r="U37" s="16">
        <f t="shared" si="19"/>
        <v>-11331260.051562577</v>
      </c>
      <c r="V37" s="39">
        <f t="shared" si="20"/>
        <v>233374.79896874845</v>
      </c>
      <c r="W37" s="43">
        <f t="shared" si="21"/>
        <v>0</v>
      </c>
      <c r="X37" s="44">
        <f t="shared" si="22"/>
        <v>0</v>
      </c>
      <c r="Y37" s="44">
        <f t="shared" si="23"/>
        <v>0</v>
      </c>
      <c r="Z37" s="44">
        <f t="shared" si="24"/>
        <v>0</v>
      </c>
      <c r="AA37" s="44">
        <f t="shared" si="25"/>
        <v>0</v>
      </c>
      <c r="AB37" s="44">
        <f t="shared" si="26"/>
        <v>0</v>
      </c>
      <c r="AC37" s="44">
        <f t="shared" si="27"/>
        <v>3331260.0515625775</v>
      </c>
      <c r="AD37" s="44">
        <f t="shared" si="28"/>
        <v>66625.20103125155</v>
      </c>
      <c r="AE37" s="44">
        <f t="shared" si="29"/>
        <v>282616.82858755946</v>
      </c>
      <c r="AF37" s="44">
        <f t="shared" si="30"/>
        <v>0</v>
      </c>
      <c r="AG37" s="44">
        <f t="shared" si="31"/>
        <v>0</v>
      </c>
      <c r="AH37" s="44">
        <f t="shared" si="32"/>
        <v>0</v>
      </c>
      <c r="AI37" s="44">
        <f t="shared" si="33"/>
        <v>0</v>
      </c>
      <c r="AJ37" s="44">
        <f t="shared" si="34"/>
        <v>0</v>
      </c>
      <c r="AK37" s="44">
        <f t="shared" si="35"/>
        <v>0</v>
      </c>
      <c r="AL37" s="44">
        <f t="shared" si="36"/>
        <v>0</v>
      </c>
      <c r="AM37" s="44">
        <f t="shared" si="37"/>
        <v>0</v>
      </c>
      <c r="AN37" s="44">
        <f t="shared" si="38"/>
        <v>0</v>
      </c>
      <c r="AO37" s="16">
        <f t="shared" si="39"/>
        <v>3331260.0515625775</v>
      </c>
      <c r="AP37" s="39">
        <f t="shared" si="40"/>
        <v>66625.20103125155</v>
      </c>
      <c r="AQ37" s="39">
        <f t="shared" si="41"/>
        <v>282616.82858755946</v>
      </c>
    </row>
    <row r="38" spans="1:43" ht="12.75">
      <c r="A38" s="37">
        <f t="shared" si="0"/>
        <v>109</v>
      </c>
      <c r="B38" s="38">
        <f t="shared" si="42"/>
        <v>109000000</v>
      </c>
      <c r="C38" s="39">
        <f t="shared" si="1"/>
        <v>209196.42500525166</v>
      </c>
      <c r="D38" s="39">
        <f t="shared" si="2"/>
        <v>330000</v>
      </c>
      <c r="E38" s="40">
        <f t="shared" si="3"/>
        <v>103856851.8155565</v>
      </c>
      <c r="F38" s="14">
        <f t="shared" si="4"/>
        <v>0.03</v>
      </c>
      <c r="G38" s="41">
        <f t="shared" si="5"/>
        <v>-0.1506566381539979</v>
      </c>
      <c r="H38" s="42">
        <f t="shared" si="6"/>
        <v>0.16912829841148225</v>
      </c>
      <c r="I38" s="43">
        <f t="shared" si="7"/>
        <v>88000000</v>
      </c>
      <c r="J38" s="44">
        <f t="shared" si="8"/>
        <v>0</v>
      </c>
      <c r="K38" s="44">
        <f t="shared" si="9"/>
        <v>10000000</v>
      </c>
      <c r="L38" s="44">
        <f t="shared" si="10"/>
        <v>100000</v>
      </c>
      <c r="M38" s="44">
        <f t="shared" si="11"/>
        <v>5856851.815556496</v>
      </c>
      <c r="N38" s="44">
        <f t="shared" si="12"/>
        <v>117137.03631112992</v>
      </c>
      <c r="O38" s="44">
        <f t="shared" si="13"/>
        <v>0</v>
      </c>
      <c r="P38" s="44">
        <f t="shared" si="14"/>
        <v>0</v>
      </c>
      <c r="Q38" s="44">
        <f t="shared" si="15"/>
        <v>-116000000</v>
      </c>
      <c r="R38" s="44">
        <f t="shared" si="16"/>
        <v>0</v>
      </c>
      <c r="S38" s="44">
        <f t="shared" si="17"/>
        <v>0</v>
      </c>
      <c r="T38" s="44">
        <f t="shared" si="18"/>
        <v>0</v>
      </c>
      <c r="U38" s="16">
        <f t="shared" si="19"/>
        <v>-12143148.184443504</v>
      </c>
      <c r="V38" s="39">
        <f t="shared" si="20"/>
        <v>217137.03631112992</v>
      </c>
      <c r="W38" s="43">
        <f t="shared" si="21"/>
        <v>0</v>
      </c>
      <c r="X38" s="44">
        <f t="shared" si="22"/>
        <v>0</v>
      </c>
      <c r="Y38" s="44">
        <f t="shared" si="23"/>
        <v>0</v>
      </c>
      <c r="Z38" s="44">
        <f t="shared" si="24"/>
        <v>0</v>
      </c>
      <c r="AA38" s="44">
        <f t="shared" si="25"/>
        <v>0</v>
      </c>
      <c r="AB38" s="44">
        <f t="shared" si="26"/>
        <v>0</v>
      </c>
      <c r="AC38" s="44">
        <f t="shared" si="27"/>
        <v>4143148.1844435036</v>
      </c>
      <c r="AD38" s="44">
        <f t="shared" si="28"/>
        <v>82862.96368887008</v>
      </c>
      <c r="AE38" s="44">
        <f t="shared" si="29"/>
        <v>351495.6449306588</v>
      </c>
      <c r="AF38" s="44">
        <f t="shared" si="30"/>
        <v>1000000</v>
      </c>
      <c r="AG38" s="44">
        <f t="shared" si="31"/>
        <v>30000</v>
      </c>
      <c r="AH38" s="44">
        <f t="shared" si="32"/>
        <v>74837.8163857228</v>
      </c>
      <c r="AI38" s="44">
        <f t="shared" si="33"/>
        <v>0</v>
      </c>
      <c r="AJ38" s="44">
        <f t="shared" si="34"/>
        <v>0</v>
      </c>
      <c r="AK38" s="44">
        <f t="shared" si="35"/>
        <v>0</v>
      </c>
      <c r="AL38" s="44">
        <f t="shared" si="36"/>
        <v>0</v>
      </c>
      <c r="AM38" s="44">
        <f t="shared" si="37"/>
        <v>0</v>
      </c>
      <c r="AN38" s="44">
        <f t="shared" si="38"/>
        <v>0</v>
      </c>
      <c r="AO38" s="16">
        <f t="shared" si="39"/>
        <v>5143148.184443504</v>
      </c>
      <c r="AP38" s="39">
        <f t="shared" si="40"/>
        <v>112862.96368887008</v>
      </c>
      <c r="AQ38" s="39">
        <f t="shared" si="41"/>
        <v>426333.4613163816</v>
      </c>
    </row>
    <row r="39" spans="1:43" ht="12.75">
      <c r="A39" s="37">
        <f t="shared" si="0"/>
        <v>110</v>
      </c>
      <c r="B39" s="38">
        <f t="shared" si="42"/>
        <v>110000000</v>
      </c>
      <c r="C39" s="39">
        <f t="shared" si="1"/>
        <v>184143.18119796092</v>
      </c>
      <c r="D39" s="39">
        <f t="shared" si="2"/>
        <v>360000</v>
      </c>
      <c r="E39" s="40">
        <f t="shared" si="3"/>
        <v>104809666.96982765</v>
      </c>
      <c r="F39" s="14">
        <f t="shared" si="4"/>
        <v>0.03</v>
      </c>
      <c r="G39" s="41">
        <f t="shared" si="5"/>
        <v>-0.1506566381539979</v>
      </c>
      <c r="H39" s="42">
        <f t="shared" si="6"/>
        <v>0.16912829841148225</v>
      </c>
      <c r="I39" s="43">
        <f t="shared" si="7"/>
        <v>88000000</v>
      </c>
      <c r="J39" s="44">
        <f t="shared" si="8"/>
        <v>0</v>
      </c>
      <c r="K39" s="44">
        <f t="shared" si="9"/>
        <v>10000000</v>
      </c>
      <c r="L39" s="44">
        <f t="shared" si="10"/>
        <v>100000</v>
      </c>
      <c r="M39" s="44">
        <f t="shared" si="11"/>
        <v>6809666.969827652</v>
      </c>
      <c r="N39" s="44">
        <f t="shared" si="12"/>
        <v>136193.33939655306</v>
      </c>
      <c r="O39" s="44">
        <f t="shared" si="13"/>
        <v>0</v>
      </c>
      <c r="P39" s="44">
        <f t="shared" si="14"/>
        <v>0</v>
      </c>
      <c r="Q39" s="44">
        <f t="shared" si="15"/>
        <v>-116000000</v>
      </c>
      <c r="R39" s="44">
        <f t="shared" si="16"/>
        <v>0</v>
      </c>
      <c r="S39" s="44">
        <f t="shared" si="17"/>
        <v>0</v>
      </c>
      <c r="T39" s="44">
        <f t="shared" si="18"/>
        <v>0</v>
      </c>
      <c r="U39" s="16">
        <f t="shared" si="19"/>
        <v>-11190333.030172348</v>
      </c>
      <c r="V39" s="39">
        <f t="shared" si="20"/>
        <v>236193.33939655306</v>
      </c>
      <c r="W39" s="43">
        <f t="shared" si="21"/>
        <v>0</v>
      </c>
      <c r="X39" s="44">
        <f t="shared" si="22"/>
        <v>0</v>
      </c>
      <c r="Y39" s="44">
        <f t="shared" si="23"/>
        <v>0</v>
      </c>
      <c r="Z39" s="44">
        <f t="shared" si="24"/>
        <v>0</v>
      </c>
      <c r="AA39" s="44">
        <f t="shared" si="25"/>
        <v>0</v>
      </c>
      <c r="AB39" s="44">
        <f t="shared" si="26"/>
        <v>0</v>
      </c>
      <c r="AC39" s="44">
        <f t="shared" si="27"/>
        <v>3190333.030172348</v>
      </c>
      <c r="AD39" s="44">
        <f t="shared" si="28"/>
        <v>63806.66060344696</v>
      </c>
      <c r="AE39" s="44">
        <f t="shared" si="29"/>
        <v>270660.88782306836</v>
      </c>
      <c r="AF39" s="44">
        <f t="shared" si="30"/>
        <v>2000000</v>
      </c>
      <c r="AG39" s="44">
        <f t="shared" si="31"/>
        <v>60000</v>
      </c>
      <c r="AH39" s="44">
        <f t="shared" si="32"/>
        <v>149675.6327714456</v>
      </c>
      <c r="AI39" s="44">
        <f t="shared" si="33"/>
        <v>0</v>
      </c>
      <c r="AJ39" s="44">
        <f t="shared" si="34"/>
        <v>0</v>
      </c>
      <c r="AK39" s="44">
        <f t="shared" si="35"/>
        <v>0</v>
      </c>
      <c r="AL39" s="44">
        <f t="shared" si="36"/>
        <v>0</v>
      </c>
      <c r="AM39" s="44">
        <f t="shared" si="37"/>
        <v>0</v>
      </c>
      <c r="AN39" s="44">
        <f t="shared" si="38"/>
        <v>0</v>
      </c>
      <c r="AO39" s="16">
        <f t="shared" si="39"/>
        <v>5190333.030172348</v>
      </c>
      <c r="AP39" s="39">
        <f t="shared" si="40"/>
        <v>123806.66060344696</v>
      </c>
      <c r="AQ39" s="39">
        <f t="shared" si="41"/>
        <v>420336.520594514</v>
      </c>
    </row>
    <row r="40" spans="1:43" ht="12.75">
      <c r="A40" s="37">
        <f t="shared" si="0"/>
        <v>111</v>
      </c>
      <c r="B40" s="38">
        <f t="shared" si="42"/>
        <v>111000000</v>
      </c>
      <c r="C40" s="39">
        <f t="shared" si="1"/>
        <v>159089.93739067015</v>
      </c>
      <c r="D40" s="39">
        <f t="shared" si="2"/>
        <v>390000</v>
      </c>
      <c r="E40" s="40">
        <f t="shared" si="3"/>
        <v>105762482.12409881</v>
      </c>
      <c r="F40" s="14">
        <f t="shared" si="4"/>
        <v>0.03</v>
      </c>
      <c r="G40" s="41">
        <f t="shared" si="5"/>
        <v>-0.1506566381539979</v>
      </c>
      <c r="H40" s="42">
        <f t="shared" si="6"/>
        <v>0.16912829841148225</v>
      </c>
      <c r="I40" s="43">
        <f t="shared" si="7"/>
        <v>88000000</v>
      </c>
      <c r="J40" s="44">
        <f t="shared" si="8"/>
        <v>0</v>
      </c>
      <c r="K40" s="44">
        <f t="shared" si="9"/>
        <v>10000000</v>
      </c>
      <c r="L40" s="44">
        <f t="shared" si="10"/>
        <v>100000</v>
      </c>
      <c r="M40" s="44">
        <f t="shared" si="11"/>
        <v>7762482.124098808</v>
      </c>
      <c r="N40" s="44">
        <f t="shared" si="12"/>
        <v>155249.64248197616</v>
      </c>
      <c r="O40" s="44">
        <f t="shared" si="13"/>
        <v>0</v>
      </c>
      <c r="P40" s="44">
        <f t="shared" si="14"/>
        <v>0</v>
      </c>
      <c r="Q40" s="44">
        <f t="shared" si="15"/>
        <v>-116000000</v>
      </c>
      <c r="R40" s="44">
        <f t="shared" si="16"/>
        <v>0</v>
      </c>
      <c r="S40" s="44">
        <f t="shared" si="17"/>
        <v>0</v>
      </c>
      <c r="T40" s="44">
        <f t="shared" si="18"/>
        <v>0</v>
      </c>
      <c r="U40" s="16">
        <f t="shared" si="19"/>
        <v>-10237517.875901192</v>
      </c>
      <c r="V40" s="39">
        <f t="shared" si="20"/>
        <v>255249.64248197616</v>
      </c>
      <c r="W40" s="43">
        <f t="shared" si="21"/>
        <v>0</v>
      </c>
      <c r="X40" s="44">
        <f t="shared" si="22"/>
        <v>0</v>
      </c>
      <c r="Y40" s="44">
        <f t="shared" si="23"/>
        <v>0</v>
      </c>
      <c r="Z40" s="44">
        <f t="shared" si="24"/>
        <v>0</v>
      </c>
      <c r="AA40" s="44">
        <f t="shared" si="25"/>
        <v>0</v>
      </c>
      <c r="AB40" s="44">
        <f t="shared" si="26"/>
        <v>0</v>
      </c>
      <c r="AC40" s="44">
        <f t="shared" si="27"/>
        <v>2237517.8759011924</v>
      </c>
      <c r="AD40" s="44">
        <f t="shared" si="28"/>
        <v>44750.35751802385</v>
      </c>
      <c r="AE40" s="44">
        <f t="shared" si="29"/>
        <v>189826.1307154779</v>
      </c>
      <c r="AF40" s="44">
        <f t="shared" si="30"/>
        <v>3000000</v>
      </c>
      <c r="AG40" s="44">
        <f t="shared" si="31"/>
        <v>90000</v>
      </c>
      <c r="AH40" s="44">
        <f t="shared" si="32"/>
        <v>224513.44915716842</v>
      </c>
      <c r="AI40" s="44">
        <f t="shared" si="33"/>
        <v>0</v>
      </c>
      <c r="AJ40" s="44">
        <f t="shared" si="34"/>
        <v>0</v>
      </c>
      <c r="AK40" s="44">
        <f t="shared" si="35"/>
        <v>0</v>
      </c>
      <c r="AL40" s="44">
        <f t="shared" si="36"/>
        <v>0</v>
      </c>
      <c r="AM40" s="44">
        <f t="shared" si="37"/>
        <v>0</v>
      </c>
      <c r="AN40" s="44">
        <f t="shared" si="38"/>
        <v>0</v>
      </c>
      <c r="AO40" s="16">
        <f t="shared" si="39"/>
        <v>5237517.875901192</v>
      </c>
      <c r="AP40" s="39">
        <f t="shared" si="40"/>
        <v>134750.35751802384</v>
      </c>
      <c r="AQ40" s="39">
        <f t="shared" si="41"/>
        <v>414339.5798726463</v>
      </c>
    </row>
    <row r="41" spans="1:43" ht="12.75">
      <c r="A41" s="37">
        <f t="shared" si="0"/>
        <v>112</v>
      </c>
      <c r="B41" s="38">
        <f t="shared" si="42"/>
        <v>112000000</v>
      </c>
      <c r="C41" s="39">
        <f t="shared" si="1"/>
        <v>134036.6935833778</v>
      </c>
      <c r="D41" s="39">
        <f t="shared" si="2"/>
        <v>420000</v>
      </c>
      <c r="E41" s="40">
        <f t="shared" si="3"/>
        <v>106715297.27836998</v>
      </c>
      <c r="F41" s="14">
        <f t="shared" si="4"/>
        <v>0.03</v>
      </c>
      <c r="G41" s="41">
        <f t="shared" si="5"/>
        <v>-0.1506566381539979</v>
      </c>
      <c r="H41" s="42">
        <f t="shared" si="6"/>
        <v>0.16912829841148225</v>
      </c>
      <c r="I41" s="43">
        <f t="shared" si="7"/>
        <v>88000000</v>
      </c>
      <c r="J41" s="44">
        <f t="shared" si="8"/>
        <v>0</v>
      </c>
      <c r="K41" s="44">
        <f t="shared" si="9"/>
        <v>10000000</v>
      </c>
      <c r="L41" s="44">
        <f t="shared" si="10"/>
        <v>100000</v>
      </c>
      <c r="M41" s="44">
        <f t="shared" si="11"/>
        <v>8715297.278369978</v>
      </c>
      <c r="N41" s="44">
        <f t="shared" si="12"/>
        <v>174305.94556739955</v>
      </c>
      <c r="O41" s="44">
        <f t="shared" si="13"/>
        <v>0</v>
      </c>
      <c r="P41" s="44">
        <f t="shared" si="14"/>
        <v>0</v>
      </c>
      <c r="Q41" s="44">
        <f t="shared" si="15"/>
        <v>-116000000</v>
      </c>
      <c r="R41" s="44">
        <f t="shared" si="16"/>
        <v>0</v>
      </c>
      <c r="S41" s="44">
        <f t="shared" si="17"/>
        <v>0</v>
      </c>
      <c r="T41" s="44">
        <f t="shared" si="18"/>
        <v>0</v>
      </c>
      <c r="U41" s="16">
        <f t="shared" si="19"/>
        <v>-9284702.721630022</v>
      </c>
      <c r="V41" s="39">
        <f t="shared" si="20"/>
        <v>274305.94556739955</v>
      </c>
      <c r="W41" s="43">
        <f t="shared" si="21"/>
        <v>0</v>
      </c>
      <c r="X41" s="44">
        <f t="shared" si="22"/>
        <v>0</v>
      </c>
      <c r="Y41" s="44">
        <f t="shared" si="23"/>
        <v>0</v>
      </c>
      <c r="Z41" s="44">
        <f t="shared" si="24"/>
        <v>0</v>
      </c>
      <c r="AA41" s="44">
        <f t="shared" si="25"/>
        <v>0</v>
      </c>
      <c r="AB41" s="44">
        <f t="shared" si="26"/>
        <v>0</v>
      </c>
      <c r="AC41" s="44">
        <f t="shared" si="27"/>
        <v>1284702.721630022</v>
      </c>
      <c r="AD41" s="44">
        <f t="shared" si="28"/>
        <v>25694.05443260044</v>
      </c>
      <c r="AE41" s="44">
        <f t="shared" si="29"/>
        <v>108991.37360788617</v>
      </c>
      <c r="AF41" s="44">
        <f t="shared" si="30"/>
        <v>4000000</v>
      </c>
      <c r="AG41" s="44">
        <f t="shared" si="31"/>
        <v>120000</v>
      </c>
      <c r="AH41" s="44">
        <f t="shared" si="32"/>
        <v>299351.2655428912</v>
      </c>
      <c r="AI41" s="44">
        <f t="shared" si="33"/>
        <v>0</v>
      </c>
      <c r="AJ41" s="44">
        <f t="shared" si="34"/>
        <v>0</v>
      </c>
      <c r="AK41" s="44">
        <f t="shared" si="35"/>
        <v>0</v>
      </c>
      <c r="AL41" s="44">
        <f t="shared" si="36"/>
        <v>0</v>
      </c>
      <c r="AM41" s="44">
        <f t="shared" si="37"/>
        <v>0</v>
      </c>
      <c r="AN41" s="44">
        <f t="shared" si="38"/>
        <v>0</v>
      </c>
      <c r="AO41" s="16">
        <f t="shared" si="39"/>
        <v>5284702.721630022</v>
      </c>
      <c r="AP41" s="39">
        <f t="shared" si="40"/>
        <v>145694.05443260045</v>
      </c>
      <c r="AQ41" s="39">
        <f t="shared" si="41"/>
        <v>408342.63915077737</v>
      </c>
    </row>
    <row r="42" spans="1:43" ht="12.75">
      <c r="A42" s="37">
        <f t="shared" si="0"/>
        <v>113</v>
      </c>
      <c r="B42" s="38">
        <f t="shared" si="42"/>
        <v>113000000</v>
      </c>
      <c r="C42" s="39">
        <f t="shared" si="1"/>
        <v>108983.44977608701</v>
      </c>
      <c r="D42" s="39">
        <f t="shared" si="2"/>
        <v>450000</v>
      </c>
      <c r="E42" s="40">
        <f t="shared" si="3"/>
        <v>107668112.43264113</v>
      </c>
      <c r="F42" s="14">
        <f t="shared" si="4"/>
        <v>0.03</v>
      </c>
      <c r="G42" s="41">
        <f t="shared" si="5"/>
        <v>-0.1506566381539979</v>
      </c>
      <c r="H42" s="42">
        <f t="shared" si="6"/>
        <v>0.16912829841148225</v>
      </c>
      <c r="I42" s="43">
        <f t="shared" si="7"/>
        <v>88000000</v>
      </c>
      <c r="J42" s="44">
        <f t="shared" si="8"/>
        <v>0</v>
      </c>
      <c r="K42" s="44">
        <f t="shared" si="9"/>
        <v>10000000</v>
      </c>
      <c r="L42" s="44">
        <f t="shared" si="10"/>
        <v>100000</v>
      </c>
      <c r="M42" s="44">
        <f t="shared" si="11"/>
        <v>9668112.432641134</v>
      </c>
      <c r="N42" s="44">
        <f t="shared" si="12"/>
        <v>193362.2486528227</v>
      </c>
      <c r="O42" s="44">
        <f t="shared" si="13"/>
        <v>0</v>
      </c>
      <c r="P42" s="44">
        <f t="shared" si="14"/>
        <v>0</v>
      </c>
      <c r="Q42" s="44">
        <f t="shared" si="15"/>
        <v>-116000000</v>
      </c>
      <c r="R42" s="44">
        <f t="shared" si="16"/>
        <v>0</v>
      </c>
      <c r="S42" s="44">
        <f t="shared" si="17"/>
        <v>0</v>
      </c>
      <c r="T42" s="44">
        <f t="shared" si="18"/>
        <v>0</v>
      </c>
      <c r="U42" s="16">
        <f t="shared" si="19"/>
        <v>-8331887.567358866</v>
      </c>
      <c r="V42" s="39">
        <f t="shared" si="20"/>
        <v>293362.2486528227</v>
      </c>
      <c r="W42" s="43">
        <f t="shared" si="21"/>
        <v>0</v>
      </c>
      <c r="X42" s="44">
        <f t="shared" si="22"/>
        <v>0</v>
      </c>
      <c r="Y42" s="44">
        <f t="shared" si="23"/>
        <v>0</v>
      </c>
      <c r="Z42" s="44">
        <f t="shared" si="24"/>
        <v>0</v>
      </c>
      <c r="AA42" s="44">
        <f t="shared" si="25"/>
        <v>0</v>
      </c>
      <c r="AB42" s="44">
        <f t="shared" si="26"/>
        <v>0</v>
      </c>
      <c r="AC42" s="44">
        <f t="shared" si="27"/>
        <v>331887.56735886633</v>
      </c>
      <c r="AD42" s="44">
        <f t="shared" si="28"/>
        <v>6637.751347177327</v>
      </c>
      <c r="AE42" s="44">
        <f t="shared" si="29"/>
        <v>28156.616500295713</v>
      </c>
      <c r="AF42" s="44">
        <f t="shared" si="30"/>
        <v>5000000</v>
      </c>
      <c r="AG42" s="44">
        <f t="shared" si="31"/>
        <v>150000</v>
      </c>
      <c r="AH42" s="44">
        <f t="shared" si="32"/>
        <v>374189.081928614</v>
      </c>
      <c r="AI42" s="44">
        <f t="shared" si="33"/>
        <v>0</v>
      </c>
      <c r="AJ42" s="44">
        <f t="shared" si="34"/>
        <v>0</v>
      </c>
      <c r="AK42" s="44">
        <f t="shared" si="35"/>
        <v>0</v>
      </c>
      <c r="AL42" s="44">
        <f t="shared" si="36"/>
        <v>0</v>
      </c>
      <c r="AM42" s="44">
        <f t="shared" si="37"/>
        <v>0</v>
      </c>
      <c r="AN42" s="44">
        <f t="shared" si="38"/>
        <v>0</v>
      </c>
      <c r="AO42" s="16">
        <f t="shared" si="39"/>
        <v>5331887.567358866</v>
      </c>
      <c r="AP42" s="39">
        <f t="shared" si="40"/>
        <v>156637.7513471773</v>
      </c>
      <c r="AQ42" s="39">
        <f t="shared" si="41"/>
        <v>402345.6984289097</v>
      </c>
    </row>
    <row r="43" spans="1:43" ht="12.75">
      <c r="A43" s="37">
        <f t="shared" si="0"/>
        <v>114</v>
      </c>
      <c r="B43" s="38">
        <f t="shared" si="42"/>
        <v>114000000</v>
      </c>
      <c r="C43" s="39">
        <f t="shared" si="1"/>
        <v>83930.20596879628</v>
      </c>
      <c r="D43" s="39">
        <f t="shared" si="2"/>
        <v>480000</v>
      </c>
      <c r="E43" s="40">
        <f t="shared" si="3"/>
        <v>108620927.58691229</v>
      </c>
      <c r="F43" s="14">
        <f t="shared" si="4"/>
        <v>0.03</v>
      </c>
      <c r="G43" s="41">
        <f t="shared" si="5"/>
        <v>-0.1506566381539979</v>
      </c>
      <c r="H43" s="42">
        <f t="shared" si="6"/>
        <v>0.16912829841148225</v>
      </c>
      <c r="I43" s="43">
        <f t="shared" si="7"/>
        <v>88000000</v>
      </c>
      <c r="J43" s="44">
        <f t="shared" si="8"/>
        <v>0</v>
      </c>
      <c r="K43" s="44">
        <f t="shared" si="9"/>
        <v>10000000</v>
      </c>
      <c r="L43" s="44">
        <f t="shared" si="10"/>
        <v>100000</v>
      </c>
      <c r="M43" s="44">
        <f t="shared" si="11"/>
        <v>10000000</v>
      </c>
      <c r="N43" s="44">
        <f t="shared" si="12"/>
        <v>200000</v>
      </c>
      <c r="O43" s="44">
        <f t="shared" si="13"/>
        <v>620927.5869122893</v>
      </c>
      <c r="P43" s="44">
        <f t="shared" si="14"/>
        <v>18627.827607368676</v>
      </c>
      <c r="Q43" s="44">
        <f t="shared" si="15"/>
        <v>-116000000</v>
      </c>
      <c r="R43" s="44">
        <f t="shared" si="16"/>
        <v>0</v>
      </c>
      <c r="S43" s="44">
        <f t="shared" si="17"/>
        <v>0</v>
      </c>
      <c r="T43" s="44">
        <f t="shared" si="18"/>
        <v>0</v>
      </c>
      <c r="U43" s="16">
        <f t="shared" si="19"/>
        <v>-7379072.413087711</v>
      </c>
      <c r="V43" s="39">
        <f t="shared" si="20"/>
        <v>318627.8276073687</v>
      </c>
      <c r="W43" s="43">
        <f t="shared" si="21"/>
        <v>0</v>
      </c>
      <c r="X43" s="44">
        <f t="shared" si="22"/>
        <v>0</v>
      </c>
      <c r="Y43" s="44">
        <f t="shared" si="23"/>
        <v>0</v>
      </c>
      <c r="Z43" s="44">
        <f t="shared" si="24"/>
        <v>0</v>
      </c>
      <c r="AA43" s="44">
        <f t="shared" si="25"/>
        <v>0</v>
      </c>
      <c r="AB43" s="44">
        <f t="shared" si="26"/>
        <v>0</v>
      </c>
      <c r="AC43" s="44">
        <f t="shared" si="27"/>
        <v>0</v>
      </c>
      <c r="AD43" s="44">
        <f t="shared" si="28"/>
        <v>0</v>
      </c>
      <c r="AE43" s="44">
        <f t="shared" si="29"/>
        <v>0</v>
      </c>
      <c r="AF43" s="44">
        <f t="shared" si="30"/>
        <v>5379072.413087711</v>
      </c>
      <c r="AG43" s="44">
        <f t="shared" si="31"/>
        <v>161372.17239263133</v>
      </c>
      <c r="AH43" s="44">
        <f t="shared" si="32"/>
        <v>402558.033576165</v>
      </c>
      <c r="AI43" s="44">
        <f t="shared" si="33"/>
        <v>0</v>
      </c>
      <c r="AJ43" s="44">
        <f t="shared" si="34"/>
        <v>0</v>
      </c>
      <c r="AK43" s="44">
        <f t="shared" si="35"/>
        <v>0</v>
      </c>
      <c r="AL43" s="44">
        <f t="shared" si="36"/>
        <v>0</v>
      </c>
      <c r="AM43" s="44">
        <f t="shared" si="37"/>
        <v>0</v>
      </c>
      <c r="AN43" s="44">
        <f t="shared" si="38"/>
        <v>0</v>
      </c>
      <c r="AO43" s="16">
        <f t="shared" si="39"/>
        <v>5379072.413087711</v>
      </c>
      <c r="AP43" s="39">
        <f t="shared" si="40"/>
        <v>161372.17239263133</v>
      </c>
      <c r="AQ43" s="39">
        <f t="shared" si="41"/>
        <v>402558.033576165</v>
      </c>
    </row>
    <row r="44" spans="1:43" ht="12.75">
      <c r="A44" s="37">
        <f t="shared" si="0"/>
        <v>115</v>
      </c>
      <c r="B44" s="38">
        <f t="shared" si="42"/>
        <v>115000000</v>
      </c>
      <c r="C44" s="39">
        <f t="shared" si="1"/>
        <v>58876.962161503965</v>
      </c>
      <c r="D44" s="39">
        <f t="shared" si="2"/>
        <v>510000</v>
      </c>
      <c r="E44" s="40">
        <f t="shared" si="3"/>
        <v>109573742.74118346</v>
      </c>
      <c r="F44" s="14">
        <f t="shared" si="4"/>
        <v>0.03</v>
      </c>
      <c r="G44" s="41">
        <f t="shared" si="5"/>
        <v>-0.1506566381539979</v>
      </c>
      <c r="H44" s="42">
        <f t="shared" si="6"/>
        <v>0.16912829841148225</v>
      </c>
      <c r="I44" s="43">
        <f t="shared" si="7"/>
        <v>88000000</v>
      </c>
      <c r="J44" s="44">
        <f t="shared" si="8"/>
        <v>0</v>
      </c>
      <c r="K44" s="44">
        <f t="shared" si="9"/>
        <v>10000000</v>
      </c>
      <c r="L44" s="44">
        <f t="shared" si="10"/>
        <v>100000</v>
      </c>
      <c r="M44" s="44">
        <f t="shared" si="11"/>
        <v>10000000</v>
      </c>
      <c r="N44" s="44">
        <f t="shared" si="12"/>
        <v>200000</v>
      </c>
      <c r="O44" s="44">
        <f t="shared" si="13"/>
        <v>1573742.7411834598</v>
      </c>
      <c r="P44" s="44">
        <f t="shared" si="14"/>
        <v>47212.28223550379</v>
      </c>
      <c r="Q44" s="44">
        <f t="shared" si="15"/>
        <v>-116000000</v>
      </c>
      <c r="R44" s="44">
        <f t="shared" si="16"/>
        <v>0</v>
      </c>
      <c r="S44" s="44">
        <f t="shared" si="17"/>
        <v>0</v>
      </c>
      <c r="T44" s="44">
        <f t="shared" si="18"/>
        <v>0</v>
      </c>
      <c r="U44" s="16">
        <f t="shared" si="19"/>
        <v>-6426257.25881654</v>
      </c>
      <c r="V44" s="39">
        <f t="shared" si="20"/>
        <v>347212.2822355038</v>
      </c>
      <c r="W44" s="43">
        <f t="shared" si="21"/>
        <v>0</v>
      </c>
      <c r="X44" s="44">
        <f t="shared" si="22"/>
        <v>0</v>
      </c>
      <c r="Y44" s="44">
        <f t="shared" si="23"/>
        <v>0</v>
      </c>
      <c r="Z44" s="44">
        <f t="shared" si="24"/>
        <v>0</v>
      </c>
      <c r="AA44" s="44">
        <f t="shared" si="25"/>
        <v>0</v>
      </c>
      <c r="AB44" s="44">
        <f t="shared" si="26"/>
        <v>0</v>
      </c>
      <c r="AC44" s="44">
        <f t="shared" si="27"/>
        <v>0</v>
      </c>
      <c r="AD44" s="44">
        <f t="shared" si="28"/>
        <v>0</v>
      </c>
      <c r="AE44" s="44">
        <f t="shared" si="29"/>
        <v>0</v>
      </c>
      <c r="AF44" s="44">
        <f t="shared" si="30"/>
        <v>5426257.25881654</v>
      </c>
      <c r="AG44" s="44">
        <f t="shared" si="31"/>
        <v>162787.7177644962</v>
      </c>
      <c r="AH44" s="44">
        <f t="shared" si="32"/>
        <v>406089.24439700774</v>
      </c>
      <c r="AI44" s="44">
        <f t="shared" si="33"/>
        <v>0</v>
      </c>
      <c r="AJ44" s="44">
        <f t="shared" si="34"/>
        <v>0</v>
      </c>
      <c r="AK44" s="44">
        <f t="shared" si="35"/>
        <v>0</v>
      </c>
      <c r="AL44" s="44">
        <f t="shared" si="36"/>
        <v>0</v>
      </c>
      <c r="AM44" s="44">
        <f t="shared" si="37"/>
        <v>0</v>
      </c>
      <c r="AN44" s="44">
        <f t="shared" si="38"/>
        <v>0</v>
      </c>
      <c r="AO44" s="16">
        <f t="shared" si="39"/>
        <v>5426257.25881654</v>
      </c>
      <c r="AP44" s="39">
        <f t="shared" si="40"/>
        <v>162787.7177644962</v>
      </c>
      <c r="AQ44" s="39">
        <f t="shared" si="41"/>
        <v>406089.24439700774</v>
      </c>
    </row>
    <row r="45" spans="1:43" ht="12.75">
      <c r="A45" s="37">
        <f t="shared" si="0"/>
        <v>116</v>
      </c>
      <c r="B45" s="38">
        <f t="shared" si="42"/>
        <v>116000000</v>
      </c>
      <c r="C45" s="39">
        <f t="shared" si="1"/>
        <v>33823.718354213226</v>
      </c>
      <c r="D45" s="39">
        <f t="shared" si="2"/>
        <v>540000</v>
      </c>
      <c r="E45" s="40">
        <f t="shared" si="3"/>
        <v>110526557.89545462</v>
      </c>
      <c r="F45" s="14">
        <f t="shared" si="4"/>
        <v>0.03</v>
      </c>
      <c r="G45" s="41">
        <f t="shared" si="5"/>
        <v>-0.1506566381539979</v>
      </c>
      <c r="H45" s="42">
        <f t="shared" si="6"/>
        <v>0.16912829841148225</v>
      </c>
      <c r="I45" s="43">
        <f t="shared" si="7"/>
        <v>88000000</v>
      </c>
      <c r="J45" s="44">
        <f t="shared" si="8"/>
        <v>0</v>
      </c>
      <c r="K45" s="44">
        <f t="shared" si="9"/>
        <v>10000000</v>
      </c>
      <c r="L45" s="44">
        <f t="shared" si="10"/>
        <v>100000</v>
      </c>
      <c r="M45" s="44">
        <f t="shared" si="11"/>
        <v>10000000</v>
      </c>
      <c r="N45" s="44">
        <f t="shared" si="12"/>
        <v>200000</v>
      </c>
      <c r="O45" s="44">
        <f t="shared" si="13"/>
        <v>2526557.8954546154</v>
      </c>
      <c r="P45" s="44">
        <f t="shared" si="14"/>
        <v>75796.73686363846</v>
      </c>
      <c r="Q45" s="44">
        <f t="shared" si="15"/>
        <v>-116000000</v>
      </c>
      <c r="R45" s="44">
        <f t="shared" si="16"/>
        <v>0</v>
      </c>
      <c r="S45" s="44">
        <f t="shared" si="17"/>
        <v>0</v>
      </c>
      <c r="T45" s="44">
        <f t="shared" si="18"/>
        <v>0</v>
      </c>
      <c r="U45" s="16">
        <f t="shared" si="19"/>
        <v>-5473442.104545385</v>
      </c>
      <c r="V45" s="39">
        <f t="shared" si="20"/>
        <v>375796.73686363845</v>
      </c>
      <c r="W45" s="43">
        <f t="shared" si="21"/>
        <v>0</v>
      </c>
      <c r="X45" s="44">
        <f t="shared" si="22"/>
        <v>0</v>
      </c>
      <c r="Y45" s="44">
        <f t="shared" si="23"/>
        <v>0</v>
      </c>
      <c r="Z45" s="44">
        <f t="shared" si="24"/>
        <v>0</v>
      </c>
      <c r="AA45" s="44">
        <f t="shared" si="25"/>
        <v>0</v>
      </c>
      <c r="AB45" s="44">
        <f t="shared" si="26"/>
        <v>0</v>
      </c>
      <c r="AC45" s="44">
        <f t="shared" si="27"/>
        <v>0</v>
      </c>
      <c r="AD45" s="44">
        <f t="shared" si="28"/>
        <v>0</v>
      </c>
      <c r="AE45" s="44">
        <f t="shared" si="29"/>
        <v>0</v>
      </c>
      <c r="AF45" s="44">
        <f t="shared" si="30"/>
        <v>5473442.104545385</v>
      </c>
      <c r="AG45" s="44">
        <f t="shared" si="31"/>
        <v>164203.26313636152</v>
      </c>
      <c r="AH45" s="44">
        <f t="shared" si="32"/>
        <v>409620.4552178517</v>
      </c>
      <c r="AI45" s="44">
        <f t="shared" si="33"/>
        <v>0</v>
      </c>
      <c r="AJ45" s="44">
        <f t="shared" si="34"/>
        <v>0</v>
      </c>
      <c r="AK45" s="44">
        <f t="shared" si="35"/>
        <v>0</v>
      </c>
      <c r="AL45" s="44">
        <f t="shared" si="36"/>
        <v>0</v>
      </c>
      <c r="AM45" s="44">
        <f t="shared" si="37"/>
        <v>0</v>
      </c>
      <c r="AN45" s="44">
        <f t="shared" si="38"/>
        <v>0</v>
      </c>
      <c r="AO45" s="16">
        <f t="shared" si="39"/>
        <v>5473442.104545385</v>
      </c>
      <c r="AP45" s="39">
        <f t="shared" si="40"/>
        <v>164203.26313636152</v>
      </c>
      <c r="AQ45" s="39">
        <f t="shared" si="41"/>
        <v>409620.4552178517</v>
      </c>
    </row>
    <row r="46" spans="1:43" s="17" customFormat="1" ht="12.75">
      <c r="A46" s="45"/>
      <c r="B46" s="46"/>
      <c r="C46" s="47"/>
      <c r="D46" s="47"/>
      <c r="E46" s="48"/>
      <c r="F46" s="21"/>
      <c r="G46" s="49"/>
      <c r="H46" s="50"/>
      <c r="I46" s="51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24"/>
      <c r="V46" s="47"/>
      <c r="W46" s="51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24"/>
      <c r="AP46" s="47"/>
      <c r="AQ46" s="47"/>
    </row>
    <row r="47" spans="1:43" s="17" customFormat="1" ht="12.75">
      <c r="A47" s="45"/>
      <c r="B47" s="46"/>
      <c r="C47" s="47"/>
      <c r="D47" s="47"/>
      <c r="E47" s="48"/>
      <c r="F47" s="21"/>
      <c r="G47" s="49"/>
      <c r="H47" s="50"/>
      <c r="I47" s="51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24"/>
      <c r="V47" s="47"/>
      <c r="W47" s="51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24"/>
      <c r="AP47" s="47"/>
      <c r="AQ47" s="47"/>
    </row>
    <row r="48" spans="1:43" s="17" customFormat="1" ht="12.75">
      <c r="A48" s="45"/>
      <c r="B48" s="46"/>
      <c r="C48" s="47"/>
      <c r="D48" s="47"/>
      <c r="E48" s="48"/>
      <c r="F48" s="21"/>
      <c r="G48" s="49"/>
      <c r="H48" s="50"/>
      <c r="I48" s="51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24"/>
      <c r="V48" s="47"/>
      <c r="W48" s="51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24"/>
      <c r="AP48" s="47"/>
      <c r="AQ48" s="47"/>
    </row>
    <row r="49" spans="1:43" s="17" customFormat="1" ht="12.75">
      <c r="A49" s="45"/>
      <c r="B49" s="46"/>
      <c r="C49" s="47"/>
      <c r="D49" s="47"/>
      <c r="E49" s="48"/>
      <c r="F49" s="21"/>
      <c r="G49" s="49"/>
      <c r="H49" s="50"/>
      <c r="I49" s="51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24"/>
      <c r="V49" s="47"/>
      <c r="W49" s="51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24"/>
      <c r="AP49" s="47"/>
      <c r="AQ49" s="47"/>
    </row>
    <row r="50" spans="1:43" s="17" customFormat="1" ht="12.75">
      <c r="A50" s="45"/>
      <c r="B50" s="46"/>
      <c r="C50" s="47"/>
      <c r="D50" s="47"/>
      <c r="E50" s="48"/>
      <c r="F50" s="21"/>
      <c r="G50" s="49"/>
      <c r="H50" s="50"/>
      <c r="I50" s="51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24"/>
      <c r="V50" s="47"/>
      <c r="W50" s="51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24"/>
      <c r="AP50" s="47"/>
      <c r="AQ50" s="47"/>
    </row>
    <row r="51" spans="1:43" s="17" customFormat="1" ht="12.75">
      <c r="A51" s="45"/>
      <c r="B51" s="46"/>
      <c r="C51" s="47"/>
      <c r="D51" s="47"/>
      <c r="E51" s="48"/>
      <c r="F51" s="21"/>
      <c r="G51" s="49"/>
      <c r="H51" s="50"/>
      <c r="I51" s="51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24"/>
      <c r="V51" s="47"/>
      <c r="W51" s="51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24"/>
      <c r="AP51" s="47"/>
      <c r="AQ51" s="47"/>
    </row>
    <row r="52" spans="1:43" s="17" customFormat="1" ht="12.75">
      <c r="A52" s="45"/>
      <c r="B52" s="46"/>
      <c r="C52" s="47"/>
      <c r="D52" s="47"/>
      <c r="E52" s="48"/>
      <c r="F52" s="21"/>
      <c r="G52" s="49"/>
      <c r="H52" s="50"/>
      <c r="I52" s="51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24"/>
      <c r="V52" s="47"/>
      <c r="W52" s="51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24"/>
      <c r="AP52" s="47"/>
      <c r="AQ52" s="47"/>
    </row>
    <row r="53" spans="1:43" s="17" customFormat="1" ht="12.75">
      <c r="A53" s="45"/>
      <c r="B53" s="46"/>
      <c r="C53" s="47"/>
      <c r="D53" s="47"/>
      <c r="E53" s="48"/>
      <c r="F53" s="21"/>
      <c r="G53" s="49"/>
      <c r="H53" s="50"/>
      <c r="I53" s="51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24"/>
      <c r="V53" s="47"/>
      <c r="W53" s="51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24"/>
      <c r="AP53" s="47"/>
      <c r="AQ53" s="47"/>
    </row>
    <row r="54" spans="1:43" s="17" customFormat="1" ht="12.75">
      <c r="A54" s="45"/>
      <c r="B54" s="46"/>
      <c r="C54" s="47"/>
      <c r="D54" s="47"/>
      <c r="E54" s="48"/>
      <c r="F54" s="21"/>
      <c r="G54" s="49"/>
      <c r="H54" s="50"/>
      <c r="I54" s="51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24"/>
      <c r="V54" s="47"/>
      <c r="W54" s="51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24"/>
      <c r="AP54" s="47"/>
      <c r="AQ54" s="47"/>
    </row>
    <row r="55" spans="1:43" s="17" customFormat="1" ht="12.75">
      <c r="A55" s="45"/>
      <c r="B55" s="46"/>
      <c r="C55" s="47"/>
      <c r="D55" s="47"/>
      <c r="E55" s="48"/>
      <c r="F55" s="21"/>
      <c r="G55" s="49"/>
      <c r="H55" s="50"/>
      <c r="I55" s="51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24"/>
      <c r="V55" s="47"/>
      <c r="W55" s="51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24"/>
      <c r="AP55" s="47"/>
      <c r="AQ55" s="47"/>
    </row>
    <row r="56" spans="1:43" s="17" customFormat="1" ht="12.75">
      <c r="A56" s="45"/>
      <c r="B56" s="46"/>
      <c r="C56" s="47"/>
      <c r="D56" s="47"/>
      <c r="E56" s="48"/>
      <c r="F56" s="21"/>
      <c r="G56" s="49"/>
      <c r="H56" s="50"/>
      <c r="I56" s="51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24"/>
      <c r="V56" s="47"/>
      <c r="W56" s="51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24"/>
      <c r="AP56" s="47"/>
      <c r="AQ56" s="47"/>
    </row>
    <row r="57" spans="1:43" s="17" customFormat="1" ht="12.75">
      <c r="A57" s="45"/>
      <c r="B57" s="46"/>
      <c r="C57" s="47"/>
      <c r="D57" s="47"/>
      <c r="E57" s="48"/>
      <c r="F57" s="21"/>
      <c r="G57" s="49"/>
      <c r="H57" s="50"/>
      <c r="I57" s="51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24"/>
      <c r="V57" s="47"/>
      <c r="W57" s="51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24"/>
      <c r="AP57" s="47"/>
      <c r="AQ57" s="47"/>
    </row>
    <row r="58" spans="1:43" s="17" customFormat="1" ht="12.75">
      <c r="A58" s="45"/>
      <c r="B58" s="46"/>
      <c r="C58" s="47"/>
      <c r="D58" s="47"/>
      <c r="E58" s="48"/>
      <c r="F58" s="21"/>
      <c r="G58" s="49"/>
      <c r="H58" s="50"/>
      <c r="I58" s="51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24"/>
      <c r="V58" s="47"/>
      <c r="W58" s="51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24"/>
      <c r="AP58" s="47"/>
      <c r="AQ58" s="47"/>
    </row>
    <row r="59" spans="1:43" s="17" customFormat="1" ht="12.75">
      <c r="A59" s="45"/>
      <c r="B59" s="46"/>
      <c r="C59" s="47"/>
      <c r="D59" s="47"/>
      <c r="E59" s="48"/>
      <c r="F59" s="21"/>
      <c r="G59" s="49"/>
      <c r="H59" s="50"/>
      <c r="I59" s="51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24"/>
      <c r="V59" s="47"/>
      <c r="W59" s="51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24"/>
      <c r="AP59" s="47"/>
      <c r="AQ59" s="47"/>
    </row>
    <row r="60" spans="1:43" s="17" customFormat="1" ht="12.75">
      <c r="A60" s="45"/>
      <c r="B60" s="46"/>
      <c r="C60" s="47"/>
      <c r="D60" s="47"/>
      <c r="E60" s="48"/>
      <c r="F60" s="21"/>
      <c r="G60" s="49"/>
      <c r="H60" s="50"/>
      <c r="I60" s="51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24"/>
      <c r="V60" s="47"/>
      <c r="W60" s="51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24"/>
      <c r="AP60" s="47"/>
      <c r="AQ60" s="47"/>
    </row>
    <row r="61" spans="1:43" s="17" customFormat="1" ht="12.75">
      <c r="A61" s="45"/>
      <c r="B61" s="46"/>
      <c r="C61" s="47"/>
      <c r="D61" s="47"/>
      <c r="E61" s="48"/>
      <c r="F61" s="21"/>
      <c r="G61" s="49"/>
      <c r="H61" s="50"/>
      <c r="I61" s="51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24"/>
      <c r="V61" s="47"/>
      <c r="W61" s="51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24"/>
      <c r="AP61" s="47"/>
      <c r="AQ61" s="47"/>
    </row>
    <row r="62" spans="5:6" ht="12.75">
      <c r="E62" s="1"/>
      <c r="F62" s="1"/>
    </row>
    <row r="63" spans="5:6" ht="12.75">
      <c r="E63" s="1"/>
      <c r="F63" s="1"/>
    </row>
    <row r="64" spans="5:6" ht="12.75">
      <c r="E64" s="1"/>
      <c r="F64" s="1"/>
    </row>
    <row r="65" spans="5:6" ht="12.75">
      <c r="E65" s="1"/>
      <c r="F65" s="1"/>
    </row>
    <row r="66" spans="5:6" ht="12.75">
      <c r="E66" s="1"/>
      <c r="F66" s="1"/>
    </row>
    <row r="67" spans="5:6" ht="12.75">
      <c r="E67" s="1"/>
      <c r="F67" s="1"/>
    </row>
    <row r="68" spans="5:6" ht="12.75">
      <c r="E68" s="1"/>
      <c r="F68" s="1"/>
    </row>
    <row r="69" spans="5:6" ht="12.75">
      <c r="E69" s="1"/>
      <c r="F69" s="1"/>
    </row>
    <row r="70" spans="5:6" ht="12.75">
      <c r="E70" s="1"/>
      <c r="F70" s="1"/>
    </row>
    <row r="71" spans="5:6" ht="12.75">
      <c r="E71" s="1"/>
      <c r="F71" s="1"/>
    </row>
    <row r="72" spans="5:6" ht="12.75">
      <c r="E72" s="1"/>
      <c r="F72" s="1"/>
    </row>
    <row r="73" spans="5:6" ht="12.75">
      <c r="E73" s="1"/>
      <c r="F73" s="1"/>
    </row>
    <row r="74" spans="5:6" ht="12.75">
      <c r="E74" s="1"/>
      <c r="F74" s="1"/>
    </row>
    <row r="75" spans="5:6" ht="12.75">
      <c r="E75" s="1"/>
      <c r="F75" s="1"/>
    </row>
    <row r="76" spans="5:6" ht="12.75">
      <c r="E76" s="1"/>
      <c r="F76" s="1"/>
    </row>
    <row r="77" spans="5:6" ht="12.75">
      <c r="E77" s="1"/>
      <c r="F77" s="1"/>
    </row>
    <row r="78" spans="5:6" ht="12.75">
      <c r="E78" s="1"/>
      <c r="F78" s="1"/>
    </row>
    <row r="79" spans="5:6" ht="12.75">
      <c r="E79" s="1"/>
      <c r="F79" s="1"/>
    </row>
    <row r="80" spans="5:6" ht="12.75">
      <c r="E80" s="1"/>
      <c r="F80" s="1"/>
    </row>
    <row r="81" spans="5:6" ht="12.75">
      <c r="E81" s="1"/>
      <c r="F81" s="1"/>
    </row>
    <row r="82" spans="5:6" ht="12.75">
      <c r="E82" s="1"/>
      <c r="F82" s="1"/>
    </row>
    <row r="83" spans="5:6" ht="12.75">
      <c r="E83" s="1"/>
      <c r="F83" s="1"/>
    </row>
    <row r="84" spans="5:6" ht="12.75">
      <c r="E84" s="1"/>
      <c r="F84" s="1"/>
    </row>
    <row r="85" spans="5:6" ht="12.75">
      <c r="E85" s="1"/>
      <c r="F85" s="1"/>
    </row>
    <row r="86" spans="5:6" ht="12.75">
      <c r="E86" s="1"/>
      <c r="F86" s="1"/>
    </row>
    <row r="87" spans="5:6" ht="12.75">
      <c r="E87" s="1"/>
      <c r="F87" s="1"/>
    </row>
    <row r="88" spans="5:6" ht="12.75">
      <c r="E88" s="1"/>
      <c r="F88" s="1"/>
    </row>
    <row r="89" spans="5:6" ht="12.75">
      <c r="E89" s="1"/>
      <c r="F89" s="1"/>
    </row>
    <row r="90" spans="5:6" ht="12.75">
      <c r="E90" s="1"/>
      <c r="F90" s="1"/>
    </row>
    <row r="91" spans="5:6" ht="12.75">
      <c r="E91" s="1"/>
      <c r="F91" s="1"/>
    </row>
    <row r="92" spans="5:6" ht="12.75">
      <c r="E92" s="1"/>
      <c r="F92" s="1"/>
    </row>
    <row r="93" spans="5:6" ht="12.75">
      <c r="E93" s="1"/>
      <c r="F93" s="1"/>
    </row>
    <row r="94" spans="5:6" ht="12.75">
      <c r="E94" s="1"/>
      <c r="F94" s="1"/>
    </row>
    <row r="95" spans="5:6" ht="12.75">
      <c r="E95" s="1"/>
      <c r="F95" s="1"/>
    </row>
    <row r="96" spans="5:6" ht="12.75">
      <c r="E96" s="1"/>
      <c r="F96" s="1"/>
    </row>
    <row r="97" spans="5:6" ht="12.75">
      <c r="E97" s="1"/>
      <c r="F97" s="1"/>
    </row>
    <row r="98" spans="5:6" ht="12.75">
      <c r="E98" s="1"/>
      <c r="F98" s="1"/>
    </row>
    <row r="99" spans="5:6" ht="12.75">
      <c r="E99" s="1"/>
      <c r="F99" s="1"/>
    </row>
    <row r="100" spans="5:6" ht="12.75">
      <c r="E100" s="1"/>
      <c r="F100" s="1"/>
    </row>
    <row r="101" spans="5:6" ht="12.75">
      <c r="E101" s="1"/>
      <c r="F101" s="1"/>
    </row>
    <row r="102" spans="5:6" ht="12.75">
      <c r="E102" s="1"/>
      <c r="F102" s="1"/>
    </row>
    <row r="103" spans="5:6" ht="12.75">
      <c r="E103" s="1"/>
      <c r="F103" s="1"/>
    </row>
    <row r="104" spans="5:6" ht="12.75">
      <c r="E104" s="1"/>
      <c r="F104" s="1"/>
    </row>
    <row r="105" spans="5:6" ht="12.75">
      <c r="E105" s="1"/>
      <c r="F105" s="1"/>
    </row>
    <row r="106" spans="5:6" ht="12.75">
      <c r="E106" s="1"/>
      <c r="F106" s="1"/>
    </row>
    <row r="107" spans="5:6" ht="12.75">
      <c r="E107" s="1"/>
      <c r="F107" s="1"/>
    </row>
    <row r="108" spans="5:6" ht="12.75">
      <c r="E108" s="1"/>
      <c r="F108" s="1"/>
    </row>
    <row r="109" spans="5:6" ht="12.75">
      <c r="E109" s="1"/>
      <c r="F109" s="1"/>
    </row>
    <row r="110" spans="5:6" ht="12.75">
      <c r="E110" s="1"/>
      <c r="F110" s="1"/>
    </row>
    <row r="111" spans="5:6" ht="12.75">
      <c r="E111" s="1"/>
      <c r="F111" s="1"/>
    </row>
    <row r="112" spans="5:6" ht="12.75">
      <c r="E112" s="1"/>
      <c r="F112" s="1"/>
    </row>
    <row r="113" spans="5:6" ht="12.75">
      <c r="E113" s="1"/>
      <c r="F113" s="1"/>
    </row>
    <row r="114" spans="5:6" ht="12.75">
      <c r="E114" s="1"/>
      <c r="F114" s="1"/>
    </row>
    <row r="115" spans="5:6" ht="12.75">
      <c r="E115" s="1"/>
      <c r="F115" s="1"/>
    </row>
    <row r="116" spans="5:6" ht="12.75">
      <c r="E116" s="1"/>
      <c r="F116" s="1"/>
    </row>
    <row r="117" spans="5:6" ht="12.75">
      <c r="E117" s="1"/>
      <c r="F117" s="1"/>
    </row>
    <row r="118" spans="5:6" ht="12.75">
      <c r="E118" s="1"/>
      <c r="F118" s="1"/>
    </row>
    <row r="119" spans="5:6" ht="12.75">
      <c r="E119" s="1"/>
      <c r="F119" s="1"/>
    </row>
    <row r="120" spans="5:6" ht="12.75">
      <c r="E120" s="1"/>
      <c r="F120" s="1"/>
    </row>
    <row r="121" spans="5:6" ht="12.75">
      <c r="E121" s="1"/>
      <c r="F121" s="1"/>
    </row>
    <row r="122" spans="5:6" ht="12.75">
      <c r="E122" s="1"/>
      <c r="F122" s="1"/>
    </row>
    <row r="123" spans="5:6" ht="12.75">
      <c r="E123" s="1"/>
      <c r="F123" s="1"/>
    </row>
    <row r="124" spans="5:6" ht="12.75">
      <c r="E124" s="1"/>
      <c r="F124" s="1"/>
    </row>
    <row r="125" spans="5:6" ht="12.75">
      <c r="E125" s="1"/>
      <c r="F125" s="1"/>
    </row>
  </sheetData>
  <printOptions/>
  <pageMargins left="0.75" right="0.75" top="1" bottom="1" header="0.5" footer="0.5"/>
  <pageSetup fitToHeight="1" fitToWidth="1" horizontalDpi="600" verticalDpi="600" orientation="portrait" scale="19" r:id="rId2"/>
  <headerFooter alignWithMargins="0">
    <oddFooter>&amp;L&amp;A&amp;CLifeline Screening
MC2004-3 PRC 
Alternative Model&amp;R7/24/07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25"/>
  <sheetViews>
    <sheetView zoomScale="75" zoomScaleNormal="75" workbookViewId="0" topLeftCell="A1">
      <selection activeCell="G4" sqref="G4"/>
    </sheetView>
  </sheetViews>
  <sheetFormatPr defaultColWidth="9.140625" defaultRowHeight="12.75"/>
  <cols>
    <col min="1" max="1" width="7.7109375" style="1" bestFit="1" customWidth="1"/>
    <col min="2" max="2" width="12.28125" style="2" bestFit="1" customWidth="1"/>
    <col min="3" max="3" width="12.7109375" style="13" bestFit="1" customWidth="1"/>
    <col min="4" max="4" width="13.421875" style="13" bestFit="1" customWidth="1"/>
    <col min="5" max="5" width="12.28125" style="13" bestFit="1" customWidth="1"/>
    <col min="6" max="6" width="9.00390625" style="13" bestFit="1" customWidth="1"/>
    <col min="7" max="7" width="8.57421875" style="1" bestFit="1" customWidth="1"/>
    <col min="8" max="8" width="12.140625" style="1" bestFit="1" customWidth="1"/>
    <col min="9" max="9" width="13.421875" style="1" bestFit="1" customWidth="1"/>
    <col min="10" max="10" width="12.140625" style="1" bestFit="1" customWidth="1"/>
    <col min="11" max="11" width="11.8515625" style="1" customWidth="1"/>
    <col min="12" max="12" width="9.140625" style="1" customWidth="1"/>
    <col min="13" max="13" width="12.57421875" style="1" customWidth="1"/>
    <col min="14" max="14" width="10.140625" style="1" customWidth="1"/>
    <col min="15" max="15" width="11.28125" style="1" customWidth="1"/>
    <col min="16" max="16" width="9.140625" style="1" customWidth="1"/>
    <col min="17" max="17" width="11.140625" style="1" customWidth="1"/>
    <col min="18" max="18" width="9.140625" style="1" customWidth="1"/>
    <col min="19" max="19" width="11.28125" style="1" bestFit="1" customWidth="1"/>
    <col min="20" max="20" width="9.140625" style="1" customWidth="1"/>
    <col min="21" max="21" width="12.28125" style="1" bestFit="1" customWidth="1"/>
    <col min="22" max="22" width="11.28125" style="1" bestFit="1" customWidth="1"/>
    <col min="23" max="23" width="12.7109375" style="1" customWidth="1"/>
    <col min="24" max="24" width="11.28125" style="1" bestFit="1" customWidth="1"/>
    <col min="25" max="25" width="9.140625" style="1" customWidth="1"/>
    <col min="26" max="26" width="10.28125" style="1" bestFit="1" customWidth="1"/>
    <col min="27" max="27" width="10.421875" style="1" customWidth="1"/>
    <col min="28" max="29" width="10.28125" style="1" bestFit="1" customWidth="1"/>
    <col min="30" max="30" width="10.8515625" style="1" bestFit="1" customWidth="1"/>
    <col min="31" max="32" width="10.28125" style="1" bestFit="1" customWidth="1"/>
    <col min="33" max="33" width="10.8515625" style="1" bestFit="1" customWidth="1"/>
    <col min="34" max="35" width="10.28125" style="1" bestFit="1" customWidth="1"/>
    <col min="36" max="36" width="10.8515625" style="1" bestFit="1" customWidth="1"/>
    <col min="37" max="37" width="10.8515625" style="1" customWidth="1"/>
    <col min="38" max="38" width="11.28125" style="1" bestFit="1" customWidth="1"/>
    <col min="39" max="39" width="10.8515625" style="1" customWidth="1"/>
    <col min="40" max="44" width="11.28125" style="1" bestFit="1" customWidth="1"/>
    <col min="45" max="45" width="12.28125" style="1" bestFit="1" customWidth="1"/>
    <col min="46" max="16384" width="9.140625" style="1" customWidth="1"/>
  </cols>
  <sheetData>
    <row r="1" spans="3:9" ht="12.75">
      <c r="C1" s="1"/>
      <c r="D1" s="1"/>
      <c r="E1" s="1"/>
      <c r="F1" s="3" t="s">
        <v>0</v>
      </c>
      <c r="G1" s="4"/>
      <c r="H1" s="4"/>
      <c r="I1" s="5"/>
    </row>
    <row r="2" spans="2:8" s="6" customFormat="1" ht="12.75"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</row>
    <row r="3" s="6" customFormat="1" ht="12.75">
      <c r="B3" s="7"/>
    </row>
    <row r="4" spans="2:8" s="6" customFormat="1" ht="12.75">
      <c r="B4" s="8" t="s">
        <v>8</v>
      </c>
      <c r="C4" s="53">
        <v>0</v>
      </c>
      <c r="D4" s="53">
        <v>88000000</v>
      </c>
      <c r="E4" s="54">
        <v>0</v>
      </c>
      <c r="F4" s="11">
        <v>0.20299138740066502</v>
      </c>
      <c r="G4" s="11">
        <v>0.09611971737705918</v>
      </c>
      <c r="H4" s="12">
        <f>F4-G4</f>
        <v>0.10687167002360584</v>
      </c>
    </row>
    <row r="5" spans="2:9" ht="12.75">
      <c r="B5" s="13" t="s">
        <v>9</v>
      </c>
      <c r="C5" s="53">
        <f>D4+1</f>
        <v>88000001</v>
      </c>
      <c r="D5" s="53">
        <f>D4+10000000</f>
        <v>98000000</v>
      </c>
      <c r="E5" s="54">
        <v>0.01</v>
      </c>
      <c r="F5" s="14">
        <f>F4-E5</f>
        <v>0.19299138740066502</v>
      </c>
      <c r="G5" s="15">
        <f>G4</f>
        <v>0.09611971737705918</v>
      </c>
      <c r="H5" s="12">
        <f>F5-G5</f>
        <v>0.09687167002360583</v>
      </c>
      <c r="I5" s="16">
        <f>D5-D4</f>
        <v>10000000</v>
      </c>
    </row>
    <row r="6" spans="2:9" ht="12.75">
      <c r="B6" s="13" t="s">
        <v>10</v>
      </c>
      <c r="C6" s="53">
        <f>D5+1</f>
        <v>98000001</v>
      </c>
      <c r="D6" s="53">
        <f>C7-1</f>
        <v>108000000</v>
      </c>
      <c r="E6" s="54">
        <v>0.02</v>
      </c>
      <c r="F6" s="14">
        <f>F4-E6</f>
        <v>0.18299138740066503</v>
      </c>
      <c r="G6" s="15">
        <f>G5</f>
        <v>0.09611971737705918</v>
      </c>
      <c r="H6" s="12">
        <f>F6-G6</f>
        <v>0.08687167002360585</v>
      </c>
      <c r="I6" s="16">
        <f>C6-C5</f>
        <v>10000000</v>
      </c>
    </row>
    <row r="7" spans="2:9" ht="12.75">
      <c r="B7" s="13" t="s">
        <v>11</v>
      </c>
      <c r="C7" s="53">
        <f>C6+10000000</f>
        <v>108000001</v>
      </c>
      <c r="D7" s="53">
        <f>C7+8000000-1</f>
        <v>116000000</v>
      </c>
      <c r="E7" s="54">
        <v>0.03</v>
      </c>
      <c r="F7" s="14">
        <f>F4-E7</f>
        <v>0.17299138740066503</v>
      </c>
      <c r="G7" s="15">
        <f>G6</f>
        <v>0.09611971737705918</v>
      </c>
      <c r="H7" s="12">
        <f>F7-G7</f>
        <v>0.07687167002360584</v>
      </c>
      <c r="I7" s="16">
        <f>C7-C6</f>
        <v>10000000</v>
      </c>
    </row>
    <row r="8" spans="2:9" s="17" customFormat="1" ht="12.75">
      <c r="B8" s="18"/>
      <c r="C8" s="19"/>
      <c r="D8" s="19"/>
      <c r="E8" s="20"/>
      <c r="F8" s="21"/>
      <c r="G8" s="22"/>
      <c r="H8" s="23"/>
      <c r="I8" s="24"/>
    </row>
    <row r="9" spans="2:9" s="17" customFormat="1" ht="12.75">
      <c r="B9" s="18"/>
      <c r="C9" s="19"/>
      <c r="D9" s="19"/>
      <c r="E9" s="20"/>
      <c r="F9" s="21"/>
      <c r="G9" s="22"/>
      <c r="H9" s="23"/>
      <c r="I9" s="24"/>
    </row>
    <row r="10" spans="2:6" ht="12.75">
      <c r="B10" s="13"/>
      <c r="C10" s="1"/>
      <c r="D10" s="1"/>
      <c r="E10" s="1"/>
      <c r="F10" s="1"/>
    </row>
    <row r="11" spans="1:6" ht="12.75">
      <c r="A11" s="13" t="s">
        <v>12</v>
      </c>
      <c r="B11" s="13"/>
      <c r="C11" s="25">
        <v>-0.296</v>
      </c>
      <c r="D11" s="1"/>
      <c r="E11" s="1"/>
      <c r="F11" s="1"/>
    </row>
    <row r="12" spans="1:8" ht="12.75">
      <c r="A12" s="2" t="s">
        <v>13</v>
      </c>
      <c r="G12" s="13"/>
      <c r="H12" s="13"/>
    </row>
    <row r="13" spans="7:43" ht="12.75">
      <c r="G13" s="13"/>
      <c r="H13" s="13"/>
      <c r="I13" s="26" t="s">
        <v>14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27"/>
      <c r="W13" s="26" t="s">
        <v>15</v>
      </c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27"/>
    </row>
    <row r="14" spans="2:43" s="28" customFormat="1" ht="12.75">
      <c r="B14" s="7" t="s">
        <v>16</v>
      </c>
      <c r="C14" s="29" t="s">
        <v>17</v>
      </c>
      <c r="D14" s="29" t="s">
        <v>18</v>
      </c>
      <c r="E14" s="30" t="s">
        <v>19</v>
      </c>
      <c r="F14" s="30" t="s">
        <v>0</v>
      </c>
      <c r="G14" s="31" t="s">
        <v>20</v>
      </c>
      <c r="H14" s="32" t="s">
        <v>21</v>
      </c>
      <c r="I14" s="33" t="s">
        <v>22</v>
      </c>
      <c r="J14" s="34"/>
      <c r="K14" s="35" t="s">
        <v>9</v>
      </c>
      <c r="L14" s="34"/>
      <c r="M14" s="35" t="s">
        <v>10</v>
      </c>
      <c r="N14" s="34"/>
      <c r="O14" s="35" t="s">
        <v>11</v>
      </c>
      <c r="P14" s="34"/>
      <c r="Q14" s="35" t="s">
        <v>23</v>
      </c>
      <c r="R14" s="34"/>
      <c r="S14" s="35" t="s">
        <v>24</v>
      </c>
      <c r="T14" s="34"/>
      <c r="U14" s="35" t="s">
        <v>18</v>
      </c>
      <c r="V14" s="34"/>
      <c r="W14" s="35" t="s">
        <v>22</v>
      </c>
      <c r="X14" s="35"/>
      <c r="Y14" s="34"/>
      <c r="Z14" s="35" t="s">
        <v>9</v>
      </c>
      <c r="AA14" s="35"/>
      <c r="AB14" s="34"/>
      <c r="AC14" s="35" t="s">
        <v>10</v>
      </c>
      <c r="AD14" s="35"/>
      <c r="AE14" s="34"/>
      <c r="AF14" s="35" t="s">
        <v>11</v>
      </c>
      <c r="AG14" s="35"/>
      <c r="AH14" s="34"/>
      <c r="AI14" s="35" t="s">
        <v>23</v>
      </c>
      <c r="AJ14" s="35"/>
      <c r="AK14" s="34"/>
      <c r="AL14" s="35" t="s">
        <v>24</v>
      </c>
      <c r="AM14" s="35"/>
      <c r="AN14" s="34"/>
      <c r="AO14" s="35" t="s">
        <v>18</v>
      </c>
      <c r="AP14" s="35"/>
      <c r="AQ14" s="27"/>
    </row>
    <row r="15" spans="2:43" s="7" customFormat="1" ht="12.75">
      <c r="B15" s="7" t="s">
        <v>25</v>
      </c>
      <c r="C15" s="7" t="s">
        <v>26</v>
      </c>
      <c r="D15" s="7" t="s">
        <v>27</v>
      </c>
      <c r="E15" s="7" t="s">
        <v>25</v>
      </c>
      <c r="F15" s="7" t="s">
        <v>28</v>
      </c>
      <c r="G15" s="7" t="s">
        <v>28</v>
      </c>
      <c r="H15" s="7" t="s">
        <v>29</v>
      </c>
      <c r="I15" s="28" t="s">
        <v>25</v>
      </c>
      <c r="J15" s="28" t="s">
        <v>28</v>
      </c>
      <c r="K15" s="28" t="s">
        <v>25</v>
      </c>
      <c r="L15" s="28" t="s">
        <v>28</v>
      </c>
      <c r="M15" s="28" t="s">
        <v>25</v>
      </c>
      <c r="N15" s="28" t="s">
        <v>28</v>
      </c>
      <c r="O15" s="28" t="s">
        <v>25</v>
      </c>
      <c r="P15" s="28" t="s">
        <v>28</v>
      </c>
      <c r="Q15" s="28" t="s">
        <v>25</v>
      </c>
      <c r="R15" s="28" t="s">
        <v>28</v>
      </c>
      <c r="S15" s="28" t="s">
        <v>25</v>
      </c>
      <c r="T15" s="28" t="s">
        <v>28</v>
      </c>
      <c r="U15" s="28" t="s">
        <v>25</v>
      </c>
      <c r="V15" s="28" t="s">
        <v>28</v>
      </c>
      <c r="W15" s="28" t="s">
        <v>25</v>
      </c>
      <c r="X15" s="28" t="s">
        <v>28</v>
      </c>
      <c r="Y15" s="28" t="s">
        <v>7</v>
      </c>
      <c r="Z15" s="28" t="s">
        <v>25</v>
      </c>
      <c r="AA15" s="28" t="s">
        <v>28</v>
      </c>
      <c r="AB15" s="28" t="s">
        <v>7</v>
      </c>
      <c r="AC15" s="28" t="s">
        <v>25</v>
      </c>
      <c r="AD15" s="28" t="s">
        <v>28</v>
      </c>
      <c r="AE15" s="28" t="s">
        <v>7</v>
      </c>
      <c r="AF15" s="28" t="s">
        <v>25</v>
      </c>
      <c r="AG15" s="28" t="s">
        <v>28</v>
      </c>
      <c r="AH15" s="28" t="s">
        <v>7</v>
      </c>
      <c r="AI15" s="28" t="s">
        <v>25</v>
      </c>
      <c r="AJ15" s="28" t="s">
        <v>28</v>
      </c>
      <c r="AK15" s="28" t="s">
        <v>7</v>
      </c>
      <c r="AL15" s="28" t="s">
        <v>25</v>
      </c>
      <c r="AM15" s="28" t="s">
        <v>28</v>
      </c>
      <c r="AN15" s="28" t="s">
        <v>7</v>
      </c>
      <c r="AO15" s="28" t="s">
        <v>25</v>
      </c>
      <c r="AP15" s="28" t="s">
        <v>28</v>
      </c>
      <c r="AQ15" s="28" t="s">
        <v>7</v>
      </c>
    </row>
    <row r="16" spans="6:43" s="7" customFormat="1" ht="12.75">
      <c r="F16" s="36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</row>
    <row r="17" spans="1:43" ht="12.75">
      <c r="A17" s="37">
        <f aca="true" t="shared" si="0" ref="A17:A45">B17/1000000</f>
        <v>88</v>
      </c>
      <c r="B17" s="38">
        <f>D4</f>
        <v>88000000</v>
      </c>
      <c r="C17" s="39">
        <f aca="true" t="shared" si="1" ref="C17:C45">AQ17-V17</f>
        <v>0</v>
      </c>
      <c r="D17" s="39">
        <f aca="true" t="shared" si="2" ref="D17:D45">V17+AP17</f>
        <v>0</v>
      </c>
      <c r="E17" s="40">
        <f aca="true" t="shared" si="3" ref="E17:E45">B17*(($F$4/H17)^$C$11)</f>
        <v>88000000</v>
      </c>
      <c r="F17" s="14">
        <f aca="true" t="shared" si="4" ref="F17:F45">IF(B17&lt;$C$5,$E$4,IF(B17&lt;$C$6,$E$5,IF(B17&lt;$C$7,$E$6,$E$7)))</f>
        <v>0</v>
      </c>
      <c r="G17" s="41">
        <f aca="true" t="shared" si="5" ref="G17:G45">-F17/$F$4</f>
        <v>0</v>
      </c>
      <c r="H17" s="42">
        <f aca="true" t="shared" si="6" ref="H17:H45">$F$4-F17</f>
        <v>0.20299138740066502</v>
      </c>
      <c r="I17" s="43">
        <f aca="true" t="shared" si="7" ref="I17:I45">IF(E17&gt;$D$4,$D$4,E17)</f>
        <v>88000000</v>
      </c>
      <c r="J17" s="44">
        <f aca="true" t="shared" si="8" ref="J17:J45">I17*$E$4</f>
        <v>0</v>
      </c>
      <c r="K17" s="44">
        <f aca="true" t="shared" si="9" ref="K17:K45">IF(E17&lt;$C$5,0,IF(E17&gt;$D$5,($D$5-$D$4),((E17-$D$4))))</f>
        <v>0</v>
      </c>
      <c r="L17" s="44">
        <f aca="true" t="shared" si="10" ref="L17:L45">K17*$E$5</f>
        <v>0</v>
      </c>
      <c r="M17" s="44">
        <f aca="true" t="shared" si="11" ref="M17:M45">IF(E17&lt;$C$6,0,IF(E17&gt;$D$6,($D$6-$D$5),((E17-$D$5))))</f>
        <v>0</v>
      </c>
      <c r="N17" s="44">
        <f aca="true" t="shared" si="12" ref="N17:N45">M17*$E$6</f>
        <v>0</v>
      </c>
      <c r="O17" s="44">
        <f aca="true" t="shared" si="13" ref="O17:O45">IF(E17&lt;$C$7,0,IF(E17&gt;$D$7,($D$7-$D$6),((E17-$D$6))))</f>
        <v>0</v>
      </c>
      <c r="P17" s="44">
        <f aca="true" t="shared" si="14" ref="P17:P45">O17*$E$7</f>
        <v>0</v>
      </c>
      <c r="Q17" s="44">
        <f aca="true" t="shared" si="15" ref="Q17:Q45">IF(E17&lt;$C$8,0,IF(E17&gt;$D$8,($D$8-$D$7),((E17-$D$7))))</f>
        <v>-116000000</v>
      </c>
      <c r="R17" s="44">
        <f aca="true" t="shared" si="16" ref="R17:R45">Q17*$E$8</f>
        <v>0</v>
      </c>
      <c r="S17" s="44">
        <f aca="true" t="shared" si="17" ref="S17:S45">IF(E17&lt;$C$9,0,IF(E17&gt;$D$9,($D$9-$D$8),((E17-$D$8))))</f>
        <v>0</v>
      </c>
      <c r="T17" s="44">
        <f aca="true" t="shared" si="18" ref="T17:T45">S17*$E$9</f>
        <v>0</v>
      </c>
      <c r="U17" s="16">
        <f aca="true" t="shared" si="19" ref="U17:U45">I17+K17+M17+O17+Q17+S17</f>
        <v>-28000000</v>
      </c>
      <c r="V17" s="39">
        <f aca="true" t="shared" si="20" ref="V17:V45">J17+L17+N17+P17+R17+T17</f>
        <v>0</v>
      </c>
      <c r="W17" s="43">
        <f aca="true" t="shared" si="21" ref="W17:W45">(IF(B17&gt;$D$4,$D$4,B17))-I17</f>
        <v>0</v>
      </c>
      <c r="X17" s="44">
        <f aca="true" t="shared" si="22" ref="X17:X45">W17*$E$4</f>
        <v>0</v>
      </c>
      <c r="Y17" s="44">
        <f aca="true" t="shared" si="23" ref="Y17:Y45">W17*$H$4</f>
        <v>0</v>
      </c>
      <c r="Z17" s="44">
        <f aca="true" t="shared" si="24" ref="Z17:Z45">(IF(B17&lt;$C$5,0,IF(B17&gt;$D$5,($D$5-$D$4),((B17-$D$4)))))-K17</f>
        <v>0</v>
      </c>
      <c r="AA17" s="44">
        <f aca="true" t="shared" si="25" ref="AA17:AA45">Z17*$E$5</f>
        <v>0</v>
      </c>
      <c r="AB17" s="44">
        <f aca="true" t="shared" si="26" ref="AB17:AB45">Z17*$H$5</f>
        <v>0</v>
      </c>
      <c r="AC17" s="44">
        <f aca="true" t="shared" si="27" ref="AC17:AC45">(IF(B17&lt;$C$6,0,IF(B17&gt;$D$6,($D$6-$D$5),((B17-$D$5)))))-M17</f>
        <v>0</v>
      </c>
      <c r="AD17" s="44">
        <f aca="true" t="shared" si="28" ref="AD17:AD45">AC17*$E$6</f>
        <v>0</v>
      </c>
      <c r="AE17" s="44">
        <f aca="true" t="shared" si="29" ref="AE17:AE45">AC17*$H$6</f>
        <v>0</v>
      </c>
      <c r="AF17" s="44">
        <f aca="true" t="shared" si="30" ref="AF17:AF45">(IF(B17&lt;$C$7,0,IF(B17&gt;$D$7,($D$7-$D$6),((B17-$D$6)))))-O17</f>
        <v>0</v>
      </c>
      <c r="AG17" s="44">
        <f aca="true" t="shared" si="31" ref="AG17:AG45">AF17*$E$7</f>
        <v>0</v>
      </c>
      <c r="AH17" s="44">
        <f aca="true" t="shared" si="32" ref="AH17:AH45">AF17*$H$7</f>
        <v>0</v>
      </c>
      <c r="AI17" s="44">
        <f aca="true" t="shared" si="33" ref="AI17:AI45">(IF(B17&lt;$C$8,0,IF(B17&gt;$D$8,($D$8-$D$7),((B17-$D$7)))))-Q17</f>
        <v>0</v>
      </c>
      <c r="AJ17" s="44">
        <f aca="true" t="shared" si="34" ref="AJ17:AJ45">AI17*$E$8</f>
        <v>0</v>
      </c>
      <c r="AK17" s="44">
        <f aca="true" t="shared" si="35" ref="AK17:AK45">AI17*$H$8</f>
        <v>0</v>
      </c>
      <c r="AL17" s="44">
        <f aca="true" t="shared" si="36" ref="AL17:AL45">(IF(B17&lt;$C$9,0,IF(B17&gt;$D$9,($D$9-$D$8),((B17-$D$8)))))-S17</f>
        <v>0</v>
      </c>
      <c r="AM17" s="44">
        <f aca="true" t="shared" si="37" ref="AM17:AM45">AL17*$E$9</f>
        <v>0</v>
      </c>
      <c r="AN17" s="44">
        <f aca="true" t="shared" si="38" ref="AN17:AN45">AL17*$H$9</f>
        <v>0</v>
      </c>
      <c r="AO17" s="16">
        <f aca="true" t="shared" si="39" ref="AO17:AO45">W17+Z17+AC17+AF17+AI17+AL17</f>
        <v>0</v>
      </c>
      <c r="AP17" s="39">
        <f aca="true" t="shared" si="40" ref="AP17:AP45">X17+AA17+AD17+AG17+AJ17+AM17</f>
        <v>0</v>
      </c>
      <c r="AQ17" s="39">
        <f aca="true" t="shared" si="41" ref="AQ17:AQ45">Y17+AB17+AE17+AH17+AK17+AN17</f>
        <v>0</v>
      </c>
    </row>
    <row r="18" spans="1:43" ht="12.75">
      <c r="A18" s="37">
        <f t="shared" si="0"/>
        <v>89</v>
      </c>
      <c r="B18" s="38">
        <f aca="true" t="shared" si="42" ref="B18:B45">B17+1000000</f>
        <v>89000000</v>
      </c>
      <c r="C18" s="39">
        <f t="shared" si="1"/>
        <v>131171.59982332072</v>
      </c>
      <c r="D18" s="39">
        <f t="shared" si="2"/>
        <v>10000</v>
      </c>
      <c r="E18" s="40">
        <f t="shared" si="3"/>
        <v>87679054.98443003</v>
      </c>
      <c r="F18" s="14">
        <f t="shared" si="4"/>
        <v>0.01</v>
      </c>
      <c r="G18" s="41">
        <f t="shared" si="5"/>
        <v>-0.049263173812699595</v>
      </c>
      <c r="H18" s="42">
        <f t="shared" si="6"/>
        <v>0.19299138740066502</v>
      </c>
      <c r="I18" s="43">
        <f t="shared" si="7"/>
        <v>87679054.98443003</v>
      </c>
      <c r="J18" s="44">
        <f t="shared" si="8"/>
        <v>0</v>
      </c>
      <c r="K18" s="44">
        <f t="shared" si="9"/>
        <v>0</v>
      </c>
      <c r="L18" s="44">
        <f t="shared" si="10"/>
        <v>0</v>
      </c>
      <c r="M18" s="44">
        <f t="shared" si="11"/>
        <v>0</v>
      </c>
      <c r="N18" s="44">
        <f t="shared" si="12"/>
        <v>0</v>
      </c>
      <c r="O18" s="44">
        <f t="shared" si="13"/>
        <v>0</v>
      </c>
      <c r="P18" s="44">
        <f t="shared" si="14"/>
        <v>0</v>
      </c>
      <c r="Q18" s="44">
        <f t="shared" si="15"/>
        <v>-116000000</v>
      </c>
      <c r="R18" s="44">
        <f t="shared" si="16"/>
        <v>0</v>
      </c>
      <c r="S18" s="44">
        <f t="shared" si="17"/>
        <v>0</v>
      </c>
      <c r="T18" s="44">
        <f t="shared" si="18"/>
        <v>0</v>
      </c>
      <c r="U18" s="16">
        <f t="shared" si="19"/>
        <v>-28320945.01556997</v>
      </c>
      <c r="V18" s="39">
        <f t="shared" si="20"/>
        <v>0</v>
      </c>
      <c r="W18" s="43">
        <f t="shared" si="21"/>
        <v>320945.01556997</v>
      </c>
      <c r="X18" s="44">
        <f t="shared" si="22"/>
        <v>0</v>
      </c>
      <c r="Y18" s="44">
        <f t="shared" si="23"/>
        <v>34299.929799714875</v>
      </c>
      <c r="Z18" s="44">
        <f t="shared" si="24"/>
        <v>1000000</v>
      </c>
      <c r="AA18" s="44">
        <f t="shared" si="25"/>
        <v>10000</v>
      </c>
      <c r="AB18" s="44">
        <f t="shared" si="26"/>
        <v>96871.67002360584</v>
      </c>
      <c r="AC18" s="44">
        <f t="shared" si="27"/>
        <v>0</v>
      </c>
      <c r="AD18" s="44">
        <f t="shared" si="28"/>
        <v>0</v>
      </c>
      <c r="AE18" s="44">
        <f t="shared" si="29"/>
        <v>0</v>
      </c>
      <c r="AF18" s="44">
        <f t="shared" si="30"/>
        <v>0</v>
      </c>
      <c r="AG18" s="44">
        <f t="shared" si="31"/>
        <v>0</v>
      </c>
      <c r="AH18" s="44">
        <f t="shared" si="32"/>
        <v>0</v>
      </c>
      <c r="AI18" s="44">
        <f t="shared" si="33"/>
        <v>0</v>
      </c>
      <c r="AJ18" s="44">
        <f t="shared" si="34"/>
        <v>0</v>
      </c>
      <c r="AK18" s="44">
        <f t="shared" si="35"/>
        <v>0</v>
      </c>
      <c r="AL18" s="44">
        <f t="shared" si="36"/>
        <v>0</v>
      </c>
      <c r="AM18" s="44">
        <f t="shared" si="37"/>
        <v>0</v>
      </c>
      <c r="AN18" s="44">
        <f t="shared" si="38"/>
        <v>0</v>
      </c>
      <c r="AO18" s="16">
        <f t="shared" si="39"/>
        <v>1320945.01556997</v>
      </c>
      <c r="AP18" s="39">
        <f t="shared" si="40"/>
        <v>10000</v>
      </c>
      <c r="AQ18" s="39">
        <f t="shared" si="41"/>
        <v>131171.59982332072</v>
      </c>
    </row>
    <row r="19" spans="1:43" ht="12.75">
      <c r="A19" s="37">
        <f t="shared" si="0"/>
        <v>90</v>
      </c>
      <c r="B19" s="38">
        <f t="shared" si="42"/>
        <v>90000000</v>
      </c>
      <c r="C19" s="39">
        <f t="shared" si="1"/>
        <v>122757.7975741453</v>
      </c>
      <c r="D19" s="39">
        <f t="shared" si="2"/>
        <v>20000</v>
      </c>
      <c r="E19" s="40">
        <f t="shared" si="3"/>
        <v>88664212.9056034</v>
      </c>
      <c r="F19" s="14">
        <f t="shared" si="4"/>
        <v>0.01</v>
      </c>
      <c r="G19" s="41">
        <f t="shared" si="5"/>
        <v>-0.049263173812699595</v>
      </c>
      <c r="H19" s="42">
        <f t="shared" si="6"/>
        <v>0.19299138740066502</v>
      </c>
      <c r="I19" s="43">
        <f t="shared" si="7"/>
        <v>88000000</v>
      </c>
      <c r="J19" s="44">
        <f t="shared" si="8"/>
        <v>0</v>
      </c>
      <c r="K19" s="44">
        <f t="shared" si="9"/>
        <v>664212.9056033939</v>
      </c>
      <c r="L19" s="44">
        <f t="shared" si="10"/>
        <v>6642.129056033939</v>
      </c>
      <c r="M19" s="44">
        <f t="shared" si="11"/>
        <v>0</v>
      </c>
      <c r="N19" s="44">
        <f t="shared" si="12"/>
        <v>0</v>
      </c>
      <c r="O19" s="44">
        <f t="shared" si="13"/>
        <v>0</v>
      </c>
      <c r="P19" s="44">
        <f t="shared" si="14"/>
        <v>0</v>
      </c>
      <c r="Q19" s="44">
        <f t="shared" si="15"/>
        <v>-116000000</v>
      </c>
      <c r="R19" s="44">
        <f t="shared" si="16"/>
        <v>0</v>
      </c>
      <c r="S19" s="44">
        <f t="shared" si="17"/>
        <v>0</v>
      </c>
      <c r="T19" s="44">
        <f t="shared" si="18"/>
        <v>0</v>
      </c>
      <c r="U19" s="16">
        <f t="shared" si="19"/>
        <v>-27335787.094396606</v>
      </c>
      <c r="V19" s="39">
        <f t="shared" si="20"/>
        <v>6642.129056033939</v>
      </c>
      <c r="W19" s="43">
        <f t="shared" si="21"/>
        <v>0</v>
      </c>
      <c r="X19" s="44">
        <f t="shared" si="22"/>
        <v>0</v>
      </c>
      <c r="Y19" s="44">
        <f t="shared" si="23"/>
        <v>0</v>
      </c>
      <c r="Z19" s="44">
        <f t="shared" si="24"/>
        <v>1335787.094396606</v>
      </c>
      <c r="AA19" s="44">
        <f t="shared" si="25"/>
        <v>13357.870943966062</v>
      </c>
      <c r="AB19" s="44">
        <f t="shared" si="26"/>
        <v>129399.92663017924</v>
      </c>
      <c r="AC19" s="44">
        <f t="shared" si="27"/>
        <v>0</v>
      </c>
      <c r="AD19" s="44">
        <f t="shared" si="28"/>
        <v>0</v>
      </c>
      <c r="AE19" s="44">
        <f t="shared" si="29"/>
        <v>0</v>
      </c>
      <c r="AF19" s="44">
        <f t="shared" si="30"/>
        <v>0</v>
      </c>
      <c r="AG19" s="44">
        <f t="shared" si="31"/>
        <v>0</v>
      </c>
      <c r="AH19" s="44">
        <f t="shared" si="32"/>
        <v>0</v>
      </c>
      <c r="AI19" s="44">
        <f t="shared" si="33"/>
        <v>0</v>
      </c>
      <c r="AJ19" s="44">
        <f t="shared" si="34"/>
        <v>0</v>
      </c>
      <c r="AK19" s="44">
        <f t="shared" si="35"/>
        <v>0</v>
      </c>
      <c r="AL19" s="44">
        <f t="shared" si="36"/>
        <v>0</v>
      </c>
      <c r="AM19" s="44">
        <f t="shared" si="37"/>
        <v>0</v>
      </c>
      <c r="AN19" s="44">
        <f t="shared" si="38"/>
        <v>0</v>
      </c>
      <c r="AO19" s="16">
        <f t="shared" si="39"/>
        <v>1335787.094396606</v>
      </c>
      <c r="AP19" s="39">
        <f t="shared" si="40"/>
        <v>13357.870943966062</v>
      </c>
      <c r="AQ19" s="39">
        <f t="shared" si="41"/>
        <v>129399.92663017924</v>
      </c>
    </row>
    <row r="20" spans="1:43" ht="12.75">
      <c r="A20" s="37">
        <f t="shared" si="0"/>
        <v>91</v>
      </c>
      <c r="B20" s="38">
        <f t="shared" si="42"/>
        <v>91000000</v>
      </c>
      <c r="C20" s="39">
        <f t="shared" si="1"/>
        <v>114343.9953249683</v>
      </c>
      <c r="D20" s="39">
        <f t="shared" si="2"/>
        <v>30000</v>
      </c>
      <c r="E20" s="40">
        <f t="shared" si="3"/>
        <v>89649370.82677677</v>
      </c>
      <c r="F20" s="14">
        <f t="shared" si="4"/>
        <v>0.01</v>
      </c>
      <c r="G20" s="41">
        <f t="shared" si="5"/>
        <v>-0.049263173812699595</v>
      </c>
      <c r="H20" s="42">
        <f t="shared" si="6"/>
        <v>0.19299138740066502</v>
      </c>
      <c r="I20" s="43">
        <f t="shared" si="7"/>
        <v>88000000</v>
      </c>
      <c r="J20" s="44">
        <f t="shared" si="8"/>
        <v>0</v>
      </c>
      <c r="K20" s="44">
        <f t="shared" si="9"/>
        <v>1649370.8267767727</v>
      </c>
      <c r="L20" s="44">
        <f t="shared" si="10"/>
        <v>16493.708267767728</v>
      </c>
      <c r="M20" s="44">
        <f t="shared" si="11"/>
        <v>0</v>
      </c>
      <c r="N20" s="44">
        <f t="shared" si="12"/>
        <v>0</v>
      </c>
      <c r="O20" s="44">
        <f t="shared" si="13"/>
        <v>0</v>
      </c>
      <c r="P20" s="44">
        <f t="shared" si="14"/>
        <v>0</v>
      </c>
      <c r="Q20" s="44">
        <f t="shared" si="15"/>
        <v>-116000000</v>
      </c>
      <c r="R20" s="44">
        <f t="shared" si="16"/>
        <v>0</v>
      </c>
      <c r="S20" s="44">
        <f t="shared" si="17"/>
        <v>0</v>
      </c>
      <c r="T20" s="44">
        <f t="shared" si="18"/>
        <v>0</v>
      </c>
      <c r="U20" s="16">
        <f t="shared" si="19"/>
        <v>-26350629.173223227</v>
      </c>
      <c r="V20" s="39">
        <f t="shared" si="20"/>
        <v>16493.708267767728</v>
      </c>
      <c r="W20" s="43">
        <f t="shared" si="21"/>
        <v>0</v>
      </c>
      <c r="X20" s="44">
        <f t="shared" si="22"/>
        <v>0</v>
      </c>
      <c r="Y20" s="44">
        <f t="shared" si="23"/>
        <v>0</v>
      </c>
      <c r="Z20" s="44">
        <f t="shared" si="24"/>
        <v>1350629.1732232273</v>
      </c>
      <c r="AA20" s="44">
        <f t="shared" si="25"/>
        <v>13506.291732232274</v>
      </c>
      <c r="AB20" s="44">
        <f t="shared" si="26"/>
        <v>130837.70359273603</v>
      </c>
      <c r="AC20" s="44">
        <f t="shared" si="27"/>
        <v>0</v>
      </c>
      <c r="AD20" s="44">
        <f t="shared" si="28"/>
        <v>0</v>
      </c>
      <c r="AE20" s="44">
        <f t="shared" si="29"/>
        <v>0</v>
      </c>
      <c r="AF20" s="44">
        <f t="shared" si="30"/>
        <v>0</v>
      </c>
      <c r="AG20" s="44">
        <f t="shared" si="31"/>
        <v>0</v>
      </c>
      <c r="AH20" s="44">
        <f t="shared" si="32"/>
        <v>0</v>
      </c>
      <c r="AI20" s="44">
        <f t="shared" si="33"/>
        <v>0</v>
      </c>
      <c r="AJ20" s="44">
        <f t="shared" si="34"/>
        <v>0</v>
      </c>
      <c r="AK20" s="44">
        <f t="shared" si="35"/>
        <v>0</v>
      </c>
      <c r="AL20" s="44">
        <f t="shared" si="36"/>
        <v>0</v>
      </c>
      <c r="AM20" s="44">
        <f t="shared" si="37"/>
        <v>0</v>
      </c>
      <c r="AN20" s="44">
        <f t="shared" si="38"/>
        <v>0</v>
      </c>
      <c r="AO20" s="16">
        <f t="shared" si="39"/>
        <v>1350629.1732232273</v>
      </c>
      <c r="AP20" s="39">
        <f t="shared" si="40"/>
        <v>13506.291732232274</v>
      </c>
      <c r="AQ20" s="39">
        <f t="shared" si="41"/>
        <v>130837.70359273603</v>
      </c>
    </row>
    <row r="21" spans="1:43" ht="12.75">
      <c r="A21" s="37">
        <f t="shared" si="0"/>
        <v>92</v>
      </c>
      <c r="B21" s="38">
        <f t="shared" si="42"/>
        <v>92000000</v>
      </c>
      <c r="C21" s="39">
        <f t="shared" si="1"/>
        <v>105930.1930757929</v>
      </c>
      <c r="D21" s="39">
        <f t="shared" si="2"/>
        <v>40000</v>
      </c>
      <c r="E21" s="40">
        <f t="shared" si="3"/>
        <v>90634528.74795014</v>
      </c>
      <c r="F21" s="14">
        <f t="shared" si="4"/>
        <v>0.01</v>
      </c>
      <c r="G21" s="41">
        <f t="shared" si="5"/>
        <v>-0.049263173812699595</v>
      </c>
      <c r="H21" s="42">
        <f t="shared" si="6"/>
        <v>0.19299138740066502</v>
      </c>
      <c r="I21" s="43">
        <f t="shared" si="7"/>
        <v>88000000</v>
      </c>
      <c r="J21" s="44">
        <f t="shared" si="8"/>
        <v>0</v>
      </c>
      <c r="K21" s="44">
        <f t="shared" si="9"/>
        <v>2634528.7479501367</v>
      </c>
      <c r="L21" s="44">
        <f t="shared" si="10"/>
        <v>26345.287479501367</v>
      </c>
      <c r="M21" s="44">
        <f t="shared" si="11"/>
        <v>0</v>
      </c>
      <c r="N21" s="44">
        <f t="shared" si="12"/>
        <v>0</v>
      </c>
      <c r="O21" s="44">
        <f t="shared" si="13"/>
        <v>0</v>
      </c>
      <c r="P21" s="44">
        <f t="shared" si="14"/>
        <v>0</v>
      </c>
      <c r="Q21" s="44">
        <f t="shared" si="15"/>
        <v>-116000000</v>
      </c>
      <c r="R21" s="44">
        <f t="shared" si="16"/>
        <v>0</v>
      </c>
      <c r="S21" s="44">
        <f t="shared" si="17"/>
        <v>0</v>
      </c>
      <c r="T21" s="44">
        <f t="shared" si="18"/>
        <v>0</v>
      </c>
      <c r="U21" s="16">
        <f t="shared" si="19"/>
        <v>-25365471.252049863</v>
      </c>
      <c r="V21" s="39">
        <f t="shared" si="20"/>
        <v>26345.287479501367</v>
      </c>
      <c r="W21" s="43">
        <f t="shared" si="21"/>
        <v>0</v>
      </c>
      <c r="X21" s="44">
        <f t="shared" si="22"/>
        <v>0</v>
      </c>
      <c r="Y21" s="44">
        <f t="shared" si="23"/>
        <v>0</v>
      </c>
      <c r="Z21" s="44">
        <f t="shared" si="24"/>
        <v>1365471.2520498633</v>
      </c>
      <c r="AA21" s="44">
        <f t="shared" si="25"/>
        <v>13654.712520498633</v>
      </c>
      <c r="AB21" s="44">
        <f t="shared" si="26"/>
        <v>132275.48055529426</v>
      </c>
      <c r="AC21" s="44">
        <f t="shared" si="27"/>
        <v>0</v>
      </c>
      <c r="AD21" s="44">
        <f t="shared" si="28"/>
        <v>0</v>
      </c>
      <c r="AE21" s="44">
        <f t="shared" si="29"/>
        <v>0</v>
      </c>
      <c r="AF21" s="44">
        <f t="shared" si="30"/>
        <v>0</v>
      </c>
      <c r="AG21" s="44">
        <f t="shared" si="31"/>
        <v>0</v>
      </c>
      <c r="AH21" s="44">
        <f t="shared" si="32"/>
        <v>0</v>
      </c>
      <c r="AI21" s="44">
        <f t="shared" si="33"/>
        <v>0</v>
      </c>
      <c r="AJ21" s="44">
        <f t="shared" si="34"/>
        <v>0</v>
      </c>
      <c r="AK21" s="44">
        <f t="shared" si="35"/>
        <v>0</v>
      </c>
      <c r="AL21" s="44">
        <f t="shared" si="36"/>
        <v>0</v>
      </c>
      <c r="AM21" s="44">
        <f t="shared" si="37"/>
        <v>0</v>
      </c>
      <c r="AN21" s="44">
        <f t="shared" si="38"/>
        <v>0</v>
      </c>
      <c r="AO21" s="16">
        <f t="shared" si="39"/>
        <v>1365471.2520498633</v>
      </c>
      <c r="AP21" s="39">
        <f t="shared" si="40"/>
        <v>13654.712520498633</v>
      </c>
      <c r="AQ21" s="39">
        <f t="shared" si="41"/>
        <v>132275.48055529426</v>
      </c>
    </row>
    <row r="22" spans="1:43" ht="12.75">
      <c r="A22" s="37">
        <f t="shared" si="0"/>
        <v>93</v>
      </c>
      <c r="B22" s="38">
        <f t="shared" si="42"/>
        <v>93000000</v>
      </c>
      <c r="C22" s="39">
        <f t="shared" si="1"/>
        <v>97516.39082661591</v>
      </c>
      <c r="D22" s="39">
        <f t="shared" si="2"/>
        <v>50000</v>
      </c>
      <c r="E22" s="40">
        <f t="shared" si="3"/>
        <v>91619686.66912352</v>
      </c>
      <c r="F22" s="14">
        <f t="shared" si="4"/>
        <v>0.01</v>
      </c>
      <c r="G22" s="41">
        <f t="shared" si="5"/>
        <v>-0.049263173812699595</v>
      </c>
      <c r="H22" s="42">
        <f t="shared" si="6"/>
        <v>0.19299138740066502</v>
      </c>
      <c r="I22" s="43">
        <f t="shared" si="7"/>
        <v>88000000</v>
      </c>
      <c r="J22" s="44">
        <f t="shared" si="8"/>
        <v>0</v>
      </c>
      <c r="K22" s="44">
        <f t="shared" si="9"/>
        <v>3619686.6691235155</v>
      </c>
      <c r="L22" s="44">
        <f t="shared" si="10"/>
        <v>36196.866691235155</v>
      </c>
      <c r="M22" s="44">
        <f t="shared" si="11"/>
        <v>0</v>
      </c>
      <c r="N22" s="44">
        <f t="shared" si="12"/>
        <v>0</v>
      </c>
      <c r="O22" s="44">
        <f t="shared" si="13"/>
        <v>0</v>
      </c>
      <c r="P22" s="44">
        <f t="shared" si="14"/>
        <v>0</v>
      </c>
      <c r="Q22" s="44">
        <f t="shared" si="15"/>
        <v>-116000000</v>
      </c>
      <c r="R22" s="44">
        <f t="shared" si="16"/>
        <v>0</v>
      </c>
      <c r="S22" s="44">
        <f t="shared" si="17"/>
        <v>0</v>
      </c>
      <c r="T22" s="44">
        <f t="shared" si="18"/>
        <v>0</v>
      </c>
      <c r="U22" s="16">
        <f t="shared" si="19"/>
        <v>-24380313.330876485</v>
      </c>
      <c r="V22" s="39">
        <f t="shared" si="20"/>
        <v>36196.866691235155</v>
      </c>
      <c r="W22" s="43">
        <f t="shared" si="21"/>
        <v>0</v>
      </c>
      <c r="X22" s="44">
        <f t="shared" si="22"/>
        <v>0</v>
      </c>
      <c r="Y22" s="44">
        <f t="shared" si="23"/>
        <v>0</v>
      </c>
      <c r="Z22" s="44">
        <f t="shared" si="24"/>
        <v>1380313.3308764845</v>
      </c>
      <c r="AA22" s="44">
        <f t="shared" si="25"/>
        <v>13803.133308764845</v>
      </c>
      <c r="AB22" s="44">
        <f t="shared" si="26"/>
        <v>133713.25751785107</v>
      </c>
      <c r="AC22" s="44">
        <f t="shared" si="27"/>
        <v>0</v>
      </c>
      <c r="AD22" s="44">
        <f t="shared" si="28"/>
        <v>0</v>
      </c>
      <c r="AE22" s="44">
        <f t="shared" si="29"/>
        <v>0</v>
      </c>
      <c r="AF22" s="44">
        <f t="shared" si="30"/>
        <v>0</v>
      </c>
      <c r="AG22" s="44">
        <f t="shared" si="31"/>
        <v>0</v>
      </c>
      <c r="AH22" s="44">
        <f t="shared" si="32"/>
        <v>0</v>
      </c>
      <c r="AI22" s="44">
        <f t="shared" si="33"/>
        <v>0</v>
      </c>
      <c r="AJ22" s="44">
        <f t="shared" si="34"/>
        <v>0</v>
      </c>
      <c r="AK22" s="44">
        <f t="shared" si="35"/>
        <v>0</v>
      </c>
      <c r="AL22" s="44">
        <f t="shared" si="36"/>
        <v>0</v>
      </c>
      <c r="AM22" s="44">
        <f t="shared" si="37"/>
        <v>0</v>
      </c>
      <c r="AN22" s="44">
        <f t="shared" si="38"/>
        <v>0</v>
      </c>
      <c r="AO22" s="16">
        <f t="shared" si="39"/>
        <v>1380313.3308764845</v>
      </c>
      <c r="AP22" s="39">
        <f t="shared" si="40"/>
        <v>13803.133308764845</v>
      </c>
      <c r="AQ22" s="39">
        <f t="shared" si="41"/>
        <v>133713.25751785107</v>
      </c>
    </row>
    <row r="23" spans="1:43" ht="12.75">
      <c r="A23" s="37">
        <f t="shared" si="0"/>
        <v>94</v>
      </c>
      <c r="B23" s="38">
        <f t="shared" si="42"/>
        <v>94000000</v>
      </c>
      <c r="C23" s="39">
        <f t="shared" si="1"/>
        <v>89102.5885774405</v>
      </c>
      <c r="D23" s="39">
        <f t="shared" si="2"/>
        <v>60000</v>
      </c>
      <c r="E23" s="40">
        <f t="shared" si="3"/>
        <v>92604844.59029688</v>
      </c>
      <c r="F23" s="14">
        <f t="shared" si="4"/>
        <v>0.01</v>
      </c>
      <c r="G23" s="41">
        <f t="shared" si="5"/>
        <v>-0.049263173812699595</v>
      </c>
      <c r="H23" s="42">
        <f t="shared" si="6"/>
        <v>0.19299138740066502</v>
      </c>
      <c r="I23" s="43">
        <f t="shared" si="7"/>
        <v>88000000</v>
      </c>
      <c r="J23" s="44">
        <f t="shared" si="8"/>
        <v>0</v>
      </c>
      <c r="K23" s="44">
        <f t="shared" si="9"/>
        <v>4604844.590296879</v>
      </c>
      <c r="L23" s="44">
        <f t="shared" si="10"/>
        <v>46048.44590296879</v>
      </c>
      <c r="M23" s="44">
        <f t="shared" si="11"/>
        <v>0</v>
      </c>
      <c r="N23" s="44">
        <f t="shared" si="12"/>
        <v>0</v>
      </c>
      <c r="O23" s="44">
        <f t="shared" si="13"/>
        <v>0</v>
      </c>
      <c r="P23" s="44">
        <f t="shared" si="14"/>
        <v>0</v>
      </c>
      <c r="Q23" s="44">
        <f t="shared" si="15"/>
        <v>-116000000</v>
      </c>
      <c r="R23" s="44">
        <f t="shared" si="16"/>
        <v>0</v>
      </c>
      <c r="S23" s="44">
        <f t="shared" si="17"/>
        <v>0</v>
      </c>
      <c r="T23" s="44">
        <f t="shared" si="18"/>
        <v>0</v>
      </c>
      <c r="U23" s="16">
        <f t="shared" si="19"/>
        <v>-23395155.40970312</v>
      </c>
      <c r="V23" s="39">
        <f t="shared" si="20"/>
        <v>46048.44590296879</v>
      </c>
      <c r="W23" s="43">
        <f t="shared" si="21"/>
        <v>0</v>
      </c>
      <c r="X23" s="44">
        <f t="shared" si="22"/>
        <v>0</v>
      </c>
      <c r="Y23" s="44">
        <f t="shared" si="23"/>
        <v>0</v>
      </c>
      <c r="Z23" s="44">
        <f t="shared" si="24"/>
        <v>1395155.4097031206</v>
      </c>
      <c r="AA23" s="44">
        <f t="shared" si="25"/>
        <v>13951.554097031207</v>
      </c>
      <c r="AB23" s="44">
        <f t="shared" si="26"/>
        <v>135151.0344804093</v>
      </c>
      <c r="AC23" s="44">
        <f t="shared" si="27"/>
        <v>0</v>
      </c>
      <c r="AD23" s="44">
        <f t="shared" si="28"/>
        <v>0</v>
      </c>
      <c r="AE23" s="44">
        <f t="shared" si="29"/>
        <v>0</v>
      </c>
      <c r="AF23" s="44">
        <f t="shared" si="30"/>
        <v>0</v>
      </c>
      <c r="AG23" s="44">
        <f t="shared" si="31"/>
        <v>0</v>
      </c>
      <c r="AH23" s="44">
        <f t="shared" si="32"/>
        <v>0</v>
      </c>
      <c r="AI23" s="44">
        <f t="shared" si="33"/>
        <v>0</v>
      </c>
      <c r="AJ23" s="44">
        <f t="shared" si="34"/>
        <v>0</v>
      </c>
      <c r="AK23" s="44">
        <f t="shared" si="35"/>
        <v>0</v>
      </c>
      <c r="AL23" s="44">
        <f t="shared" si="36"/>
        <v>0</v>
      </c>
      <c r="AM23" s="44">
        <f t="shared" si="37"/>
        <v>0</v>
      </c>
      <c r="AN23" s="44">
        <f t="shared" si="38"/>
        <v>0</v>
      </c>
      <c r="AO23" s="16">
        <f t="shared" si="39"/>
        <v>1395155.4097031206</v>
      </c>
      <c r="AP23" s="39">
        <f t="shared" si="40"/>
        <v>13951.554097031207</v>
      </c>
      <c r="AQ23" s="39">
        <f t="shared" si="41"/>
        <v>135151.0344804093</v>
      </c>
    </row>
    <row r="24" spans="1:43" ht="12.75">
      <c r="A24" s="37">
        <f t="shared" si="0"/>
        <v>95</v>
      </c>
      <c r="B24" s="38">
        <f t="shared" si="42"/>
        <v>95000000</v>
      </c>
      <c r="C24" s="39">
        <f t="shared" si="1"/>
        <v>80688.78632826352</v>
      </c>
      <c r="D24" s="39">
        <f t="shared" si="2"/>
        <v>70000</v>
      </c>
      <c r="E24" s="40">
        <f t="shared" si="3"/>
        <v>93590002.51147026</v>
      </c>
      <c r="F24" s="14">
        <f t="shared" si="4"/>
        <v>0.01</v>
      </c>
      <c r="G24" s="41">
        <f t="shared" si="5"/>
        <v>-0.049263173812699595</v>
      </c>
      <c r="H24" s="42">
        <f t="shared" si="6"/>
        <v>0.19299138740066502</v>
      </c>
      <c r="I24" s="43">
        <f t="shared" si="7"/>
        <v>88000000</v>
      </c>
      <c r="J24" s="44">
        <f t="shared" si="8"/>
        <v>0</v>
      </c>
      <c r="K24" s="44">
        <f t="shared" si="9"/>
        <v>5590002.511470258</v>
      </c>
      <c r="L24" s="44">
        <f t="shared" si="10"/>
        <v>55900.025114702585</v>
      </c>
      <c r="M24" s="44">
        <f t="shared" si="11"/>
        <v>0</v>
      </c>
      <c r="N24" s="44">
        <f t="shared" si="12"/>
        <v>0</v>
      </c>
      <c r="O24" s="44">
        <f t="shared" si="13"/>
        <v>0</v>
      </c>
      <c r="P24" s="44">
        <f t="shared" si="14"/>
        <v>0</v>
      </c>
      <c r="Q24" s="44">
        <f t="shared" si="15"/>
        <v>-116000000</v>
      </c>
      <c r="R24" s="44">
        <f t="shared" si="16"/>
        <v>0</v>
      </c>
      <c r="S24" s="44">
        <f t="shared" si="17"/>
        <v>0</v>
      </c>
      <c r="T24" s="44">
        <f t="shared" si="18"/>
        <v>0</v>
      </c>
      <c r="U24" s="16">
        <f t="shared" si="19"/>
        <v>-22409997.48852974</v>
      </c>
      <c r="V24" s="39">
        <f t="shared" si="20"/>
        <v>55900.025114702585</v>
      </c>
      <c r="W24" s="43">
        <f t="shared" si="21"/>
        <v>0</v>
      </c>
      <c r="X24" s="44">
        <f t="shared" si="22"/>
        <v>0</v>
      </c>
      <c r="Y24" s="44">
        <f t="shared" si="23"/>
        <v>0</v>
      </c>
      <c r="Z24" s="44">
        <f t="shared" si="24"/>
        <v>1409997.4885297418</v>
      </c>
      <c r="AA24" s="44">
        <f t="shared" si="25"/>
        <v>14099.974885297417</v>
      </c>
      <c r="AB24" s="44">
        <f t="shared" si="26"/>
        <v>136588.8114429661</v>
      </c>
      <c r="AC24" s="44">
        <f t="shared" si="27"/>
        <v>0</v>
      </c>
      <c r="AD24" s="44">
        <f t="shared" si="28"/>
        <v>0</v>
      </c>
      <c r="AE24" s="44">
        <f t="shared" si="29"/>
        <v>0</v>
      </c>
      <c r="AF24" s="44">
        <f t="shared" si="30"/>
        <v>0</v>
      </c>
      <c r="AG24" s="44">
        <f t="shared" si="31"/>
        <v>0</v>
      </c>
      <c r="AH24" s="44">
        <f t="shared" si="32"/>
        <v>0</v>
      </c>
      <c r="AI24" s="44">
        <f t="shared" si="33"/>
        <v>0</v>
      </c>
      <c r="AJ24" s="44">
        <f t="shared" si="34"/>
        <v>0</v>
      </c>
      <c r="AK24" s="44">
        <f t="shared" si="35"/>
        <v>0</v>
      </c>
      <c r="AL24" s="44">
        <f t="shared" si="36"/>
        <v>0</v>
      </c>
      <c r="AM24" s="44">
        <f t="shared" si="37"/>
        <v>0</v>
      </c>
      <c r="AN24" s="44">
        <f t="shared" si="38"/>
        <v>0</v>
      </c>
      <c r="AO24" s="16">
        <f t="shared" si="39"/>
        <v>1409997.4885297418</v>
      </c>
      <c r="AP24" s="39">
        <f t="shared" si="40"/>
        <v>14099.974885297417</v>
      </c>
      <c r="AQ24" s="39">
        <f t="shared" si="41"/>
        <v>136588.8114429661</v>
      </c>
    </row>
    <row r="25" spans="1:43" ht="12.75">
      <c r="A25" s="37">
        <f t="shared" si="0"/>
        <v>96</v>
      </c>
      <c r="B25" s="38">
        <f t="shared" si="42"/>
        <v>96000000</v>
      </c>
      <c r="C25" s="39">
        <f t="shared" si="1"/>
        <v>72274.9840790881</v>
      </c>
      <c r="D25" s="39">
        <f t="shared" si="2"/>
        <v>80000</v>
      </c>
      <c r="E25" s="40">
        <f t="shared" si="3"/>
        <v>94575160.43264362</v>
      </c>
      <c r="F25" s="14">
        <f t="shared" si="4"/>
        <v>0.01</v>
      </c>
      <c r="G25" s="41">
        <f t="shared" si="5"/>
        <v>-0.049263173812699595</v>
      </c>
      <c r="H25" s="42">
        <f t="shared" si="6"/>
        <v>0.19299138740066502</v>
      </c>
      <c r="I25" s="43">
        <f t="shared" si="7"/>
        <v>88000000</v>
      </c>
      <c r="J25" s="44">
        <f t="shared" si="8"/>
        <v>0</v>
      </c>
      <c r="K25" s="44">
        <f t="shared" si="9"/>
        <v>6575160.432643622</v>
      </c>
      <c r="L25" s="44">
        <f t="shared" si="10"/>
        <v>65751.60432643622</v>
      </c>
      <c r="M25" s="44">
        <f t="shared" si="11"/>
        <v>0</v>
      </c>
      <c r="N25" s="44">
        <f t="shared" si="12"/>
        <v>0</v>
      </c>
      <c r="O25" s="44">
        <f t="shared" si="13"/>
        <v>0</v>
      </c>
      <c r="P25" s="44">
        <f t="shared" si="14"/>
        <v>0</v>
      </c>
      <c r="Q25" s="44">
        <f t="shared" si="15"/>
        <v>-116000000</v>
      </c>
      <c r="R25" s="44">
        <f t="shared" si="16"/>
        <v>0</v>
      </c>
      <c r="S25" s="44">
        <f t="shared" si="17"/>
        <v>0</v>
      </c>
      <c r="T25" s="44">
        <f t="shared" si="18"/>
        <v>0</v>
      </c>
      <c r="U25" s="16">
        <f t="shared" si="19"/>
        <v>-21424839.567356378</v>
      </c>
      <c r="V25" s="39">
        <f t="shared" si="20"/>
        <v>65751.60432643622</v>
      </c>
      <c r="W25" s="43">
        <f t="shared" si="21"/>
        <v>0</v>
      </c>
      <c r="X25" s="44">
        <f t="shared" si="22"/>
        <v>0</v>
      </c>
      <c r="Y25" s="44">
        <f t="shared" si="23"/>
        <v>0</v>
      </c>
      <c r="Z25" s="44">
        <f t="shared" si="24"/>
        <v>1424839.5673563778</v>
      </c>
      <c r="AA25" s="44">
        <f t="shared" si="25"/>
        <v>14248.395673563778</v>
      </c>
      <c r="AB25" s="44">
        <f t="shared" si="26"/>
        <v>138026.58840552432</v>
      </c>
      <c r="AC25" s="44">
        <f t="shared" si="27"/>
        <v>0</v>
      </c>
      <c r="AD25" s="44">
        <f t="shared" si="28"/>
        <v>0</v>
      </c>
      <c r="AE25" s="44">
        <f t="shared" si="29"/>
        <v>0</v>
      </c>
      <c r="AF25" s="44">
        <f t="shared" si="30"/>
        <v>0</v>
      </c>
      <c r="AG25" s="44">
        <f t="shared" si="31"/>
        <v>0</v>
      </c>
      <c r="AH25" s="44">
        <f t="shared" si="32"/>
        <v>0</v>
      </c>
      <c r="AI25" s="44">
        <f t="shared" si="33"/>
        <v>0</v>
      </c>
      <c r="AJ25" s="44">
        <f t="shared" si="34"/>
        <v>0</v>
      </c>
      <c r="AK25" s="44">
        <f t="shared" si="35"/>
        <v>0</v>
      </c>
      <c r="AL25" s="44">
        <f t="shared" si="36"/>
        <v>0</v>
      </c>
      <c r="AM25" s="44">
        <f t="shared" si="37"/>
        <v>0</v>
      </c>
      <c r="AN25" s="44">
        <f t="shared" si="38"/>
        <v>0</v>
      </c>
      <c r="AO25" s="16">
        <f t="shared" si="39"/>
        <v>1424839.5673563778</v>
      </c>
      <c r="AP25" s="39">
        <f t="shared" si="40"/>
        <v>14248.395673563778</v>
      </c>
      <c r="AQ25" s="39">
        <f t="shared" si="41"/>
        <v>138026.58840552432</v>
      </c>
    </row>
    <row r="26" spans="1:43" ht="12.75">
      <c r="A26" s="37">
        <f t="shared" si="0"/>
        <v>97</v>
      </c>
      <c r="B26" s="38">
        <f t="shared" si="42"/>
        <v>97000000</v>
      </c>
      <c r="C26" s="39">
        <f t="shared" si="1"/>
        <v>63861.181829911104</v>
      </c>
      <c r="D26" s="39">
        <f t="shared" si="2"/>
        <v>90000</v>
      </c>
      <c r="E26" s="40">
        <f t="shared" si="3"/>
        <v>95560318.353817</v>
      </c>
      <c r="F26" s="14">
        <f t="shared" si="4"/>
        <v>0.01</v>
      </c>
      <c r="G26" s="41">
        <f t="shared" si="5"/>
        <v>-0.049263173812699595</v>
      </c>
      <c r="H26" s="42">
        <f t="shared" si="6"/>
        <v>0.19299138740066502</v>
      </c>
      <c r="I26" s="43">
        <f t="shared" si="7"/>
        <v>88000000</v>
      </c>
      <c r="J26" s="44">
        <f t="shared" si="8"/>
        <v>0</v>
      </c>
      <c r="K26" s="44">
        <f t="shared" si="9"/>
        <v>7560318.353817001</v>
      </c>
      <c r="L26" s="44">
        <f t="shared" si="10"/>
        <v>75603.18353817001</v>
      </c>
      <c r="M26" s="44">
        <f t="shared" si="11"/>
        <v>0</v>
      </c>
      <c r="N26" s="44">
        <f t="shared" si="12"/>
        <v>0</v>
      </c>
      <c r="O26" s="44">
        <f t="shared" si="13"/>
        <v>0</v>
      </c>
      <c r="P26" s="44">
        <f t="shared" si="14"/>
        <v>0</v>
      </c>
      <c r="Q26" s="44">
        <f t="shared" si="15"/>
        <v>-116000000</v>
      </c>
      <c r="R26" s="44">
        <f t="shared" si="16"/>
        <v>0</v>
      </c>
      <c r="S26" s="44">
        <f t="shared" si="17"/>
        <v>0</v>
      </c>
      <c r="T26" s="44">
        <f t="shared" si="18"/>
        <v>0</v>
      </c>
      <c r="U26" s="16">
        <f t="shared" si="19"/>
        <v>-20439681.646183</v>
      </c>
      <c r="V26" s="39">
        <f t="shared" si="20"/>
        <v>75603.18353817001</v>
      </c>
      <c r="W26" s="43">
        <f t="shared" si="21"/>
        <v>0</v>
      </c>
      <c r="X26" s="44">
        <f t="shared" si="22"/>
        <v>0</v>
      </c>
      <c r="Y26" s="44">
        <f t="shared" si="23"/>
        <v>0</v>
      </c>
      <c r="Z26" s="44">
        <f t="shared" si="24"/>
        <v>1439681.646182999</v>
      </c>
      <c r="AA26" s="44">
        <f t="shared" si="25"/>
        <v>14396.81646182999</v>
      </c>
      <c r="AB26" s="44">
        <f t="shared" si="26"/>
        <v>139464.3653680811</v>
      </c>
      <c r="AC26" s="44">
        <f t="shared" si="27"/>
        <v>0</v>
      </c>
      <c r="AD26" s="44">
        <f t="shared" si="28"/>
        <v>0</v>
      </c>
      <c r="AE26" s="44">
        <f t="shared" si="29"/>
        <v>0</v>
      </c>
      <c r="AF26" s="44">
        <f t="shared" si="30"/>
        <v>0</v>
      </c>
      <c r="AG26" s="44">
        <f t="shared" si="31"/>
        <v>0</v>
      </c>
      <c r="AH26" s="44">
        <f t="shared" si="32"/>
        <v>0</v>
      </c>
      <c r="AI26" s="44">
        <f t="shared" si="33"/>
        <v>0</v>
      </c>
      <c r="AJ26" s="44">
        <f t="shared" si="34"/>
        <v>0</v>
      </c>
      <c r="AK26" s="44">
        <f t="shared" si="35"/>
        <v>0</v>
      </c>
      <c r="AL26" s="44">
        <f t="shared" si="36"/>
        <v>0</v>
      </c>
      <c r="AM26" s="44">
        <f t="shared" si="37"/>
        <v>0</v>
      </c>
      <c r="AN26" s="44">
        <f t="shared" si="38"/>
        <v>0</v>
      </c>
      <c r="AO26" s="16">
        <f t="shared" si="39"/>
        <v>1439681.646182999</v>
      </c>
      <c r="AP26" s="39">
        <f t="shared" si="40"/>
        <v>14396.81646182999</v>
      </c>
      <c r="AQ26" s="39">
        <f t="shared" si="41"/>
        <v>139464.3653680811</v>
      </c>
    </row>
    <row r="27" spans="1:43" s="17" customFormat="1" ht="12.75">
      <c r="A27" s="45">
        <f t="shared" si="0"/>
        <v>98</v>
      </c>
      <c r="B27" s="46">
        <f t="shared" si="42"/>
        <v>98000000</v>
      </c>
      <c r="C27" s="47">
        <f t="shared" si="1"/>
        <v>55447.37958073571</v>
      </c>
      <c r="D27" s="47">
        <f t="shared" si="2"/>
        <v>100000</v>
      </c>
      <c r="E27" s="48">
        <f t="shared" si="3"/>
        <v>96545476.27499036</v>
      </c>
      <c r="F27" s="14">
        <f t="shared" si="4"/>
        <v>0.01</v>
      </c>
      <c r="G27" s="49">
        <f t="shared" si="5"/>
        <v>-0.049263173812699595</v>
      </c>
      <c r="H27" s="50">
        <f t="shared" si="6"/>
        <v>0.19299138740066502</v>
      </c>
      <c r="I27" s="51">
        <f t="shared" si="7"/>
        <v>88000000</v>
      </c>
      <c r="J27" s="52">
        <f t="shared" si="8"/>
        <v>0</v>
      </c>
      <c r="K27" s="52">
        <f t="shared" si="9"/>
        <v>8545476.274990365</v>
      </c>
      <c r="L27" s="52">
        <f t="shared" si="10"/>
        <v>85454.76274990365</v>
      </c>
      <c r="M27" s="52">
        <f t="shared" si="11"/>
        <v>0</v>
      </c>
      <c r="N27" s="52">
        <f t="shared" si="12"/>
        <v>0</v>
      </c>
      <c r="O27" s="52">
        <f t="shared" si="13"/>
        <v>0</v>
      </c>
      <c r="P27" s="52">
        <f t="shared" si="14"/>
        <v>0</v>
      </c>
      <c r="Q27" s="52">
        <f t="shared" si="15"/>
        <v>-116000000</v>
      </c>
      <c r="R27" s="52">
        <f t="shared" si="16"/>
        <v>0</v>
      </c>
      <c r="S27" s="52">
        <f t="shared" si="17"/>
        <v>0</v>
      </c>
      <c r="T27" s="52">
        <f t="shared" si="18"/>
        <v>0</v>
      </c>
      <c r="U27" s="24">
        <f t="shared" si="19"/>
        <v>-19454523.725009635</v>
      </c>
      <c r="V27" s="47">
        <f t="shared" si="20"/>
        <v>85454.76274990365</v>
      </c>
      <c r="W27" s="51">
        <f t="shared" si="21"/>
        <v>0</v>
      </c>
      <c r="X27" s="52">
        <f t="shared" si="22"/>
        <v>0</v>
      </c>
      <c r="Y27" s="52">
        <f t="shared" si="23"/>
        <v>0</v>
      </c>
      <c r="Z27" s="52">
        <f t="shared" si="24"/>
        <v>1454523.725009635</v>
      </c>
      <c r="AA27" s="52">
        <f t="shared" si="25"/>
        <v>14545.237250096352</v>
      </c>
      <c r="AB27" s="52">
        <f t="shared" si="26"/>
        <v>140902.14233063936</v>
      </c>
      <c r="AC27" s="52">
        <f t="shared" si="27"/>
        <v>0</v>
      </c>
      <c r="AD27" s="52">
        <f t="shared" si="28"/>
        <v>0</v>
      </c>
      <c r="AE27" s="52">
        <f t="shared" si="29"/>
        <v>0</v>
      </c>
      <c r="AF27" s="52">
        <f t="shared" si="30"/>
        <v>0</v>
      </c>
      <c r="AG27" s="52">
        <f t="shared" si="31"/>
        <v>0</v>
      </c>
      <c r="AH27" s="52">
        <f t="shared" si="32"/>
        <v>0</v>
      </c>
      <c r="AI27" s="52">
        <f t="shared" si="33"/>
        <v>0</v>
      </c>
      <c r="AJ27" s="52">
        <f t="shared" si="34"/>
        <v>0</v>
      </c>
      <c r="AK27" s="52">
        <f t="shared" si="35"/>
        <v>0</v>
      </c>
      <c r="AL27" s="52">
        <f t="shared" si="36"/>
        <v>0</v>
      </c>
      <c r="AM27" s="52">
        <f t="shared" si="37"/>
        <v>0</v>
      </c>
      <c r="AN27" s="52">
        <f t="shared" si="38"/>
        <v>0</v>
      </c>
      <c r="AO27" s="24">
        <f t="shared" si="39"/>
        <v>1454523.725009635</v>
      </c>
      <c r="AP27" s="47">
        <f t="shared" si="40"/>
        <v>14545.237250096352</v>
      </c>
      <c r="AQ27" s="47">
        <f t="shared" si="41"/>
        <v>140902.14233063936</v>
      </c>
    </row>
    <row r="28" spans="1:43" ht="12.75">
      <c r="A28" s="37">
        <f t="shared" si="0"/>
        <v>99</v>
      </c>
      <c r="B28" s="38">
        <f t="shared" si="42"/>
        <v>99000000</v>
      </c>
      <c r="C28" s="39">
        <f t="shared" si="1"/>
        <v>199904.8354423606</v>
      </c>
      <c r="D28" s="39">
        <f t="shared" si="2"/>
        <v>120000</v>
      </c>
      <c r="E28" s="40">
        <f t="shared" si="3"/>
        <v>96006645.11585063</v>
      </c>
      <c r="F28" s="14">
        <f t="shared" si="4"/>
        <v>0.02</v>
      </c>
      <c r="G28" s="41">
        <f t="shared" si="5"/>
        <v>-0.09852634762539919</v>
      </c>
      <c r="H28" s="42">
        <f t="shared" si="6"/>
        <v>0.18299138740066503</v>
      </c>
      <c r="I28" s="43">
        <f t="shared" si="7"/>
        <v>88000000</v>
      </c>
      <c r="J28" s="44">
        <f t="shared" si="8"/>
        <v>0</v>
      </c>
      <c r="K28" s="44">
        <f t="shared" si="9"/>
        <v>8006645.115850627</v>
      </c>
      <c r="L28" s="44">
        <f t="shared" si="10"/>
        <v>80066.45115850627</v>
      </c>
      <c r="M28" s="44">
        <f t="shared" si="11"/>
        <v>0</v>
      </c>
      <c r="N28" s="44">
        <f t="shared" si="12"/>
        <v>0</v>
      </c>
      <c r="O28" s="44">
        <f t="shared" si="13"/>
        <v>0</v>
      </c>
      <c r="P28" s="44">
        <f t="shared" si="14"/>
        <v>0</v>
      </c>
      <c r="Q28" s="44">
        <f t="shared" si="15"/>
        <v>-116000000</v>
      </c>
      <c r="R28" s="44">
        <f t="shared" si="16"/>
        <v>0</v>
      </c>
      <c r="S28" s="44">
        <f t="shared" si="17"/>
        <v>0</v>
      </c>
      <c r="T28" s="44">
        <f t="shared" si="18"/>
        <v>0</v>
      </c>
      <c r="U28" s="16">
        <f t="shared" si="19"/>
        <v>-19993354.884149373</v>
      </c>
      <c r="V28" s="39">
        <f t="shared" si="20"/>
        <v>80066.45115850627</v>
      </c>
      <c r="W28" s="43">
        <f t="shared" si="21"/>
        <v>0</v>
      </c>
      <c r="X28" s="44">
        <f t="shared" si="22"/>
        <v>0</v>
      </c>
      <c r="Y28" s="44">
        <f t="shared" si="23"/>
        <v>0</v>
      </c>
      <c r="Z28" s="44">
        <f t="shared" si="24"/>
        <v>1993354.8841493726</v>
      </c>
      <c r="AA28" s="44">
        <f t="shared" si="25"/>
        <v>19933.548841493724</v>
      </c>
      <c r="AB28" s="44">
        <f t="shared" si="26"/>
        <v>193099.61657726104</v>
      </c>
      <c r="AC28" s="44">
        <f t="shared" si="27"/>
        <v>1000000</v>
      </c>
      <c r="AD28" s="44">
        <f t="shared" si="28"/>
        <v>20000</v>
      </c>
      <c r="AE28" s="44">
        <f t="shared" si="29"/>
        <v>86871.67002360585</v>
      </c>
      <c r="AF28" s="44">
        <f t="shared" si="30"/>
        <v>0</v>
      </c>
      <c r="AG28" s="44">
        <f t="shared" si="31"/>
        <v>0</v>
      </c>
      <c r="AH28" s="44">
        <f t="shared" si="32"/>
        <v>0</v>
      </c>
      <c r="AI28" s="44">
        <f t="shared" si="33"/>
        <v>0</v>
      </c>
      <c r="AJ28" s="44">
        <f t="shared" si="34"/>
        <v>0</v>
      </c>
      <c r="AK28" s="44">
        <f t="shared" si="35"/>
        <v>0</v>
      </c>
      <c r="AL28" s="44">
        <f t="shared" si="36"/>
        <v>0</v>
      </c>
      <c r="AM28" s="44">
        <f t="shared" si="37"/>
        <v>0</v>
      </c>
      <c r="AN28" s="44">
        <f t="shared" si="38"/>
        <v>0</v>
      </c>
      <c r="AO28" s="16">
        <f t="shared" si="39"/>
        <v>2993354.8841493726</v>
      </c>
      <c r="AP28" s="39">
        <f t="shared" si="40"/>
        <v>39933.54884149373</v>
      </c>
      <c r="AQ28" s="39">
        <f t="shared" si="41"/>
        <v>279971.2866008669</v>
      </c>
    </row>
    <row r="29" spans="1:43" ht="12.75">
      <c r="A29" s="37">
        <f t="shared" si="0"/>
        <v>100</v>
      </c>
      <c r="B29" s="38">
        <f t="shared" si="42"/>
        <v>100000000</v>
      </c>
      <c r="C29" s="39">
        <f t="shared" si="1"/>
        <v>183136.19741652618</v>
      </c>
      <c r="D29" s="39">
        <f t="shared" si="2"/>
        <v>140000</v>
      </c>
      <c r="E29" s="40">
        <f t="shared" si="3"/>
        <v>96976409.20792992</v>
      </c>
      <c r="F29" s="14">
        <f t="shared" si="4"/>
        <v>0.02</v>
      </c>
      <c r="G29" s="41">
        <f t="shared" si="5"/>
        <v>-0.09852634762539919</v>
      </c>
      <c r="H29" s="42">
        <f t="shared" si="6"/>
        <v>0.18299138740066503</v>
      </c>
      <c r="I29" s="43">
        <f t="shared" si="7"/>
        <v>88000000</v>
      </c>
      <c r="J29" s="44">
        <f t="shared" si="8"/>
        <v>0</v>
      </c>
      <c r="K29" s="44">
        <f t="shared" si="9"/>
        <v>8976409.207929924</v>
      </c>
      <c r="L29" s="44">
        <f t="shared" si="10"/>
        <v>89764.09207929924</v>
      </c>
      <c r="M29" s="44">
        <f t="shared" si="11"/>
        <v>0</v>
      </c>
      <c r="N29" s="44">
        <f t="shared" si="12"/>
        <v>0</v>
      </c>
      <c r="O29" s="44">
        <f t="shared" si="13"/>
        <v>0</v>
      </c>
      <c r="P29" s="44">
        <f t="shared" si="14"/>
        <v>0</v>
      </c>
      <c r="Q29" s="44">
        <f t="shared" si="15"/>
        <v>-116000000</v>
      </c>
      <c r="R29" s="44">
        <f t="shared" si="16"/>
        <v>0</v>
      </c>
      <c r="S29" s="44">
        <f t="shared" si="17"/>
        <v>0</v>
      </c>
      <c r="T29" s="44">
        <f t="shared" si="18"/>
        <v>0</v>
      </c>
      <c r="U29" s="16">
        <f t="shared" si="19"/>
        <v>-19023590.792070076</v>
      </c>
      <c r="V29" s="39">
        <f t="shared" si="20"/>
        <v>89764.09207929924</v>
      </c>
      <c r="W29" s="43">
        <f t="shared" si="21"/>
        <v>0</v>
      </c>
      <c r="X29" s="44">
        <f t="shared" si="22"/>
        <v>0</v>
      </c>
      <c r="Y29" s="44">
        <f t="shared" si="23"/>
        <v>0</v>
      </c>
      <c r="Z29" s="44">
        <f t="shared" si="24"/>
        <v>1023590.7920700759</v>
      </c>
      <c r="AA29" s="44">
        <f t="shared" si="25"/>
        <v>10235.907920700758</v>
      </c>
      <c r="AB29" s="44">
        <f t="shared" si="26"/>
        <v>99156.94944861373</v>
      </c>
      <c r="AC29" s="44">
        <f t="shared" si="27"/>
        <v>2000000</v>
      </c>
      <c r="AD29" s="44">
        <f t="shared" si="28"/>
        <v>40000</v>
      </c>
      <c r="AE29" s="44">
        <f t="shared" si="29"/>
        <v>173743.3400472117</v>
      </c>
      <c r="AF29" s="44">
        <f t="shared" si="30"/>
        <v>0</v>
      </c>
      <c r="AG29" s="44">
        <f t="shared" si="31"/>
        <v>0</v>
      </c>
      <c r="AH29" s="44">
        <f t="shared" si="32"/>
        <v>0</v>
      </c>
      <c r="AI29" s="44">
        <f t="shared" si="33"/>
        <v>0</v>
      </c>
      <c r="AJ29" s="44">
        <f t="shared" si="34"/>
        <v>0</v>
      </c>
      <c r="AK29" s="44">
        <f t="shared" si="35"/>
        <v>0</v>
      </c>
      <c r="AL29" s="44">
        <f t="shared" si="36"/>
        <v>0</v>
      </c>
      <c r="AM29" s="44">
        <f t="shared" si="37"/>
        <v>0</v>
      </c>
      <c r="AN29" s="44">
        <f t="shared" si="38"/>
        <v>0</v>
      </c>
      <c r="AO29" s="16">
        <f t="shared" si="39"/>
        <v>3023590.792070076</v>
      </c>
      <c r="AP29" s="39">
        <f t="shared" si="40"/>
        <v>50235.90792070076</v>
      </c>
      <c r="AQ29" s="39">
        <f t="shared" si="41"/>
        <v>272900.2894958254</v>
      </c>
    </row>
    <row r="30" spans="1:43" ht="12.75">
      <c r="A30" s="37">
        <f t="shared" si="0"/>
        <v>101</v>
      </c>
      <c r="B30" s="38">
        <f t="shared" si="42"/>
        <v>101000000</v>
      </c>
      <c r="C30" s="39">
        <f t="shared" si="1"/>
        <v>166367.55939069175</v>
      </c>
      <c r="D30" s="39">
        <f t="shared" si="2"/>
        <v>160000</v>
      </c>
      <c r="E30" s="40">
        <f t="shared" si="3"/>
        <v>97946173.30000922</v>
      </c>
      <c r="F30" s="14">
        <f t="shared" si="4"/>
        <v>0.02</v>
      </c>
      <c r="G30" s="41">
        <f t="shared" si="5"/>
        <v>-0.09852634762539919</v>
      </c>
      <c r="H30" s="42">
        <f t="shared" si="6"/>
        <v>0.18299138740066503</v>
      </c>
      <c r="I30" s="43">
        <f t="shared" si="7"/>
        <v>88000000</v>
      </c>
      <c r="J30" s="44">
        <f t="shared" si="8"/>
        <v>0</v>
      </c>
      <c r="K30" s="44">
        <f t="shared" si="9"/>
        <v>9946173.30000922</v>
      </c>
      <c r="L30" s="44">
        <f t="shared" si="10"/>
        <v>99461.73300009221</v>
      </c>
      <c r="M30" s="44">
        <f t="shared" si="11"/>
        <v>0</v>
      </c>
      <c r="N30" s="44">
        <f t="shared" si="12"/>
        <v>0</v>
      </c>
      <c r="O30" s="44">
        <f t="shared" si="13"/>
        <v>0</v>
      </c>
      <c r="P30" s="44">
        <f t="shared" si="14"/>
        <v>0</v>
      </c>
      <c r="Q30" s="44">
        <f t="shared" si="15"/>
        <v>-116000000</v>
      </c>
      <c r="R30" s="44">
        <f t="shared" si="16"/>
        <v>0</v>
      </c>
      <c r="S30" s="44">
        <f t="shared" si="17"/>
        <v>0</v>
      </c>
      <c r="T30" s="44">
        <f t="shared" si="18"/>
        <v>0</v>
      </c>
      <c r="U30" s="16">
        <f t="shared" si="19"/>
        <v>-18053826.69999078</v>
      </c>
      <c r="V30" s="39">
        <f t="shared" si="20"/>
        <v>99461.73300009221</v>
      </c>
      <c r="W30" s="43">
        <f t="shared" si="21"/>
        <v>0</v>
      </c>
      <c r="X30" s="44">
        <f t="shared" si="22"/>
        <v>0</v>
      </c>
      <c r="Y30" s="44">
        <f t="shared" si="23"/>
        <v>0</v>
      </c>
      <c r="Z30" s="44">
        <f t="shared" si="24"/>
        <v>53826.69999077916</v>
      </c>
      <c r="AA30" s="44">
        <f t="shared" si="25"/>
        <v>538.2669999077916</v>
      </c>
      <c r="AB30" s="44">
        <f t="shared" si="26"/>
        <v>5214.282319966386</v>
      </c>
      <c r="AC30" s="44">
        <f t="shared" si="27"/>
        <v>3000000</v>
      </c>
      <c r="AD30" s="44">
        <f t="shared" si="28"/>
        <v>60000</v>
      </c>
      <c r="AE30" s="44">
        <f t="shared" si="29"/>
        <v>260615.01007081755</v>
      </c>
      <c r="AF30" s="44">
        <f t="shared" si="30"/>
        <v>0</v>
      </c>
      <c r="AG30" s="44">
        <f t="shared" si="31"/>
        <v>0</v>
      </c>
      <c r="AH30" s="44">
        <f t="shared" si="32"/>
        <v>0</v>
      </c>
      <c r="AI30" s="44">
        <f t="shared" si="33"/>
        <v>0</v>
      </c>
      <c r="AJ30" s="44">
        <f t="shared" si="34"/>
        <v>0</v>
      </c>
      <c r="AK30" s="44">
        <f t="shared" si="35"/>
        <v>0</v>
      </c>
      <c r="AL30" s="44">
        <f t="shared" si="36"/>
        <v>0</v>
      </c>
      <c r="AM30" s="44">
        <f t="shared" si="37"/>
        <v>0</v>
      </c>
      <c r="AN30" s="44">
        <f t="shared" si="38"/>
        <v>0</v>
      </c>
      <c r="AO30" s="16">
        <f t="shared" si="39"/>
        <v>3053826.699990779</v>
      </c>
      <c r="AP30" s="39">
        <f t="shared" si="40"/>
        <v>60538.26699990779</v>
      </c>
      <c r="AQ30" s="39">
        <f t="shared" si="41"/>
        <v>265829.29239078396</v>
      </c>
    </row>
    <row r="31" spans="1:43" ht="12.75">
      <c r="A31" s="37">
        <f t="shared" si="0"/>
        <v>102</v>
      </c>
      <c r="B31" s="38">
        <f t="shared" si="42"/>
        <v>102000000</v>
      </c>
      <c r="C31" s="39">
        <f t="shared" si="1"/>
        <v>149598.9213648573</v>
      </c>
      <c r="D31" s="39">
        <f t="shared" si="2"/>
        <v>180000</v>
      </c>
      <c r="E31" s="40">
        <f t="shared" si="3"/>
        <v>98915937.39208852</v>
      </c>
      <c r="F31" s="14">
        <f t="shared" si="4"/>
        <v>0.02</v>
      </c>
      <c r="G31" s="41">
        <f t="shared" si="5"/>
        <v>-0.09852634762539919</v>
      </c>
      <c r="H31" s="42">
        <f t="shared" si="6"/>
        <v>0.18299138740066503</v>
      </c>
      <c r="I31" s="43">
        <f t="shared" si="7"/>
        <v>88000000</v>
      </c>
      <c r="J31" s="44">
        <f t="shared" si="8"/>
        <v>0</v>
      </c>
      <c r="K31" s="44">
        <f t="shared" si="9"/>
        <v>10000000</v>
      </c>
      <c r="L31" s="44">
        <f t="shared" si="10"/>
        <v>100000</v>
      </c>
      <c r="M31" s="44">
        <f t="shared" si="11"/>
        <v>915937.3920885175</v>
      </c>
      <c r="N31" s="44">
        <f t="shared" si="12"/>
        <v>18318.74784177035</v>
      </c>
      <c r="O31" s="44">
        <f t="shared" si="13"/>
        <v>0</v>
      </c>
      <c r="P31" s="44">
        <f t="shared" si="14"/>
        <v>0</v>
      </c>
      <c r="Q31" s="44">
        <f t="shared" si="15"/>
        <v>-116000000</v>
      </c>
      <c r="R31" s="44">
        <f t="shared" si="16"/>
        <v>0</v>
      </c>
      <c r="S31" s="44">
        <f t="shared" si="17"/>
        <v>0</v>
      </c>
      <c r="T31" s="44">
        <f t="shared" si="18"/>
        <v>0</v>
      </c>
      <c r="U31" s="16">
        <f t="shared" si="19"/>
        <v>-17084062.607911482</v>
      </c>
      <c r="V31" s="39">
        <f t="shared" si="20"/>
        <v>118318.74784177035</v>
      </c>
      <c r="W31" s="43">
        <f t="shared" si="21"/>
        <v>0</v>
      </c>
      <c r="X31" s="44">
        <f t="shared" si="22"/>
        <v>0</v>
      </c>
      <c r="Y31" s="44">
        <f t="shared" si="23"/>
        <v>0</v>
      </c>
      <c r="Z31" s="44">
        <f t="shared" si="24"/>
        <v>0</v>
      </c>
      <c r="AA31" s="44">
        <f t="shared" si="25"/>
        <v>0</v>
      </c>
      <c r="AB31" s="44">
        <f t="shared" si="26"/>
        <v>0</v>
      </c>
      <c r="AC31" s="44">
        <f t="shared" si="27"/>
        <v>3084062.6079114825</v>
      </c>
      <c r="AD31" s="44">
        <f t="shared" si="28"/>
        <v>61681.25215822965</v>
      </c>
      <c r="AE31" s="44">
        <f t="shared" si="29"/>
        <v>267917.66920662764</v>
      </c>
      <c r="AF31" s="44">
        <f t="shared" si="30"/>
        <v>0</v>
      </c>
      <c r="AG31" s="44">
        <f t="shared" si="31"/>
        <v>0</v>
      </c>
      <c r="AH31" s="44">
        <f t="shared" si="32"/>
        <v>0</v>
      </c>
      <c r="AI31" s="44">
        <f t="shared" si="33"/>
        <v>0</v>
      </c>
      <c r="AJ31" s="44">
        <f t="shared" si="34"/>
        <v>0</v>
      </c>
      <c r="AK31" s="44">
        <f t="shared" si="35"/>
        <v>0</v>
      </c>
      <c r="AL31" s="44">
        <f t="shared" si="36"/>
        <v>0</v>
      </c>
      <c r="AM31" s="44">
        <f t="shared" si="37"/>
        <v>0</v>
      </c>
      <c r="AN31" s="44">
        <f t="shared" si="38"/>
        <v>0</v>
      </c>
      <c r="AO31" s="16">
        <f t="shared" si="39"/>
        <v>3084062.6079114825</v>
      </c>
      <c r="AP31" s="39">
        <f t="shared" si="40"/>
        <v>61681.25215822965</v>
      </c>
      <c r="AQ31" s="39">
        <f t="shared" si="41"/>
        <v>267917.66920662764</v>
      </c>
    </row>
    <row r="32" spans="1:43" ht="12.75">
      <c r="A32" s="37">
        <f t="shared" si="0"/>
        <v>103</v>
      </c>
      <c r="B32" s="38">
        <f t="shared" si="42"/>
        <v>103000000</v>
      </c>
      <c r="C32" s="39">
        <f t="shared" si="1"/>
        <v>132830.2833390212</v>
      </c>
      <c r="D32" s="39">
        <f t="shared" si="2"/>
        <v>200000</v>
      </c>
      <c r="E32" s="40">
        <f t="shared" si="3"/>
        <v>99885701.48416783</v>
      </c>
      <c r="F32" s="14">
        <f t="shared" si="4"/>
        <v>0.02</v>
      </c>
      <c r="G32" s="41">
        <f t="shared" si="5"/>
        <v>-0.09852634762539919</v>
      </c>
      <c r="H32" s="42">
        <f t="shared" si="6"/>
        <v>0.18299138740066503</v>
      </c>
      <c r="I32" s="43">
        <f t="shared" si="7"/>
        <v>88000000</v>
      </c>
      <c r="J32" s="44">
        <f t="shared" si="8"/>
        <v>0</v>
      </c>
      <c r="K32" s="44">
        <f t="shared" si="9"/>
        <v>10000000</v>
      </c>
      <c r="L32" s="44">
        <f t="shared" si="10"/>
        <v>100000</v>
      </c>
      <c r="M32" s="44">
        <f t="shared" si="11"/>
        <v>1885701.4841678292</v>
      </c>
      <c r="N32" s="44">
        <f t="shared" si="12"/>
        <v>37714.02968335658</v>
      </c>
      <c r="O32" s="44">
        <f t="shared" si="13"/>
        <v>0</v>
      </c>
      <c r="P32" s="44">
        <f t="shared" si="14"/>
        <v>0</v>
      </c>
      <c r="Q32" s="44">
        <f t="shared" si="15"/>
        <v>-116000000</v>
      </c>
      <c r="R32" s="44">
        <f t="shared" si="16"/>
        <v>0</v>
      </c>
      <c r="S32" s="44">
        <f t="shared" si="17"/>
        <v>0</v>
      </c>
      <c r="T32" s="44">
        <f t="shared" si="18"/>
        <v>0</v>
      </c>
      <c r="U32" s="16">
        <f t="shared" si="19"/>
        <v>-16114298.51583217</v>
      </c>
      <c r="V32" s="39">
        <f t="shared" si="20"/>
        <v>137714.02968335658</v>
      </c>
      <c r="W32" s="43">
        <f t="shared" si="21"/>
        <v>0</v>
      </c>
      <c r="X32" s="44">
        <f t="shared" si="22"/>
        <v>0</v>
      </c>
      <c r="Y32" s="44">
        <f t="shared" si="23"/>
        <v>0</v>
      </c>
      <c r="Z32" s="44">
        <f t="shared" si="24"/>
        <v>0</v>
      </c>
      <c r="AA32" s="44">
        <f t="shared" si="25"/>
        <v>0</v>
      </c>
      <c r="AB32" s="44">
        <f t="shared" si="26"/>
        <v>0</v>
      </c>
      <c r="AC32" s="44">
        <f t="shared" si="27"/>
        <v>3114298.515832171</v>
      </c>
      <c r="AD32" s="44">
        <f t="shared" si="28"/>
        <v>62285.97031664342</v>
      </c>
      <c r="AE32" s="44">
        <f t="shared" si="29"/>
        <v>270544.3130223778</v>
      </c>
      <c r="AF32" s="44">
        <f t="shared" si="30"/>
        <v>0</v>
      </c>
      <c r="AG32" s="44">
        <f t="shared" si="31"/>
        <v>0</v>
      </c>
      <c r="AH32" s="44">
        <f t="shared" si="32"/>
        <v>0</v>
      </c>
      <c r="AI32" s="44">
        <f t="shared" si="33"/>
        <v>0</v>
      </c>
      <c r="AJ32" s="44">
        <f t="shared" si="34"/>
        <v>0</v>
      </c>
      <c r="AK32" s="44">
        <f t="shared" si="35"/>
        <v>0</v>
      </c>
      <c r="AL32" s="44">
        <f t="shared" si="36"/>
        <v>0</v>
      </c>
      <c r="AM32" s="44">
        <f t="shared" si="37"/>
        <v>0</v>
      </c>
      <c r="AN32" s="44">
        <f t="shared" si="38"/>
        <v>0</v>
      </c>
      <c r="AO32" s="16">
        <f t="shared" si="39"/>
        <v>3114298.515832171</v>
      </c>
      <c r="AP32" s="39">
        <f t="shared" si="40"/>
        <v>62285.97031664342</v>
      </c>
      <c r="AQ32" s="39">
        <f t="shared" si="41"/>
        <v>270544.3130223778</v>
      </c>
    </row>
    <row r="33" spans="1:43" ht="12.75">
      <c r="A33" s="37">
        <f t="shared" si="0"/>
        <v>104</v>
      </c>
      <c r="B33" s="38">
        <f t="shared" si="42"/>
        <v>104000000</v>
      </c>
      <c r="C33" s="39">
        <f t="shared" si="1"/>
        <v>116061.64531318675</v>
      </c>
      <c r="D33" s="39">
        <f t="shared" si="2"/>
        <v>220000</v>
      </c>
      <c r="E33" s="40">
        <f t="shared" si="3"/>
        <v>100855465.57624713</v>
      </c>
      <c r="F33" s="14">
        <f t="shared" si="4"/>
        <v>0.02</v>
      </c>
      <c r="G33" s="41">
        <f t="shared" si="5"/>
        <v>-0.09852634762539919</v>
      </c>
      <c r="H33" s="42">
        <f t="shared" si="6"/>
        <v>0.18299138740066503</v>
      </c>
      <c r="I33" s="43">
        <f t="shared" si="7"/>
        <v>88000000</v>
      </c>
      <c r="J33" s="44">
        <f t="shared" si="8"/>
        <v>0</v>
      </c>
      <c r="K33" s="44">
        <f t="shared" si="9"/>
        <v>10000000</v>
      </c>
      <c r="L33" s="44">
        <f t="shared" si="10"/>
        <v>100000</v>
      </c>
      <c r="M33" s="44">
        <f t="shared" si="11"/>
        <v>2855465.576247126</v>
      </c>
      <c r="N33" s="44">
        <f t="shared" si="12"/>
        <v>57109.31152494252</v>
      </c>
      <c r="O33" s="44">
        <f t="shared" si="13"/>
        <v>0</v>
      </c>
      <c r="P33" s="44">
        <f t="shared" si="14"/>
        <v>0</v>
      </c>
      <c r="Q33" s="44">
        <f t="shared" si="15"/>
        <v>-116000000</v>
      </c>
      <c r="R33" s="44">
        <f t="shared" si="16"/>
        <v>0</v>
      </c>
      <c r="S33" s="44">
        <f t="shared" si="17"/>
        <v>0</v>
      </c>
      <c r="T33" s="44">
        <f t="shared" si="18"/>
        <v>0</v>
      </c>
      <c r="U33" s="16">
        <f t="shared" si="19"/>
        <v>-15144534.423752874</v>
      </c>
      <c r="V33" s="39">
        <f t="shared" si="20"/>
        <v>157109.31152494252</v>
      </c>
      <c r="W33" s="43">
        <f t="shared" si="21"/>
        <v>0</v>
      </c>
      <c r="X33" s="44">
        <f t="shared" si="22"/>
        <v>0</v>
      </c>
      <c r="Y33" s="44">
        <f t="shared" si="23"/>
        <v>0</v>
      </c>
      <c r="Z33" s="44">
        <f t="shared" si="24"/>
        <v>0</v>
      </c>
      <c r="AA33" s="44">
        <f t="shared" si="25"/>
        <v>0</v>
      </c>
      <c r="AB33" s="44">
        <f t="shared" si="26"/>
        <v>0</v>
      </c>
      <c r="AC33" s="44">
        <f t="shared" si="27"/>
        <v>3144534.423752874</v>
      </c>
      <c r="AD33" s="44">
        <f t="shared" si="28"/>
        <v>62890.68847505748</v>
      </c>
      <c r="AE33" s="44">
        <f t="shared" si="29"/>
        <v>273170.95683812926</v>
      </c>
      <c r="AF33" s="44">
        <f t="shared" si="30"/>
        <v>0</v>
      </c>
      <c r="AG33" s="44">
        <f t="shared" si="31"/>
        <v>0</v>
      </c>
      <c r="AH33" s="44">
        <f t="shared" si="32"/>
        <v>0</v>
      </c>
      <c r="AI33" s="44">
        <f t="shared" si="33"/>
        <v>0</v>
      </c>
      <c r="AJ33" s="44">
        <f t="shared" si="34"/>
        <v>0</v>
      </c>
      <c r="AK33" s="44">
        <f t="shared" si="35"/>
        <v>0</v>
      </c>
      <c r="AL33" s="44">
        <f t="shared" si="36"/>
        <v>0</v>
      </c>
      <c r="AM33" s="44">
        <f t="shared" si="37"/>
        <v>0</v>
      </c>
      <c r="AN33" s="44">
        <f t="shared" si="38"/>
        <v>0</v>
      </c>
      <c r="AO33" s="16">
        <f t="shared" si="39"/>
        <v>3144534.423752874</v>
      </c>
      <c r="AP33" s="39">
        <f t="shared" si="40"/>
        <v>62890.68847505748</v>
      </c>
      <c r="AQ33" s="39">
        <f t="shared" si="41"/>
        <v>273170.95683812926</v>
      </c>
    </row>
    <row r="34" spans="1:43" ht="12.75">
      <c r="A34" s="37">
        <f t="shared" si="0"/>
        <v>105</v>
      </c>
      <c r="B34" s="38">
        <f t="shared" si="42"/>
        <v>105000000</v>
      </c>
      <c r="C34" s="39">
        <f t="shared" si="1"/>
        <v>99293.00728735229</v>
      </c>
      <c r="D34" s="39">
        <f t="shared" si="2"/>
        <v>240000</v>
      </c>
      <c r="E34" s="40">
        <f t="shared" si="3"/>
        <v>101825229.66832642</v>
      </c>
      <c r="F34" s="14">
        <f t="shared" si="4"/>
        <v>0.02</v>
      </c>
      <c r="G34" s="41">
        <f t="shared" si="5"/>
        <v>-0.09852634762539919</v>
      </c>
      <c r="H34" s="42">
        <f t="shared" si="6"/>
        <v>0.18299138740066503</v>
      </c>
      <c r="I34" s="43">
        <f t="shared" si="7"/>
        <v>88000000</v>
      </c>
      <c r="J34" s="44">
        <f t="shared" si="8"/>
        <v>0</v>
      </c>
      <c r="K34" s="44">
        <f t="shared" si="9"/>
        <v>10000000</v>
      </c>
      <c r="L34" s="44">
        <f t="shared" si="10"/>
        <v>100000</v>
      </c>
      <c r="M34" s="44">
        <f t="shared" si="11"/>
        <v>3825229.6683264226</v>
      </c>
      <c r="N34" s="44">
        <f t="shared" si="12"/>
        <v>76504.59336652845</v>
      </c>
      <c r="O34" s="44">
        <f t="shared" si="13"/>
        <v>0</v>
      </c>
      <c r="P34" s="44">
        <f t="shared" si="14"/>
        <v>0</v>
      </c>
      <c r="Q34" s="44">
        <f t="shared" si="15"/>
        <v>-116000000</v>
      </c>
      <c r="R34" s="44">
        <f t="shared" si="16"/>
        <v>0</v>
      </c>
      <c r="S34" s="44">
        <f t="shared" si="17"/>
        <v>0</v>
      </c>
      <c r="T34" s="44">
        <f t="shared" si="18"/>
        <v>0</v>
      </c>
      <c r="U34" s="16">
        <f t="shared" si="19"/>
        <v>-14174770.331673577</v>
      </c>
      <c r="V34" s="39">
        <f t="shared" si="20"/>
        <v>176504.59336652845</v>
      </c>
      <c r="W34" s="43">
        <f t="shared" si="21"/>
        <v>0</v>
      </c>
      <c r="X34" s="44">
        <f t="shared" si="22"/>
        <v>0</v>
      </c>
      <c r="Y34" s="44">
        <f t="shared" si="23"/>
        <v>0</v>
      </c>
      <c r="Z34" s="44">
        <f t="shared" si="24"/>
        <v>0</v>
      </c>
      <c r="AA34" s="44">
        <f t="shared" si="25"/>
        <v>0</v>
      </c>
      <c r="AB34" s="44">
        <f t="shared" si="26"/>
        <v>0</v>
      </c>
      <c r="AC34" s="44">
        <f t="shared" si="27"/>
        <v>3174770.3316735774</v>
      </c>
      <c r="AD34" s="44">
        <f t="shared" si="28"/>
        <v>63495.40663347155</v>
      </c>
      <c r="AE34" s="44">
        <f t="shared" si="29"/>
        <v>275797.60065388074</v>
      </c>
      <c r="AF34" s="44">
        <f t="shared" si="30"/>
        <v>0</v>
      </c>
      <c r="AG34" s="44">
        <f t="shared" si="31"/>
        <v>0</v>
      </c>
      <c r="AH34" s="44">
        <f t="shared" si="32"/>
        <v>0</v>
      </c>
      <c r="AI34" s="44">
        <f t="shared" si="33"/>
        <v>0</v>
      </c>
      <c r="AJ34" s="44">
        <f t="shared" si="34"/>
        <v>0</v>
      </c>
      <c r="AK34" s="44">
        <f t="shared" si="35"/>
        <v>0</v>
      </c>
      <c r="AL34" s="44">
        <f t="shared" si="36"/>
        <v>0</v>
      </c>
      <c r="AM34" s="44">
        <f t="shared" si="37"/>
        <v>0</v>
      </c>
      <c r="AN34" s="44">
        <f t="shared" si="38"/>
        <v>0</v>
      </c>
      <c r="AO34" s="16">
        <f t="shared" si="39"/>
        <v>3174770.3316735774</v>
      </c>
      <c r="AP34" s="39">
        <f t="shared" si="40"/>
        <v>63495.40663347155</v>
      </c>
      <c r="AQ34" s="39">
        <f t="shared" si="41"/>
        <v>275797.60065388074</v>
      </c>
    </row>
    <row r="35" spans="1:43" ht="12.75">
      <c r="A35" s="37">
        <f t="shared" si="0"/>
        <v>106</v>
      </c>
      <c r="B35" s="38">
        <f t="shared" si="42"/>
        <v>106000000</v>
      </c>
      <c r="C35" s="39">
        <f t="shared" si="1"/>
        <v>82524.36926151777</v>
      </c>
      <c r="D35" s="39">
        <f t="shared" si="2"/>
        <v>260000</v>
      </c>
      <c r="E35" s="40">
        <f t="shared" si="3"/>
        <v>102794993.76040572</v>
      </c>
      <c r="F35" s="14">
        <f t="shared" si="4"/>
        <v>0.02</v>
      </c>
      <c r="G35" s="41">
        <f t="shared" si="5"/>
        <v>-0.09852634762539919</v>
      </c>
      <c r="H35" s="42">
        <f t="shared" si="6"/>
        <v>0.18299138740066503</v>
      </c>
      <c r="I35" s="43">
        <f t="shared" si="7"/>
        <v>88000000</v>
      </c>
      <c r="J35" s="44">
        <f t="shared" si="8"/>
        <v>0</v>
      </c>
      <c r="K35" s="44">
        <f t="shared" si="9"/>
        <v>10000000</v>
      </c>
      <c r="L35" s="44">
        <f t="shared" si="10"/>
        <v>100000</v>
      </c>
      <c r="M35" s="44">
        <f t="shared" si="11"/>
        <v>4794993.760405719</v>
      </c>
      <c r="N35" s="44">
        <f t="shared" si="12"/>
        <v>95899.87520811439</v>
      </c>
      <c r="O35" s="44">
        <f t="shared" si="13"/>
        <v>0</v>
      </c>
      <c r="P35" s="44">
        <f t="shared" si="14"/>
        <v>0</v>
      </c>
      <c r="Q35" s="44">
        <f t="shared" si="15"/>
        <v>-116000000</v>
      </c>
      <c r="R35" s="44">
        <f t="shared" si="16"/>
        <v>0</v>
      </c>
      <c r="S35" s="44">
        <f t="shared" si="17"/>
        <v>0</v>
      </c>
      <c r="T35" s="44">
        <f t="shared" si="18"/>
        <v>0</v>
      </c>
      <c r="U35" s="16">
        <f t="shared" si="19"/>
        <v>-13205006.23959428</v>
      </c>
      <c r="V35" s="39">
        <f t="shared" si="20"/>
        <v>195899.8752081144</v>
      </c>
      <c r="W35" s="43">
        <f t="shared" si="21"/>
        <v>0</v>
      </c>
      <c r="X35" s="44">
        <f t="shared" si="22"/>
        <v>0</v>
      </c>
      <c r="Y35" s="44">
        <f t="shared" si="23"/>
        <v>0</v>
      </c>
      <c r="Z35" s="44">
        <f t="shared" si="24"/>
        <v>0</v>
      </c>
      <c r="AA35" s="44">
        <f t="shared" si="25"/>
        <v>0</v>
      </c>
      <c r="AB35" s="44">
        <f t="shared" si="26"/>
        <v>0</v>
      </c>
      <c r="AC35" s="44">
        <f t="shared" si="27"/>
        <v>3205006.2395942807</v>
      </c>
      <c r="AD35" s="44">
        <f t="shared" si="28"/>
        <v>64100.12479188562</v>
      </c>
      <c r="AE35" s="44">
        <f t="shared" si="29"/>
        <v>278424.24446963216</v>
      </c>
      <c r="AF35" s="44">
        <f t="shared" si="30"/>
        <v>0</v>
      </c>
      <c r="AG35" s="44">
        <f t="shared" si="31"/>
        <v>0</v>
      </c>
      <c r="AH35" s="44">
        <f t="shared" si="32"/>
        <v>0</v>
      </c>
      <c r="AI35" s="44">
        <f t="shared" si="33"/>
        <v>0</v>
      </c>
      <c r="AJ35" s="44">
        <f t="shared" si="34"/>
        <v>0</v>
      </c>
      <c r="AK35" s="44">
        <f t="shared" si="35"/>
        <v>0</v>
      </c>
      <c r="AL35" s="44">
        <f t="shared" si="36"/>
        <v>0</v>
      </c>
      <c r="AM35" s="44">
        <f t="shared" si="37"/>
        <v>0</v>
      </c>
      <c r="AN35" s="44">
        <f t="shared" si="38"/>
        <v>0</v>
      </c>
      <c r="AO35" s="16">
        <f t="shared" si="39"/>
        <v>3205006.2395942807</v>
      </c>
      <c r="AP35" s="39">
        <f t="shared" si="40"/>
        <v>64100.12479188562</v>
      </c>
      <c r="AQ35" s="39">
        <f t="shared" si="41"/>
        <v>278424.24446963216</v>
      </c>
    </row>
    <row r="36" spans="1:43" ht="12.75">
      <c r="A36" s="37">
        <f t="shared" si="0"/>
        <v>107</v>
      </c>
      <c r="B36" s="38">
        <f t="shared" si="42"/>
        <v>107000000</v>
      </c>
      <c r="C36" s="39">
        <f t="shared" si="1"/>
        <v>65755.73123568331</v>
      </c>
      <c r="D36" s="39">
        <f t="shared" si="2"/>
        <v>280000</v>
      </c>
      <c r="E36" s="40">
        <f t="shared" si="3"/>
        <v>103764757.85248502</v>
      </c>
      <c r="F36" s="14">
        <f t="shared" si="4"/>
        <v>0.02</v>
      </c>
      <c r="G36" s="41">
        <f t="shared" si="5"/>
        <v>-0.09852634762539919</v>
      </c>
      <c r="H36" s="42">
        <f t="shared" si="6"/>
        <v>0.18299138740066503</v>
      </c>
      <c r="I36" s="43">
        <f t="shared" si="7"/>
        <v>88000000</v>
      </c>
      <c r="J36" s="44">
        <f t="shared" si="8"/>
        <v>0</v>
      </c>
      <c r="K36" s="44">
        <f t="shared" si="9"/>
        <v>10000000</v>
      </c>
      <c r="L36" s="44">
        <f t="shared" si="10"/>
        <v>100000</v>
      </c>
      <c r="M36" s="44">
        <f t="shared" si="11"/>
        <v>5764757.852485016</v>
      </c>
      <c r="N36" s="44">
        <f t="shared" si="12"/>
        <v>115295.15704970033</v>
      </c>
      <c r="O36" s="44">
        <f t="shared" si="13"/>
        <v>0</v>
      </c>
      <c r="P36" s="44">
        <f t="shared" si="14"/>
        <v>0</v>
      </c>
      <c r="Q36" s="44">
        <f t="shared" si="15"/>
        <v>-116000000</v>
      </c>
      <c r="R36" s="44">
        <f t="shared" si="16"/>
        <v>0</v>
      </c>
      <c r="S36" s="44">
        <f t="shared" si="17"/>
        <v>0</v>
      </c>
      <c r="T36" s="44">
        <f t="shared" si="18"/>
        <v>0</v>
      </c>
      <c r="U36" s="16">
        <f t="shared" si="19"/>
        <v>-12235242.147514984</v>
      </c>
      <c r="V36" s="39">
        <f t="shared" si="20"/>
        <v>215295.15704970033</v>
      </c>
      <c r="W36" s="43">
        <f t="shared" si="21"/>
        <v>0</v>
      </c>
      <c r="X36" s="44">
        <f t="shared" si="22"/>
        <v>0</v>
      </c>
      <c r="Y36" s="44">
        <f t="shared" si="23"/>
        <v>0</v>
      </c>
      <c r="Z36" s="44">
        <f t="shared" si="24"/>
        <v>0</v>
      </c>
      <c r="AA36" s="44">
        <f t="shared" si="25"/>
        <v>0</v>
      </c>
      <c r="AB36" s="44">
        <f t="shared" si="26"/>
        <v>0</v>
      </c>
      <c r="AC36" s="44">
        <f t="shared" si="27"/>
        <v>3235242.147514984</v>
      </c>
      <c r="AD36" s="44">
        <f t="shared" si="28"/>
        <v>64704.84295029968</v>
      </c>
      <c r="AE36" s="44">
        <f t="shared" si="29"/>
        <v>281050.88828538364</v>
      </c>
      <c r="AF36" s="44">
        <f t="shared" si="30"/>
        <v>0</v>
      </c>
      <c r="AG36" s="44">
        <f t="shared" si="31"/>
        <v>0</v>
      </c>
      <c r="AH36" s="44">
        <f t="shared" si="32"/>
        <v>0</v>
      </c>
      <c r="AI36" s="44">
        <f t="shared" si="33"/>
        <v>0</v>
      </c>
      <c r="AJ36" s="44">
        <f t="shared" si="34"/>
        <v>0</v>
      </c>
      <c r="AK36" s="44">
        <f t="shared" si="35"/>
        <v>0</v>
      </c>
      <c r="AL36" s="44">
        <f t="shared" si="36"/>
        <v>0</v>
      </c>
      <c r="AM36" s="44">
        <f t="shared" si="37"/>
        <v>0</v>
      </c>
      <c r="AN36" s="44">
        <f t="shared" si="38"/>
        <v>0</v>
      </c>
      <c r="AO36" s="16">
        <f t="shared" si="39"/>
        <v>3235242.147514984</v>
      </c>
      <c r="AP36" s="39">
        <f t="shared" si="40"/>
        <v>64704.84295029968</v>
      </c>
      <c r="AQ36" s="39">
        <f t="shared" si="41"/>
        <v>281050.88828538364</v>
      </c>
    </row>
    <row r="37" spans="1:43" ht="12.75">
      <c r="A37" s="37">
        <f t="shared" si="0"/>
        <v>108</v>
      </c>
      <c r="B37" s="38">
        <f t="shared" si="42"/>
        <v>108000000</v>
      </c>
      <c r="C37" s="39">
        <f t="shared" si="1"/>
        <v>48987.093209848856</v>
      </c>
      <c r="D37" s="39">
        <f t="shared" si="2"/>
        <v>300000</v>
      </c>
      <c r="E37" s="40">
        <f t="shared" si="3"/>
        <v>104734521.94456431</v>
      </c>
      <c r="F37" s="14">
        <f t="shared" si="4"/>
        <v>0.02</v>
      </c>
      <c r="G37" s="41">
        <f t="shared" si="5"/>
        <v>-0.09852634762539919</v>
      </c>
      <c r="H37" s="42">
        <f t="shared" si="6"/>
        <v>0.18299138740066503</v>
      </c>
      <c r="I37" s="43">
        <f t="shared" si="7"/>
        <v>88000000</v>
      </c>
      <c r="J37" s="44">
        <f t="shared" si="8"/>
        <v>0</v>
      </c>
      <c r="K37" s="44">
        <f t="shared" si="9"/>
        <v>10000000</v>
      </c>
      <c r="L37" s="44">
        <f t="shared" si="10"/>
        <v>100000</v>
      </c>
      <c r="M37" s="44">
        <f t="shared" si="11"/>
        <v>6734521.944564313</v>
      </c>
      <c r="N37" s="44">
        <f t="shared" si="12"/>
        <v>134690.43889128626</v>
      </c>
      <c r="O37" s="44">
        <f t="shared" si="13"/>
        <v>0</v>
      </c>
      <c r="P37" s="44">
        <f t="shared" si="14"/>
        <v>0</v>
      </c>
      <c r="Q37" s="44">
        <f t="shared" si="15"/>
        <v>-116000000</v>
      </c>
      <c r="R37" s="44">
        <f t="shared" si="16"/>
        <v>0</v>
      </c>
      <c r="S37" s="44">
        <f t="shared" si="17"/>
        <v>0</v>
      </c>
      <c r="T37" s="44">
        <f t="shared" si="18"/>
        <v>0</v>
      </c>
      <c r="U37" s="16">
        <f t="shared" si="19"/>
        <v>-11265478.055435687</v>
      </c>
      <c r="V37" s="39">
        <f t="shared" si="20"/>
        <v>234690.43889128626</v>
      </c>
      <c r="W37" s="43">
        <f t="shared" si="21"/>
        <v>0</v>
      </c>
      <c r="X37" s="44">
        <f t="shared" si="22"/>
        <v>0</v>
      </c>
      <c r="Y37" s="44">
        <f t="shared" si="23"/>
        <v>0</v>
      </c>
      <c r="Z37" s="44">
        <f t="shared" si="24"/>
        <v>0</v>
      </c>
      <c r="AA37" s="44">
        <f t="shared" si="25"/>
        <v>0</v>
      </c>
      <c r="AB37" s="44">
        <f t="shared" si="26"/>
        <v>0</v>
      </c>
      <c r="AC37" s="44">
        <f t="shared" si="27"/>
        <v>3265478.0554356873</v>
      </c>
      <c r="AD37" s="44">
        <f t="shared" si="28"/>
        <v>65309.561108713744</v>
      </c>
      <c r="AE37" s="44">
        <f t="shared" si="29"/>
        <v>283677.5321011351</v>
      </c>
      <c r="AF37" s="44">
        <f t="shared" si="30"/>
        <v>0</v>
      </c>
      <c r="AG37" s="44">
        <f t="shared" si="31"/>
        <v>0</v>
      </c>
      <c r="AH37" s="44">
        <f t="shared" si="32"/>
        <v>0</v>
      </c>
      <c r="AI37" s="44">
        <f t="shared" si="33"/>
        <v>0</v>
      </c>
      <c r="AJ37" s="44">
        <f t="shared" si="34"/>
        <v>0</v>
      </c>
      <c r="AK37" s="44">
        <f t="shared" si="35"/>
        <v>0</v>
      </c>
      <c r="AL37" s="44">
        <f t="shared" si="36"/>
        <v>0</v>
      </c>
      <c r="AM37" s="44">
        <f t="shared" si="37"/>
        <v>0</v>
      </c>
      <c r="AN37" s="44">
        <f t="shared" si="38"/>
        <v>0</v>
      </c>
      <c r="AO37" s="16">
        <f t="shared" si="39"/>
        <v>3265478.0554356873</v>
      </c>
      <c r="AP37" s="39">
        <f t="shared" si="40"/>
        <v>65309.561108713744</v>
      </c>
      <c r="AQ37" s="39">
        <f t="shared" si="41"/>
        <v>283677.5321011351</v>
      </c>
    </row>
    <row r="38" spans="1:43" ht="12.75">
      <c r="A38" s="37">
        <f t="shared" si="0"/>
        <v>109</v>
      </c>
      <c r="B38" s="38">
        <f t="shared" si="42"/>
        <v>109000000</v>
      </c>
      <c r="C38" s="39">
        <f t="shared" si="1"/>
        <v>208579.47816175973</v>
      </c>
      <c r="D38" s="39">
        <f t="shared" si="2"/>
        <v>330000</v>
      </c>
      <c r="E38" s="40">
        <f t="shared" si="3"/>
        <v>103960502.8344481</v>
      </c>
      <c r="F38" s="14">
        <f t="shared" si="4"/>
        <v>0.03</v>
      </c>
      <c r="G38" s="41">
        <f t="shared" si="5"/>
        <v>-0.1477895214380988</v>
      </c>
      <c r="H38" s="42">
        <f t="shared" si="6"/>
        <v>0.17299138740066503</v>
      </c>
      <c r="I38" s="43">
        <f t="shared" si="7"/>
        <v>88000000</v>
      </c>
      <c r="J38" s="44">
        <f t="shared" si="8"/>
        <v>0</v>
      </c>
      <c r="K38" s="44">
        <f t="shared" si="9"/>
        <v>10000000</v>
      </c>
      <c r="L38" s="44">
        <f t="shared" si="10"/>
        <v>100000</v>
      </c>
      <c r="M38" s="44">
        <f t="shared" si="11"/>
        <v>5960502.834448099</v>
      </c>
      <c r="N38" s="44">
        <f t="shared" si="12"/>
        <v>119210.05668896198</v>
      </c>
      <c r="O38" s="44">
        <f t="shared" si="13"/>
        <v>0</v>
      </c>
      <c r="P38" s="44">
        <f t="shared" si="14"/>
        <v>0</v>
      </c>
      <c r="Q38" s="44">
        <f t="shared" si="15"/>
        <v>-116000000</v>
      </c>
      <c r="R38" s="44">
        <f t="shared" si="16"/>
        <v>0</v>
      </c>
      <c r="S38" s="44">
        <f t="shared" si="17"/>
        <v>0</v>
      </c>
      <c r="T38" s="44">
        <f t="shared" si="18"/>
        <v>0</v>
      </c>
      <c r="U38" s="16">
        <f t="shared" si="19"/>
        <v>-12039497.1655519</v>
      </c>
      <c r="V38" s="39">
        <f t="shared" si="20"/>
        <v>219210.05668896198</v>
      </c>
      <c r="W38" s="43">
        <f t="shared" si="21"/>
        <v>0</v>
      </c>
      <c r="X38" s="44">
        <f t="shared" si="22"/>
        <v>0</v>
      </c>
      <c r="Y38" s="44">
        <f t="shared" si="23"/>
        <v>0</v>
      </c>
      <c r="Z38" s="44">
        <f t="shared" si="24"/>
        <v>0</v>
      </c>
      <c r="AA38" s="44">
        <f t="shared" si="25"/>
        <v>0</v>
      </c>
      <c r="AB38" s="44">
        <f t="shared" si="26"/>
        <v>0</v>
      </c>
      <c r="AC38" s="44">
        <f t="shared" si="27"/>
        <v>4039497.165551901</v>
      </c>
      <c r="AD38" s="44">
        <f t="shared" si="28"/>
        <v>80789.94331103802</v>
      </c>
      <c r="AE38" s="44">
        <f t="shared" si="29"/>
        <v>350917.86482711585</v>
      </c>
      <c r="AF38" s="44">
        <f t="shared" si="30"/>
        <v>1000000</v>
      </c>
      <c r="AG38" s="44">
        <f t="shared" si="31"/>
        <v>30000</v>
      </c>
      <c r="AH38" s="44">
        <f t="shared" si="32"/>
        <v>76871.67002360584</v>
      </c>
      <c r="AI38" s="44">
        <f t="shared" si="33"/>
        <v>0</v>
      </c>
      <c r="AJ38" s="44">
        <f t="shared" si="34"/>
        <v>0</v>
      </c>
      <c r="AK38" s="44">
        <f t="shared" si="35"/>
        <v>0</v>
      </c>
      <c r="AL38" s="44">
        <f t="shared" si="36"/>
        <v>0</v>
      </c>
      <c r="AM38" s="44">
        <f t="shared" si="37"/>
        <v>0</v>
      </c>
      <c r="AN38" s="44">
        <f t="shared" si="38"/>
        <v>0</v>
      </c>
      <c r="AO38" s="16">
        <f t="shared" si="39"/>
        <v>5039497.165551901</v>
      </c>
      <c r="AP38" s="39">
        <f t="shared" si="40"/>
        <v>110789.94331103802</v>
      </c>
      <c r="AQ38" s="39">
        <f t="shared" si="41"/>
        <v>427789.5348507217</v>
      </c>
    </row>
    <row r="39" spans="1:43" ht="12.75">
      <c r="A39" s="37">
        <f t="shared" si="0"/>
        <v>110</v>
      </c>
      <c r="B39" s="38">
        <f t="shared" si="42"/>
        <v>110000000</v>
      </c>
      <c r="C39" s="39">
        <f t="shared" si="1"/>
        <v>183520.57429168295</v>
      </c>
      <c r="D39" s="39">
        <f t="shared" si="2"/>
        <v>360000</v>
      </c>
      <c r="E39" s="40">
        <f t="shared" si="3"/>
        <v>104914268.9154981</v>
      </c>
      <c r="F39" s="14">
        <f t="shared" si="4"/>
        <v>0.03</v>
      </c>
      <c r="G39" s="41">
        <f t="shared" si="5"/>
        <v>-0.1477895214380988</v>
      </c>
      <c r="H39" s="42">
        <f t="shared" si="6"/>
        <v>0.17299138740066503</v>
      </c>
      <c r="I39" s="43">
        <f t="shared" si="7"/>
        <v>88000000</v>
      </c>
      <c r="J39" s="44">
        <f t="shared" si="8"/>
        <v>0</v>
      </c>
      <c r="K39" s="44">
        <f t="shared" si="9"/>
        <v>10000000</v>
      </c>
      <c r="L39" s="44">
        <f t="shared" si="10"/>
        <v>100000</v>
      </c>
      <c r="M39" s="44">
        <f t="shared" si="11"/>
        <v>6914268.915498093</v>
      </c>
      <c r="N39" s="44">
        <f t="shared" si="12"/>
        <v>138285.37830996184</v>
      </c>
      <c r="O39" s="44">
        <f t="shared" si="13"/>
        <v>0</v>
      </c>
      <c r="P39" s="44">
        <f t="shared" si="14"/>
        <v>0</v>
      </c>
      <c r="Q39" s="44">
        <f t="shared" si="15"/>
        <v>-116000000</v>
      </c>
      <c r="R39" s="44">
        <f t="shared" si="16"/>
        <v>0</v>
      </c>
      <c r="S39" s="44">
        <f t="shared" si="17"/>
        <v>0</v>
      </c>
      <c r="T39" s="44">
        <f t="shared" si="18"/>
        <v>0</v>
      </c>
      <c r="U39" s="16">
        <f t="shared" si="19"/>
        <v>-11085731.084501907</v>
      </c>
      <c r="V39" s="39">
        <f t="shared" si="20"/>
        <v>238285.37830996184</v>
      </c>
      <c r="W39" s="43">
        <f t="shared" si="21"/>
        <v>0</v>
      </c>
      <c r="X39" s="44">
        <f t="shared" si="22"/>
        <v>0</v>
      </c>
      <c r="Y39" s="44">
        <f t="shared" si="23"/>
        <v>0</v>
      </c>
      <c r="Z39" s="44">
        <f t="shared" si="24"/>
        <v>0</v>
      </c>
      <c r="AA39" s="44">
        <f t="shared" si="25"/>
        <v>0</v>
      </c>
      <c r="AB39" s="44">
        <f t="shared" si="26"/>
        <v>0</v>
      </c>
      <c r="AC39" s="44">
        <f t="shared" si="27"/>
        <v>3085731.084501907</v>
      </c>
      <c r="AD39" s="44">
        <f t="shared" si="28"/>
        <v>61714.62169003815</v>
      </c>
      <c r="AE39" s="44">
        <f t="shared" si="29"/>
        <v>268062.6125544331</v>
      </c>
      <c r="AF39" s="44">
        <f t="shared" si="30"/>
        <v>2000000</v>
      </c>
      <c r="AG39" s="44">
        <f t="shared" si="31"/>
        <v>60000</v>
      </c>
      <c r="AH39" s="44">
        <f t="shared" si="32"/>
        <v>153743.34004721168</v>
      </c>
      <c r="AI39" s="44">
        <f t="shared" si="33"/>
        <v>0</v>
      </c>
      <c r="AJ39" s="44">
        <f t="shared" si="34"/>
        <v>0</v>
      </c>
      <c r="AK39" s="44">
        <f t="shared" si="35"/>
        <v>0</v>
      </c>
      <c r="AL39" s="44">
        <f t="shared" si="36"/>
        <v>0</v>
      </c>
      <c r="AM39" s="44">
        <f t="shared" si="37"/>
        <v>0</v>
      </c>
      <c r="AN39" s="44">
        <f t="shared" si="38"/>
        <v>0</v>
      </c>
      <c r="AO39" s="16">
        <f t="shared" si="39"/>
        <v>5085731.084501907</v>
      </c>
      <c r="AP39" s="39">
        <f t="shared" si="40"/>
        <v>121714.62169003816</v>
      </c>
      <c r="AQ39" s="39">
        <f t="shared" si="41"/>
        <v>421805.9526016448</v>
      </c>
    </row>
    <row r="40" spans="1:43" ht="12.75">
      <c r="A40" s="37">
        <f t="shared" si="0"/>
        <v>111</v>
      </c>
      <c r="B40" s="38">
        <f t="shared" si="42"/>
        <v>111000000</v>
      </c>
      <c r="C40" s="39">
        <f t="shared" si="1"/>
        <v>158461.6704216077</v>
      </c>
      <c r="D40" s="39">
        <f t="shared" si="2"/>
        <v>390000</v>
      </c>
      <c r="E40" s="40">
        <f t="shared" si="3"/>
        <v>105868034.99654807</v>
      </c>
      <c r="F40" s="14">
        <f t="shared" si="4"/>
        <v>0.03</v>
      </c>
      <c r="G40" s="41">
        <f t="shared" si="5"/>
        <v>-0.1477895214380988</v>
      </c>
      <c r="H40" s="42">
        <f t="shared" si="6"/>
        <v>0.17299138740066503</v>
      </c>
      <c r="I40" s="43">
        <f t="shared" si="7"/>
        <v>88000000</v>
      </c>
      <c r="J40" s="44">
        <f t="shared" si="8"/>
        <v>0</v>
      </c>
      <c r="K40" s="44">
        <f t="shared" si="9"/>
        <v>10000000</v>
      </c>
      <c r="L40" s="44">
        <f t="shared" si="10"/>
        <v>100000</v>
      </c>
      <c r="M40" s="44">
        <f t="shared" si="11"/>
        <v>7868034.9965480715</v>
      </c>
      <c r="N40" s="44">
        <f t="shared" si="12"/>
        <v>157360.69993096145</v>
      </c>
      <c r="O40" s="44">
        <f t="shared" si="13"/>
        <v>0</v>
      </c>
      <c r="P40" s="44">
        <f t="shared" si="14"/>
        <v>0</v>
      </c>
      <c r="Q40" s="44">
        <f t="shared" si="15"/>
        <v>-116000000</v>
      </c>
      <c r="R40" s="44">
        <f t="shared" si="16"/>
        <v>0</v>
      </c>
      <c r="S40" s="44">
        <f t="shared" si="17"/>
        <v>0</v>
      </c>
      <c r="T40" s="44">
        <f t="shared" si="18"/>
        <v>0</v>
      </c>
      <c r="U40" s="16">
        <f t="shared" si="19"/>
        <v>-10131965.003451928</v>
      </c>
      <c r="V40" s="39">
        <f t="shared" si="20"/>
        <v>257360.69993096145</v>
      </c>
      <c r="W40" s="43">
        <f t="shared" si="21"/>
        <v>0</v>
      </c>
      <c r="X40" s="44">
        <f t="shared" si="22"/>
        <v>0</v>
      </c>
      <c r="Y40" s="44">
        <f t="shared" si="23"/>
        <v>0</v>
      </c>
      <c r="Z40" s="44">
        <f t="shared" si="24"/>
        <v>0</v>
      </c>
      <c r="AA40" s="44">
        <f t="shared" si="25"/>
        <v>0</v>
      </c>
      <c r="AB40" s="44">
        <f t="shared" si="26"/>
        <v>0</v>
      </c>
      <c r="AC40" s="44">
        <f t="shared" si="27"/>
        <v>2131965.0034519285</v>
      </c>
      <c r="AD40" s="44">
        <f t="shared" si="28"/>
        <v>42639.300069038574</v>
      </c>
      <c r="AE40" s="44">
        <f t="shared" si="29"/>
        <v>185207.36028175164</v>
      </c>
      <c r="AF40" s="44">
        <f t="shared" si="30"/>
        <v>3000000</v>
      </c>
      <c r="AG40" s="44">
        <f t="shared" si="31"/>
        <v>90000</v>
      </c>
      <c r="AH40" s="44">
        <f t="shared" si="32"/>
        <v>230615.01007081752</v>
      </c>
      <c r="AI40" s="44">
        <f t="shared" si="33"/>
        <v>0</v>
      </c>
      <c r="AJ40" s="44">
        <f t="shared" si="34"/>
        <v>0</v>
      </c>
      <c r="AK40" s="44">
        <f t="shared" si="35"/>
        <v>0</v>
      </c>
      <c r="AL40" s="44">
        <f t="shared" si="36"/>
        <v>0</v>
      </c>
      <c r="AM40" s="44">
        <f t="shared" si="37"/>
        <v>0</v>
      </c>
      <c r="AN40" s="44">
        <f t="shared" si="38"/>
        <v>0</v>
      </c>
      <c r="AO40" s="16">
        <f t="shared" si="39"/>
        <v>5131965.0034519285</v>
      </c>
      <c r="AP40" s="39">
        <f t="shared" si="40"/>
        <v>132639.30006903858</v>
      </c>
      <c r="AQ40" s="39">
        <f t="shared" si="41"/>
        <v>415822.37035256915</v>
      </c>
    </row>
    <row r="41" spans="1:43" ht="12.75">
      <c r="A41" s="37">
        <f t="shared" si="0"/>
        <v>112</v>
      </c>
      <c r="B41" s="38">
        <f t="shared" si="42"/>
        <v>112000000</v>
      </c>
      <c r="C41" s="39">
        <f t="shared" si="1"/>
        <v>133402.7665515325</v>
      </c>
      <c r="D41" s="39">
        <f t="shared" si="2"/>
        <v>420000</v>
      </c>
      <c r="E41" s="40">
        <f t="shared" si="3"/>
        <v>106821801.07759805</v>
      </c>
      <c r="F41" s="14">
        <f t="shared" si="4"/>
        <v>0.03</v>
      </c>
      <c r="G41" s="41">
        <f t="shared" si="5"/>
        <v>-0.1477895214380988</v>
      </c>
      <c r="H41" s="42">
        <f t="shared" si="6"/>
        <v>0.17299138740066503</v>
      </c>
      <c r="I41" s="43">
        <f t="shared" si="7"/>
        <v>88000000</v>
      </c>
      <c r="J41" s="44">
        <f t="shared" si="8"/>
        <v>0</v>
      </c>
      <c r="K41" s="44">
        <f t="shared" si="9"/>
        <v>10000000</v>
      </c>
      <c r="L41" s="44">
        <f t="shared" si="10"/>
        <v>100000</v>
      </c>
      <c r="M41" s="44">
        <f t="shared" si="11"/>
        <v>8821801.07759805</v>
      </c>
      <c r="N41" s="44">
        <f t="shared" si="12"/>
        <v>176436.02155196102</v>
      </c>
      <c r="O41" s="44">
        <f t="shared" si="13"/>
        <v>0</v>
      </c>
      <c r="P41" s="44">
        <f t="shared" si="14"/>
        <v>0</v>
      </c>
      <c r="Q41" s="44">
        <f t="shared" si="15"/>
        <v>-116000000</v>
      </c>
      <c r="R41" s="44">
        <f t="shared" si="16"/>
        <v>0</v>
      </c>
      <c r="S41" s="44">
        <f t="shared" si="17"/>
        <v>0</v>
      </c>
      <c r="T41" s="44">
        <f t="shared" si="18"/>
        <v>0</v>
      </c>
      <c r="U41" s="16">
        <f t="shared" si="19"/>
        <v>-9178198.92240195</v>
      </c>
      <c r="V41" s="39">
        <f t="shared" si="20"/>
        <v>276436.021551961</v>
      </c>
      <c r="W41" s="43">
        <f t="shared" si="21"/>
        <v>0</v>
      </c>
      <c r="X41" s="44">
        <f t="shared" si="22"/>
        <v>0</v>
      </c>
      <c r="Y41" s="44">
        <f t="shared" si="23"/>
        <v>0</v>
      </c>
      <c r="Z41" s="44">
        <f t="shared" si="24"/>
        <v>0</v>
      </c>
      <c r="AA41" s="44">
        <f t="shared" si="25"/>
        <v>0</v>
      </c>
      <c r="AB41" s="44">
        <f t="shared" si="26"/>
        <v>0</v>
      </c>
      <c r="AC41" s="44">
        <f t="shared" si="27"/>
        <v>1178198.9224019498</v>
      </c>
      <c r="AD41" s="44">
        <f t="shared" si="28"/>
        <v>23563.978448038997</v>
      </c>
      <c r="AE41" s="44">
        <f t="shared" si="29"/>
        <v>102352.10800907017</v>
      </c>
      <c r="AF41" s="44">
        <f t="shared" si="30"/>
        <v>4000000</v>
      </c>
      <c r="AG41" s="44">
        <f t="shared" si="31"/>
        <v>120000</v>
      </c>
      <c r="AH41" s="44">
        <f t="shared" si="32"/>
        <v>307486.68009442335</v>
      </c>
      <c r="AI41" s="44">
        <f t="shared" si="33"/>
        <v>0</v>
      </c>
      <c r="AJ41" s="44">
        <f t="shared" si="34"/>
        <v>0</v>
      </c>
      <c r="AK41" s="44">
        <f t="shared" si="35"/>
        <v>0</v>
      </c>
      <c r="AL41" s="44">
        <f t="shared" si="36"/>
        <v>0</v>
      </c>
      <c r="AM41" s="44">
        <f t="shared" si="37"/>
        <v>0</v>
      </c>
      <c r="AN41" s="44">
        <f t="shared" si="38"/>
        <v>0</v>
      </c>
      <c r="AO41" s="16">
        <f t="shared" si="39"/>
        <v>5178198.92240195</v>
      </c>
      <c r="AP41" s="39">
        <f t="shared" si="40"/>
        <v>143563.978448039</v>
      </c>
      <c r="AQ41" s="39">
        <f t="shared" si="41"/>
        <v>409838.7881034935</v>
      </c>
    </row>
    <row r="42" spans="1:43" ht="12.75">
      <c r="A42" s="37">
        <f t="shared" si="0"/>
        <v>113</v>
      </c>
      <c r="B42" s="38">
        <f t="shared" si="42"/>
        <v>113000000</v>
      </c>
      <c r="C42" s="39">
        <f t="shared" si="1"/>
        <v>108343.86268145737</v>
      </c>
      <c r="D42" s="39">
        <f t="shared" si="2"/>
        <v>450000</v>
      </c>
      <c r="E42" s="40">
        <f t="shared" si="3"/>
        <v>107775567.15864803</v>
      </c>
      <c r="F42" s="14">
        <f t="shared" si="4"/>
        <v>0.03</v>
      </c>
      <c r="G42" s="41">
        <f t="shared" si="5"/>
        <v>-0.1477895214380988</v>
      </c>
      <c r="H42" s="42">
        <f t="shared" si="6"/>
        <v>0.17299138740066503</v>
      </c>
      <c r="I42" s="43">
        <f t="shared" si="7"/>
        <v>88000000</v>
      </c>
      <c r="J42" s="44">
        <f t="shared" si="8"/>
        <v>0</v>
      </c>
      <c r="K42" s="44">
        <f t="shared" si="9"/>
        <v>10000000</v>
      </c>
      <c r="L42" s="44">
        <f t="shared" si="10"/>
        <v>100000</v>
      </c>
      <c r="M42" s="44">
        <f t="shared" si="11"/>
        <v>9775567.158648029</v>
      </c>
      <c r="N42" s="44">
        <f t="shared" si="12"/>
        <v>195511.3431729606</v>
      </c>
      <c r="O42" s="44">
        <f t="shared" si="13"/>
        <v>0</v>
      </c>
      <c r="P42" s="44">
        <f t="shared" si="14"/>
        <v>0</v>
      </c>
      <c r="Q42" s="44">
        <f t="shared" si="15"/>
        <v>-116000000</v>
      </c>
      <c r="R42" s="44">
        <f t="shared" si="16"/>
        <v>0</v>
      </c>
      <c r="S42" s="44">
        <f t="shared" si="17"/>
        <v>0</v>
      </c>
      <c r="T42" s="44">
        <f t="shared" si="18"/>
        <v>0</v>
      </c>
      <c r="U42" s="16">
        <f t="shared" si="19"/>
        <v>-8224432.841351971</v>
      </c>
      <c r="V42" s="39">
        <f t="shared" si="20"/>
        <v>295511.34317296057</v>
      </c>
      <c r="W42" s="43">
        <f t="shared" si="21"/>
        <v>0</v>
      </c>
      <c r="X42" s="44">
        <f t="shared" si="22"/>
        <v>0</v>
      </c>
      <c r="Y42" s="44">
        <f t="shared" si="23"/>
        <v>0</v>
      </c>
      <c r="Z42" s="44">
        <f t="shared" si="24"/>
        <v>0</v>
      </c>
      <c r="AA42" s="44">
        <f t="shared" si="25"/>
        <v>0</v>
      </c>
      <c r="AB42" s="44">
        <f t="shared" si="26"/>
        <v>0</v>
      </c>
      <c r="AC42" s="44">
        <f t="shared" si="27"/>
        <v>224432.84135197103</v>
      </c>
      <c r="AD42" s="44">
        <f t="shared" si="28"/>
        <v>4488.656827039421</v>
      </c>
      <c r="AE42" s="44">
        <f t="shared" si="29"/>
        <v>19496.85573638871</v>
      </c>
      <c r="AF42" s="44">
        <f t="shared" si="30"/>
        <v>5000000</v>
      </c>
      <c r="AG42" s="44">
        <f t="shared" si="31"/>
        <v>150000</v>
      </c>
      <c r="AH42" s="44">
        <f t="shared" si="32"/>
        <v>384358.3501180292</v>
      </c>
      <c r="AI42" s="44">
        <f t="shared" si="33"/>
        <v>0</v>
      </c>
      <c r="AJ42" s="44">
        <f t="shared" si="34"/>
        <v>0</v>
      </c>
      <c r="AK42" s="44">
        <f t="shared" si="35"/>
        <v>0</v>
      </c>
      <c r="AL42" s="44">
        <f t="shared" si="36"/>
        <v>0</v>
      </c>
      <c r="AM42" s="44">
        <f t="shared" si="37"/>
        <v>0</v>
      </c>
      <c r="AN42" s="44">
        <f t="shared" si="38"/>
        <v>0</v>
      </c>
      <c r="AO42" s="16">
        <f t="shared" si="39"/>
        <v>5224432.841351971</v>
      </c>
      <c r="AP42" s="39">
        <f t="shared" si="40"/>
        <v>154488.65682703943</v>
      </c>
      <c r="AQ42" s="39">
        <f t="shared" si="41"/>
        <v>403855.20585441793</v>
      </c>
    </row>
    <row r="43" spans="1:43" ht="12.75">
      <c r="A43" s="37">
        <f t="shared" si="0"/>
        <v>114</v>
      </c>
      <c r="B43" s="38">
        <f t="shared" si="42"/>
        <v>114000000</v>
      </c>
      <c r="C43" s="39">
        <f t="shared" si="1"/>
        <v>83284.95881138055</v>
      </c>
      <c r="D43" s="39">
        <f t="shared" si="2"/>
        <v>480000</v>
      </c>
      <c r="E43" s="40">
        <f t="shared" si="3"/>
        <v>108729333.23969802</v>
      </c>
      <c r="F43" s="14">
        <f t="shared" si="4"/>
        <v>0.03</v>
      </c>
      <c r="G43" s="41">
        <f t="shared" si="5"/>
        <v>-0.1477895214380988</v>
      </c>
      <c r="H43" s="42">
        <f t="shared" si="6"/>
        <v>0.17299138740066503</v>
      </c>
      <c r="I43" s="43">
        <f t="shared" si="7"/>
        <v>88000000</v>
      </c>
      <c r="J43" s="44">
        <f t="shared" si="8"/>
        <v>0</v>
      </c>
      <c r="K43" s="44">
        <f t="shared" si="9"/>
        <v>10000000</v>
      </c>
      <c r="L43" s="44">
        <f t="shared" si="10"/>
        <v>100000</v>
      </c>
      <c r="M43" s="44">
        <f t="shared" si="11"/>
        <v>10000000</v>
      </c>
      <c r="N43" s="44">
        <f t="shared" si="12"/>
        <v>200000</v>
      </c>
      <c r="O43" s="44">
        <f t="shared" si="13"/>
        <v>729333.2396980226</v>
      </c>
      <c r="P43" s="44">
        <f t="shared" si="14"/>
        <v>21879.997190940678</v>
      </c>
      <c r="Q43" s="44">
        <f t="shared" si="15"/>
        <v>-116000000</v>
      </c>
      <c r="R43" s="44">
        <f t="shared" si="16"/>
        <v>0</v>
      </c>
      <c r="S43" s="44">
        <f t="shared" si="17"/>
        <v>0</v>
      </c>
      <c r="T43" s="44">
        <f t="shared" si="18"/>
        <v>0</v>
      </c>
      <c r="U43" s="16">
        <f t="shared" si="19"/>
        <v>-7270666.760301977</v>
      </c>
      <c r="V43" s="39">
        <f t="shared" si="20"/>
        <v>321879.99719094066</v>
      </c>
      <c r="W43" s="43">
        <f t="shared" si="21"/>
        <v>0</v>
      </c>
      <c r="X43" s="44">
        <f t="shared" si="22"/>
        <v>0</v>
      </c>
      <c r="Y43" s="44">
        <f t="shared" si="23"/>
        <v>0</v>
      </c>
      <c r="Z43" s="44">
        <f t="shared" si="24"/>
        <v>0</v>
      </c>
      <c r="AA43" s="44">
        <f t="shared" si="25"/>
        <v>0</v>
      </c>
      <c r="AB43" s="44">
        <f t="shared" si="26"/>
        <v>0</v>
      </c>
      <c r="AC43" s="44">
        <f t="shared" si="27"/>
        <v>0</v>
      </c>
      <c r="AD43" s="44">
        <f t="shared" si="28"/>
        <v>0</v>
      </c>
      <c r="AE43" s="44">
        <f t="shared" si="29"/>
        <v>0</v>
      </c>
      <c r="AF43" s="44">
        <f t="shared" si="30"/>
        <v>5270666.760301977</v>
      </c>
      <c r="AG43" s="44">
        <f t="shared" si="31"/>
        <v>158120.0028090593</v>
      </c>
      <c r="AH43" s="44">
        <f t="shared" si="32"/>
        <v>405164.9560023212</v>
      </c>
      <c r="AI43" s="44">
        <f t="shared" si="33"/>
        <v>0</v>
      </c>
      <c r="AJ43" s="44">
        <f t="shared" si="34"/>
        <v>0</v>
      </c>
      <c r="AK43" s="44">
        <f t="shared" si="35"/>
        <v>0</v>
      </c>
      <c r="AL43" s="44">
        <f t="shared" si="36"/>
        <v>0</v>
      </c>
      <c r="AM43" s="44">
        <f t="shared" si="37"/>
        <v>0</v>
      </c>
      <c r="AN43" s="44">
        <f t="shared" si="38"/>
        <v>0</v>
      </c>
      <c r="AO43" s="16">
        <f t="shared" si="39"/>
        <v>5270666.760301977</v>
      </c>
      <c r="AP43" s="39">
        <f t="shared" si="40"/>
        <v>158120.0028090593</v>
      </c>
      <c r="AQ43" s="39">
        <f t="shared" si="41"/>
        <v>405164.9560023212</v>
      </c>
    </row>
    <row r="44" spans="1:43" ht="12.75">
      <c r="A44" s="37">
        <f t="shared" si="0"/>
        <v>115</v>
      </c>
      <c r="B44" s="38">
        <f t="shared" si="42"/>
        <v>115000000</v>
      </c>
      <c r="C44" s="39">
        <f t="shared" si="1"/>
        <v>58226.05494130537</v>
      </c>
      <c r="D44" s="39">
        <f t="shared" si="2"/>
        <v>510000</v>
      </c>
      <c r="E44" s="40">
        <f t="shared" si="3"/>
        <v>109683099.320748</v>
      </c>
      <c r="F44" s="14">
        <f t="shared" si="4"/>
        <v>0.03</v>
      </c>
      <c r="G44" s="41">
        <f t="shared" si="5"/>
        <v>-0.1477895214380988</v>
      </c>
      <c r="H44" s="42">
        <f t="shared" si="6"/>
        <v>0.17299138740066503</v>
      </c>
      <c r="I44" s="43">
        <f t="shared" si="7"/>
        <v>88000000</v>
      </c>
      <c r="J44" s="44">
        <f t="shared" si="8"/>
        <v>0</v>
      </c>
      <c r="K44" s="44">
        <f t="shared" si="9"/>
        <v>10000000</v>
      </c>
      <c r="L44" s="44">
        <f t="shared" si="10"/>
        <v>100000</v>
      </c>
      <c r="M44" s="44">
        <f t="shared" si="11"/>
        <v>10000000</v>
      </c>
      <c r="N44" s="44">
        <f t="shared" si="12"/>
        <v>200000</v>
      </c>
      <c r="O44" s="44">
        <f t="shared" si="13"/>
        <v>1683099.3207480013</v>
      </c>
      <c r="P44" s="44">
        <f t="shared" si="14"/>
        <v>50492.97962244004</v>
      </c>
      <c r="Q44" s="44">
        <f t="shared" si="15"/>
        <v>-116000000</v>
      </c>
      <c r="R44" s="44">
        <f t="shared" si="16"/>
        <v>0</v>
      </c>
      <c r="S44" s="44">
        <f t="shared" si="17"/>
        <v>0</v>
      </c>
      <c r="T44" s="44">
        <f t="shared" si="18"/>
        <v>0</v>
      </c>
      <c r="U44" s="16">
        <f t="shared" si="19"/>
        <v>-6316900.679251999</v>
      </c>
      <c r="V44" s="39">
        <f t="shared" si="20"/>
        <v>350492.97962244006</v>
      </c>
      <c r="W44" s="43">
        <f t="shared" si="21"/>
        <v>0</v>
      </c>
      <c r="X44" s="44">
        <f t="shared" si="22"/>
        <v>0</v>
      </c>
      <c r="Y44" s="44">
        <f t="shared" si="23"/>
        <v>0</v>
      </c>
      <c r="Z44" s="44">
        <f t="shared" si="24"/>
        <v>0</v>
      </c>
      <c r="AA44" s="44">
        <f t="shared" si="25"/>
        <v>0</v>
      </c>
      <c r="AB44" s="44">
        <f t="shared" si="26"/>
        <v>0</v>
      </c>
      <c r="AC44" s="44">
        <f t="shared" si="27"/>
        <v>0</v>
      </c>
      <c r="AD44" s="44">
        <f t="shared" si="28"/>
        <v>0</v>
      </c>
      <c r="AE44" s="44">
        <f t="shared" si="29"/>
        <v>0</v>
      </c>
      <c r="AF44" s="44">
        <f t="shared" si="30"/>
        <v>5316900.679251999</v>
      </c>
      <c r="AG44" s="44">
        <f t="shared" si="31"/>
        <v>159507.02037755997</v>
      </c>
      <c r="AH44" s="44">
        <f t="shared" si="32"/>
        <v>408719.03456374543</v>
      </c>
      <c r="AI44" s="44">
        <f t="shared" si="33"/>
        <v>0</v>
      </c>
      <c r="AJ44" s="44">
        <f t="shared" si="34"/>
        <v>0</v>
      </c>
      <c r="AK44" s="44">
        <f t="shared" si="35"/>
        <v>0</v>
      </c>
      <c r="AL44" s="44">
        <f t="shared" si="36"/>
        <v>0</v>
      </c>
      <c r="AM44" s="44">
        <f t="shared" si="37"/>
        <v>0</v>
      </c>
      <c r="AN44" s="44">
        <f t="shared" si="38"/>
        <v>0</v>
      </c>
      <c r="AO44" s="16">
        <f t="shared" si="39"/>
        <v>5316900.679251999</v>
      </c>
      <c r="AP44" s="39">
        <f t="shared" si="40"/>
        <v>159507.02037755997</v>
      </c>
      <c r="AQ44" s="39">
        <f t="shared" si="41"/>
        <v>408719.03456374543</v>
      </c>
    </row>
    <row r="45" spans="1:43" ht="12.75">
      <c r="A45" s="37">
        <f t="shared" si="0"/>
        <v>116</v>
      </c>
      <c r="B45" s="38">
        <f t="shared" si="42"/>
        <v>116000000</v>
      </c>
      <c r="C45" s="39">
        <f t="shared" si="1"/>
        <v>33167.15107123018</v>
      </c>
      <c r="D45" s="39">
        <f t="shared" si="2"/>
        <v>540000</v>
      </c>
      <c r="E45" s="40">
        <f t="shared" si="3"/>
        <v>110636865.40179798</v>
      </c>
      <c r="F45" s="14">
        <f t="shared" si="4"/>
        <v>0.03</v>
      </c>
      <c r="G45" s="41">
        <f t="shared" si="5"/>
        <v>-0.1477895214380988</v>
      </c>
      <c r="H45" s="42">
        <f t="shared" si="6"/>
        <v>0.17299138740066503</v>
      </c>
      <c r="I45" s="43">
        <f t="shared" si="7"/>
        <v>88000000</v>
      </c>
      <c r="J45" s="44">
        <f t="shared" si="8"/>
        <v>0</v>
      </c>
      <c r="K45" s="44">
        <f t="shared" si="9"/>
        <v>10000000</v>
      </c>
      <c r="L45" s="44">
        <f t="shared" si="10"/>
        <v>100000</v>
      </c>
      <c r="M45" s="44">
        <f t="shared" si="11"/>
        <v>10000000</v>
      </c>
      <c r="N45" s="44">
        <f t="shared" si="12"/>
        <v>200000</v>
      </c>
      <c r="O45" s="44">
        <f t="shared" si="13"/>
        <v>2636865.40179798</v>
      </c>
      <c r="P45" s="44">
        <f t="shared" si="14"/>
        <v>79105.9620539394</v>
      </c>
      <c r="Q45" s="44">
        <f t="shared" si="15"/>
        <v>-116000000</v>
      </c>
      <c r="R45" s="44">
        <f t="shared" si="16"/>
        <v>0</v>
      </c>
      <c r="S45" s="44">
        <f t="shared" si="17"/>
        <v>0</v>
      </c>
      <c r="T45" s="44">
        <f t="shared" si="18"/>
        <v>0</v>
      </c>
      <c r="U45" s="16">
        <f t="shared" si="19"/>
        <v>-5363134.59820202</v>
      </c>
      <c r="V45" s="39">
        <f t="shared" si="20"/>
        <v>379105.9620539394</v>
      </c>
      <c r="W45" s="43">
        <f t="shared" si="21"/>
        <v>0</v>
      </c>
      <c r="X45" s="44">
        <f t="shared" si="22"/>
        <v>0</v>
      </c>
      <c r="Y45" s="44">
        <f t="shared" si="23"/>
        <v>0</v>
      </c>
      <c r="Z45" s="44">
        <f t="shared" si="24"/>
        <v>0</v>
      </c>
      <c r="AA45" s="44">
        <f t="shared" si="25"/>
        <v>0</v>
      </c>
      <c r="AB45" s="44">
        <f t="shared" si="26"/>
        <v>0</v>
      </c>
      <c r="AC45" s="44">
        <f t="shared" si="27"/>
        <v>0</v>
      </c>
      <c r="AD45" s="44">
        <f t="shared" si="28"/>
        <v>0</v>
      </c>
      <c r="AE45" s="44">
        <f t="shared" si="29"/>
        <v>0</v>
      </c>
      <c r="AF45" s="44">
        <f t="shared" si="30"/>
        <v>5363134.59820202</v>
      </c>
      <c r="AG45" s="44">
        <f t="shared" si="31"/>
        <v>160894.0379460606</v>
      </c>
      <c r="AH45" s="44">
        <f t="shared" si="32"/>
        <v>412273.1131251696</v>
      </c>
      <c r="AI45" s="44">
        <f t="shared" si="33"/>
        <v>0</v>
      </c>
      <c r="AJ45" s="44">
        <f t="shared" si="34"/>
        <v>0</v>
      </c>
      <c r="AK45" s="44">
        <f t="shared" si="35"/>
        <v>0</v>
      </c>
      <c r="AL45" s="44">
        <f t="shared" si="36"/>
        <v>0</v>
      </c>
      <c r="AM45" s="44">
        <f t="shared" si="37"/>
        <v>0</v>
      </c>
      <c r="AN45" s="44">
        <f t="shared" si="38"/>
        <v>0</v>
      </c>
      <c r="AO45" s="16">
        <f t="shared" si="39"/>
        <v>5363134.59820202</v>
      </c>
      <c r="AP45" s="39">
        <f t="shared" si="40"/>
        <v>160894.0379460606</v>
      </c>
      <c r="AQ45" s="39">
        <f t="shared" si="41"/>
        <v>412273.1131251696</v>
      </c>
    </row>
    <row r="46" spans="1:43" s="17" customFormat="1" ht="12.75">
      <c r="A46" s="45"/>
      <c r="B46" s="46"/>
      <c r="C46" s="47"/>
      <c r="D46" s="47"/>
      <c r="E46" s="48"/>
      <c r="F46" s="21"/>
      <c r="G46" s="49"/>
      <c r="H46" s="50"/>
      <c r="I46" s="51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24"/>
      <c r="V46" s="47"/>
      <c r="W46" s="51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24"/>
      <c r="AP46" s="47"/>
      <c r="AQ46" s="47"/>
    </row>
    <row r="47" spans="1:43" s="17" customFormat="1" ht="12.75">
      <c r="A47" s="45"/>
      <c r="B47" s="46"/>
      <c r="C47" s="47"/>
      <c r="D47" s="47"/>
      <c r="E47" s="48"/>
      <c r="F47" s="21"/>
      <c r="G47" s="49"/>
      <c r="H47" s="50"/>
      <c r="I47" s="51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24"/>
      <c r="V47" s="47"/>
      <c r="W47" s="51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24"/>
      <c r="AP47" s="47"/>
      <c r="AQ47" s="47"/>
    </row>
    <row r="48" spans="1:43" s="17" customFormat="1" ht="12.75">
      <c r="A48" s="45"/>
      <c r="B48" s="46"/>
      <c r="C48" s="47"/>
      <c r="D48" s="47"/>
      <c r="E48" s="48"/>
      <c r="F48" s="21"/>
      <c r="G48" s="49"/>
      <c r="H48" s="50"/>
      <c r="I48" s="51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24"/>
      <c r="V48" s="47"/>
      <c r="W48" s="51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24"/>
      <c r="AP48" s="47"/>
      <c r="AQ48" s="47"/>
    </row>
    <row r="49" spans="1:43" s="17" customFormat="1" ht="12.75">
      <c r="A49" s="45"/>
      <c r="B49" s="46"/>
      <c r="C49" s="47"/>
      <c r="D49" s="47"/>
      <c r="E49" s="48"/>
      <c r="F49" s="21"/>
      <c r="G49" s="49"/>
      <c r="H49" s="50"/>
      <c r="I49" s="51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24"/>
      <c r="V49" s="47"/>
      <c r="W49" s="51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24"/>
      <c r="AP49" s="47"/>
      <c r="AQ49" s="47"/>
    </row>
    <row r="50" spans="1:43" s="17" customFormat="1" ht="12.75">
      <c r="A50" s="45"/>
      <c r="B50" s="46"/>
      <c r="C50" s="47"/>
      <c r="D50" s="47"/>
      <c r="E50" s="48"/>
      <c r="F50" s="21"/>
      <c r="G50" s="49"/>
      <c r="H50" s="50"/>
      <c r="I50" s="51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24"/>
      <c r="V50" s="47"/>
      <c r="W50" s="51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24"/>
      <c r="AP50" s="47"/>
      <c r="AQ50" s="47"/>
    </row>
    <row r="51" spans="1:43" s="17" customFormat="1" ht="12.75">
      <c r="A51" s="45"/>
      <c r="B51" s="46"/>
      <c r="C51" s="47"/>
      <c r="D51" s="47"/>
      <c r="E51" s="48"/>
      <c r="F51" s="21"/>
      <c r="G51" s="49"/>
      <c r="H51" s="50"/>
      <c r="I51" s="51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24"/>
      <c r="V51" s="47"/>
      <c r="W51" s="51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24"/>
      <c r="AP51" s="47"/>
      <c r="AQ51" s="47"/>
    </row>
    <row r="52" spans="1:43" s="17" customFormat="1" ht="12.75">
      <c r="A52" s="45"/>
      <c r="B52" s="46"/>
      <c r="C52" s="47"/>
      <c r="D52" s="47"/>
      <c r="E52" s="48"/>
      <c r="F52" s="21"/>
      <c r="G52" s="49"/>
      <c r="H52" s="50"/>
      <c r="I52" s="51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24"/>
      <c r="V52" s="47"/>
      <c r="W52" s="51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24"/>
      <c r="AP52" s="47"/>
      <c r="AQ52" s="47"/>
    </row>
    <row r="53" spans="1:43" s="17" customFormat="1" ht="12.75">
      <c r="A53" s="45"/>
      <c r="B53" s="46"/>
      <c r="C53" s="47"/>
      <c r="D53" s="47"/>
      <c r="E53" s="48"/>
      <c r="F53" s="21"/>
      <c r="G53" s="49"/>
      <c r="H53" s="50"/>
      <c r="I53" s="51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24"/>
      <c r="V53" s="47"/>
      <c r="W53" s="51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24"/>
      <c r="AP53" s="47"/>
      <c r="AQ53" s="47"/>
    </row>
    <row r="54" spans="1:43" s="17" customFormat="1" ht="12.75">
      <c r="A54" s="45"/>
      <c r="B54" s="46"/>
      <c r="C54" s="47"/>
      <c r="D54" s="47"/>
      <c r="E54" s="48"/>
      <c r="F54" s="21"/>
      <c r="G54" s="49"/>
      <c r="H54" s="50"/>
      <c r="I54" s="51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24"/>
      <c r="V54" s="47"/>
      <c r="W54" s="51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24"/>
      <c r="AP54" s="47"/>
      <c r="AQ54" s="47"/>
    </row>
    <row r="55" spans="1:43" s="17" customFormat="1" ht="12.75">
      <c r="A55" s="45"/>
      <c r="B55" s="46"/>
      <c r="C55" s="47"/>
      <c r="D55" s="47"/>
      <c r="E55" s="48"/>
      <c r="F55" s="21"/>
      <c r="G55" s="49"/>
      <c r="H55" s="50"/>
      <c r="I55" s="51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24"/>
      <c r="V55" s="47"/>
      <c r="W55" s="51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24"/>
      <c r="AP55" s="47"/>
      <c r="AQ55" s="47"/>
    </row>
    <row r="56" spans="1:43" s="17" customFormat="1" ht="12.75">
      <c r="A56" s="45"/>
      <c r="B56" s="46"/>
      <c r="C56" s="47"/>
      <c r="D56" s="47"/>
      <c r="E56" s="48"/>
      <c r="F56" s="21"/>
      <c r="G56" s="49"/>
      <c r="H56" s="50"/>
      <c r="I56" s="51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24"/>
      <c r="V56" s="47"/>
      <c r="W56" s="51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24"/>
      <c r="AP56" s="47"/>
      <c r="AQ56" s="47"/>
    </row>
    <row r="57" spans="1:43" s="17" customFormat="1" ht="12.75">
      <c r="A57" s="45"/>
      <c r="B57" s="46"/>
      <c r="C57" s="47"/>
      <c r="D57" s="47"/>
      <c r="E57" s="48"/>
      <c r="F57" s="21"/>
      <c r="G57" s="49"/>
      <c r="H57" s="50"/>
      <c r="I57" s="51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24"/>
      <c r="V57" s="47"/>
      <c r="W57" s="51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24"/>
      <c r="AP57" s="47"/>
      <c r="AQ57" s="47"/>
    </row>
    <row r="58" spans="1:43" s="17" customFormat="1" ht="12.75">
      <c r="A58" s="45"/>
      <c r="B58" s="46"/>
      <c r="C58" s="47"/>
      <c r="D58" s="47"/>
      <c r="E58" s="48"/>
      <c r="F58" s="21"/>
      <c r="G58" s="49"/>
      <c r="H58" s="50"/>
      <c r="I58" s="51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24"/>
      <c r="V58" s="47"/>
      <c r="W58" s="51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24"/>
      <c r="AP58" s="47"/>
      <c r="AQ58" s="47"/>
    </row>
    <row r="59" spans="1:43" s="17" customFormat="1" ht="12.75">
      <c r="A59" s="45"/>
      <c r="B59" s="46"/>
      <c r="C59" s="47"/>
      <c r="D59" s="47"/>
      <c r="E59" s="48"/>
      <c r="F59" s="21"/>
      <c r="G59" s="49"/>
      <c r="H59" s="50"/>
      <c r="I59" s="51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24"/>
      <c r="V59" s="47"/>
      <c r="W59" s="51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24"/>
      <c r="AP59" s="47"/>
      <c r="AQ59" s="47"/>
    </row>
    <row r="60" spans="1:43" s="17" customFormat="1" ht="12.75">
      <c r="A60" s="45"/>
      <c r="B60" s="46"/>
      <c r="C60" s="47"/>
      <c r="D60" s="47"/>
      <c r="E60" s="48"/>
      <c r="F60" s="21"/>
      <c r="G60" s="49"/>
      <c r="H60" s="50"/>
      <c r="I60" s="51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24"/>
      <c r="V60" s="47"/>
      <c r="W60" s="51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24"/>
      <c r="AP60" s="47"/>
      <c r="AQ60" s="47"/>
    </row>
    <row r="61" spans="1:43" s="17" customFormat="1" ht="12.75">
      <c r="A61" s="45"/>
      <c r="B61" s="46"/>
      <c r="C61" s="47"/>
      <c r="D61" s="47"/>
      <c r="E61" s="48"/>
      <c r="F61" s="21"/>
      <c r="G61" s="49"/>
      <c r="H61" s="50"/>
      <c r="I61" s="51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24"/>
      <c r="V61" s="47"/>
      <c r="W61" s="51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24"/>
      <c r="AP61" s="47"/>
      <c r="AQ61" s="47"/>
    </row>
    <row r="62" spans="5:6" ht="12.75">
      <c r="E62" s="1"/>
      <c r="F62" s="1"/>
    </row>
    <row r="63" spans="5:6" ht="12.75">
      <c r="E63" s="1"/>
      <c r="F63" s="1"/>
    </row>
    <row r="64" spans="5:6" ht="12.75">
      <c r="E64" s="1"/>
      <c r="F64" s="1"/>
    </row>
    <row r="65" spans="5:6" ht="12.75">
      <c r="E65" s="1"/>
      <c r="F65" s="1"/>
    </row>
    <row r="66" spans="5:6" ht="12.75">
      <c r="E66" s="1"/>
      <c r="F66" s="1"/>
    </row>
    <row r="67" spans="5:6" ht="12.75">
      <c r="E67" s="1"/>
      <c r="F67" s="1"/>
    </row>
    <row r="68" spans="5:6" ht="12.75">
      <c r="E68" s="1"/>
      <c r="F68" s="1"/>
    </row>
    <row r="69" spans="5:6" ht="12.75">
      <c r="E69" s="1"/>
      <c r="F69" s="1"/>
    </row>
    <row r="70" spans="5:6" ht="12.75">
      <c r="E70" s="1"/>
      <c r="F70" s="1"/>
    </row>
    <row r="71" spans="5:6" ht="12.75">
      <c r="E71" s="1"/>
      <c r="F71" s="1"/>
    </row>
    <row r="72" spans="5:6" ht="12.75">
      <c r="E72" s="1"/>
      <c r="F72" s="1"/>
    </row>
    <row r="73" spans="5:6" ht="12.75">
      <c r="E73" s="1"/>
      <c r="F73" s="1"/>
    </row>
    <row r="74" spans="5:6" ht="12.75">
      <c r="E74" s="1"/>
      <c r="F74" s="1"/>
    </row>
    <row r="75" spans="5:6" ht="12.75">
      <c r="E75" s="1"/>
      <c r="F75" s="1"/>
    </row>
    <row r="76" spans="5:6" ht="12.75">
      <c r="E76" s="1"/>
      <c r="F76" s="1"/>
    </row>
    <row r="77" spans="5:6" ht="12.75">
      <c r="E77" s="1"/>
      <c r="F77" s="1"/>
    </row>
    <row r="78" spans="5:6" ht="12.75">
      <c r="E78" s="1"/>
      <c r="F78" s="1"/>
    </row>
    <row r="79" spans="5:6" ht="12.75">
      <c r="E79" s="1"/>
      <c r="F79" s="1"/>
    </row>
    <row r="80" spans="5:6" ht="12.75">
      <c r="E80" s="1"/>
      <c r="F80" s="1"/>
    </row>
    <row r="81" spans="5:6" ht="12.75">
      <c r="E81" s="1"/>
      <c r="F81" s="1"/>
    </row>
    <row r="82" spans="5:6" ht="12.75">
      <c r="E82" s="1"/>
      <c r="F82" s="1"/>
    </row>
    <row r="83" spans="5:6" ht="12.75">
      <c r="E83" s="1"/>
      <c r="F83" s="1"/>
    </row>
    <row r="84" spans="5:6" ht="12.75">
      <c r="E84" s="1"/>
      <c r="F84" s="1"/>
    </row>
    <row r="85" spans="5:6" ht="12.75">
      <c r="E85" s="1"/>
      <c r="F85" s="1"/>
    </row>
    <row r="86" spans="5:6" ht="12.75">
      <c r="E86" s="1"/>
      <c r="F86" s="1"/>
    </row>
    <row r="87" spans="5:6" ht="12.75">
      <c r="E87" s="1"/>
      <c r="F87" s="1"/>
    </row>
    <row r="88" spans="5:6" ht="12.75">
      <c r="E88" s="1"/>
      <c r="F88" s="1"/>
    </row>
    <row r="89" spans="5:6" ht="12.75">
      <c r="E89" s="1"/>
      <c r="F89" s="1"/>
    </row>
    <row r="90" spans="5:6" ht="12.75">
      <c r="E90" s="1"/>
      <c r="F90" s="1"/>
    </row>
    <row r="91" spans="5:6" ht="12.75">
      <c r="E91" s="1"/>
      <c r="F91" s="1"/>
    </row>
    <row r="92" spans="5:6" ht="12.75">
      <c r="E92" s="1"/>
      <c r="F92" s="1"/>
    </row>
    <row r="93" spans="5:6" ht="12.75">
      <c r="E93" s="1"/>
      <c r="F93" s="1"/>
    </row>
    <row r="94" spans="5:6" ht="12.75">
      <c r="E94" s="1"/>
      <c r="F94" s="1"/>
    </row>
    <row r="95" spans="5:6" ht="12.75">
      <c r="E95" s="1"/>
      <c r="F95" s="1"/>
    </row>
    <row r="96" spans="5:6" ht="12.75">
      <c r="E96" s="1"/>
      <c r="F96" s="1"/>
    </row>
    <row r="97" spans="5:6" ht="12.75">
      <c r="E97" s="1"/>
      <c r="F97" s="1"/>
    </row>
    <row r="98" spans="5:6" ht="12.75">
      <c r="E98" s="1"/>
      <c r="F98" s="1"/>
    </row>
    <row r="99" spans="5:6" ht="12.75">
      <c r="E99" s="1"/>
      <c r="F99" s="1"/>
    </row>
    <row r="100" spans="5:6" ht="12.75">
      <c r="E100" s="1"/>
      <c r="F100" s="1"/>
    </row>
    <row r="101" spans="5:6" ht="12.75">
      <c r="E101" s="1"/>
      <c r="F101" s="1"/>
    </row>
    <row r="102" spans="5:6" ht="12.75">
      <c r="E102" s="1"/>
      <c r="F102" s="1"/>
    </row>
    <row r="103" spans="5:6" ht="12.75">
      <c r="E103" s="1"/>
      <c r="F103" s="1"/>
    </row>
    <row r="104" spans="5:6" ht="12.75">
      <c r="E104" s="1"/>
      <c r="F104" s="1"/>
    </row>
    <row r="105" spans="5:6" ht="12.75">
      <c r="E105" s="1"/>
      <c r="F105" s="1"/>
    </row>
    <row r="106" spans="5:6" ht="12.75">
      <c r="E106" s="1"/>
      <c r="F106" s="1"/>
    </row>
    <row r="107" spans="5:6" ht="12.75">
      <c r="E107" s="1"/>
      <c r="F107" s="1"/>
    </row>
    <row r="108" spans="5:6" ht="12.75">
      <c r="E108" s="1"/>
      <c r="F108" s="1"/>
    </row>
    <row r="109" spans="5:6" ht="12.75">
      <c r="E109" s="1"/>
      <c r="F109" s="1"/>
    </row>
    <row r="110" spans="5:6" ht="12.75">
      <c r="E110" s="1"/>
      <c r="F110" s="1"/>
    </row>
    <row r="111" spans="5:6" ht="12.75">
      <c r="E111" s="1"/>
      <c r="F111" s="1"/>
    </row>
    <row r="112" spans="5:6" ht="12.75">
      <c r="E112" s="1"/>
      <c r="F112" s="1"/>
    </row>
    <row r="113" spans="5:6" ht="12.75">
      <c r="E113" s="1"/>
      <c r="F113" s="1"/>
    </row>
    <row r="114" spans="5:6" ht="12.75">
      <c r="E114" s="1"/>
      <c r="F114" s="1"/>
    </row>
    <row r="115" spans="5:6" ht="12.75">
      <c r="E115" s="1"/>
      <c r="F115" s="1"/>
    </row>
    <row r="116" spans="5:6" ht="12.75">
      <c r="E116" s="1"/>
      <c r="F116" s="1"/>
    </row>
    <row r="117" spans="5:6" ht="12.75">
      <c r="E117" s="1"/>
      <c r="F117" s="1"/>
    </row>
    <row r="118" spans="5:6" ht="12.75">
      <c r="E118" s="1"/>
      <c r="F118" s="1"/>
    </row>
    <row r="119" spans="5:6" ht="12.75">
      <c r="E119" s="1"/>
      <c r="F119" s="1"/>
    </row>
    <row r="120" spans="5:6" ht="12.75">
      <c r="E120" s="1"/>
      <c r="F120" s="1"/>
    </row>
    <row r="121" spans="5:6" ht="12.75">
      <c r="E121" s="1"/>
      <c r="F121" s="1"/>
    </row>
    <row r="122" spans="5:6" ht="12.75">
      <c r="E122" s="1"/>
      <c r="F122" s="1"/>
    </row>
    <row r="123" spans="5:6" ht="12.75">
      <c r="E123" s="1"/>
      <c r="F123" s="1"/>
    </row>
    <row r="124" spans="5:6" ht="12.75">
      <c r="E124" s="1"/>
      <c r="F124" s="1"/>
    </row>
    <row r="125" spans="5:6" ht="12.75">
      <c r="E125" s="1"/>
      <c r="F125" s="1"/>
    </row>
  </sheetData>
  <printOptions/>
  <pageMargins left="0.75" right="0.75" top="1" bottom="1" header="0.5" footer="0.5"/>
  <pageSetup fitToHeight="1" fitToWidth="1" horizontalDpi="600" verticalDpi="600" orientation="portrait" scale="19" r:id="rId2"/>
  <headerFooter alignWithMargins="0">
    <oddFooter>&amp;L&amp;A&amp;CLifeline Screening
MC2004-3 PRC 
Alternative Model&amp;R7/24/07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DCSD-CSTE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dauerja</dc:creator>
  <cp:keywords/>
  <dc:description/>
  <cp:lastModifiedBy>tp7th0</cp:lastModifiedBy>
  <dcterms:created xsi:type="dcterms:W3CDTF">2007-07-24T12:10:52Z</dcterms:created>
  <dcterms:modified xsi:type="dcterms:W3CDTF">2007-08-08T16:18:51Z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-1920342540</vt:i4>
  </property>
  <property fmtid="{D5CDD505-2E9C-101B-9397-08002B2CF9AE}" pid="3" name="_EmailSubject">
    <vt:lpwstr>Library Reference for Today</vt:lpwstr>
  </property>
  <property fmtid="{D5CDD505-2E9C-101B-9397-08002B2CF9AE}" pid="4" name="_AuthorEmail">
    <vt:lpwstr>Elizabeth.A.Reed@usps.gov</vt:lpwstr>
  </property>
  <property fmtid="{D5CDD505-2E9C-101B-9397-08002B2CF9AE}" pid="5" name="_AuthorEmailDisplayName">
    <vt:lpwstr>Reed, Elizabeth A - Washington, DC</vt:lpwstr>
  </property>
  <property fmtid="{D5CDD505-2E9C-101B-9397-08002B2CF9AE}" pid="6" name="_PreviousAdHocReviewCycleID">
    <vt:i4>-254318315</vt:i4>
  </property>
  <property fmtid="{D5CDD505-2E9C-101B-9397-08002B2CF9AE}" pid="7" name="_ReviewingToolsShownOnce">
    <vt:lpwstr/>
  </property>
</Properties>
</file>