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6804" tabRatio="634" activeTab="0"/>
  </bookViews>
  <sheets>
    <sheet name="Miss_Soil" sheetId="1" r:id="rId1"/>
    <sheet name="GCPU 1,2,3" sheetId="2" r:id="rId2"/>
    <sheet name="GCPL 1,2,3" sheetId="3" r:id="rId3"/>
    <sheet name="GCPV 1" sheetId="4" r:id="rId4"/>
    <sheet name="NFPU 1,3" sheetId="5" r:id="rId5"/>
    <sheet name="NFPL 1,2,3" sheetId="6" r:id="rId6"/>
    <sheet name="NFPV 1,2,3" sheetId="7" r:id="rId7"/>
    <sheet name="NFNF 2" sheetId="8" r:id="rId8"/>
    <sheet name="Sheet9" sheetId="9" r:id="rId9"/>
    <sheet name="Sheet10" sheetId="10" r:id="rId10"/>
    <sheet name="old data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'Miss_Soil'!$A$1:$P$201</definedName>
    <definedName name="_xlnm.Print_Titles" localSheetId="0">'Miss_Soil'!$A:$C,'Miss_Soil'!$1:$1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Gary R. Buell</author>
  </authors>
  <commentList>
    <comment ref="H1" authorId="0">
      <text>
        <r>
          <rPr>
            <sz val="9"/>
            <rFont val="Geneva"/>
            <family val="0"/>
          </rPr>
          <t>figures in red are BD's calculated from a Shelby tube sample.</t>
        </r>
      </text>
    </comment>
    <comment ref="C26" authorId="0">
      <text>
        <r>
          <rPr>
            <sz val="9"/>
            <rFont val="Geneva"/>
            <family val="0"/>
          </rPr>
          <t xml:space="preserve">real thickness, depth are highly variable and generally not recorded; thus the bulk density is "fake" but the g  cm^2 is real
</t>
        </r>
      </text>
    </comment>
    <comment ref="A52" authorId="0">
      <text>
        <r>
          <rPr>
            <sz val="9"/>
            <rFont val="Geneva"/>
            <family val="0"/>
          </rPr>
          <t>NEED TO RERUN!!!!!    SEE %C IS 100% TOO MUCH</t>
        </r>
      </text>
    </comment>
    <comment ref="M185" authorId="0">
      <text>
        <r>
          <rPr>
            <sz val="9"/>
            <rFont val="Geneva"/>
            <family val="0"/>
          </rPr>
          <t>Values in italics = may be off up  to .6/ml</t>
        </r>
      </text>
    </comment>
    <comment ref="N185" authorId="0">
      <text>
        <r>
          <rPr>
            <sz val="9"/>
            <rFont val="Geneva"/>
            <family val="0"/>
          </rPr>
          <t>Values in italics =  may be off up to .8/ml</t>
        </r>
      </text>
    </comment>
    <comment ref="A40" authorId="1">
      <text>
        <r>
          <rPr>
            <b/>
            <sz val="8"/>
            <rFont val="Tahoma"/>
            <family val="0"/>
          </rPr>
          <t>old bulk-density values are indicated by an asterisk after the profile code.</t>
        </r>
        <r>
          <rPr>
            <sz val="8"/>
            <rFont val="Tahoma"/>
            <family val="0"/>
          </rPr>
          <t xml:space="preserve">
</t>
        </r>
      </text>
    </comment>
    <comment ref="O40" authorId="1">
      <text>
        <r>
          <rPr>
            <sz val="8"/>
            <rFont val="Tahoma"/>
            <family val="0"/>
          </rPr>
          <t xml:space="preserve">values of -998 were coded as "?" in the Excel and ASCII-delimited versions (remark:  indeterminate)
</t>
        </r>
      </text>
    </comment>
    <comment ref="I40" authorId="1">
      <text>
        <r>
          <rPr>
            <sz val="8"/>
            <rFont val="Tahoma"/>
            <family val="0"/>
          </rPr>
          <t xml:space="preserve">values of -999 were coded as "md" in the Excel and ASCII-delimited versions of this file (remark:  missing data).
</t>
        </r>
      </text>
    </comment>
    <comment ref="I56" authorId="1">
      <text>
        <r>
          <rPr>
            <sz val="8"/>
            <rFont val="Tahoma"/>
            <family val="0"/>
          </rPr>
          <t xml:space="preserve">values of -997 were coded as "nd" in the Excel and ASCII-delimited versions of this file (remark:  not detected).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I3" authorId="0">
      <text>
        <r>
          <rPr>
            <sz val="9"/>
            <rFont val="Geneva"/>
            <family val="0"/>
          </rPr>
          <t>figures in red are BD's calculated from a Shelby tube sample.</t>
        </r>
      </text>
    </comment>
    <comment ref="A17" authorId="0">
      <text>
        <r>
          <rPr>
            <sz val="9"/>
            <rFont val="Geneva"/>
            <family val="0"/>
          </rPr>
          <t>NEED TO RERUN!!!!!    SEE %C IS 100% TOO MUCH</t>
        </r>
      </text>
    </comment>
    <comment ref="I57" authorId="0">
      <text>
        <r>
          <rPr>
            <sz val="9"/>
            <rFont val="Geneva"/>
            <family val="0"/>
          </rPr>
          <t>figures in red are BD's calculated from a Shelby tube sample.</t>
        </r>
      </text>
    </comment>
    <comment ref="I113" authorId="0">
      <text>
        <r>
          <rPr>
            <sz val="9"/>
            <rFont val="Geneva"/>
            <family val="0"/>
          </rPr>
          <t>figures in red are BD's calculated from a Shelby tube sample.</t>
        </r>
      </text>
    </comment>
    <comment ref="I170" authorId="0">
      <text>
        <r>
          <rPr>
            <sz val="9"/>
            <rFont val="Geneva"/>
            <family val="0"/>
          </rPr>
          <t>figures in red are BD's calculated from a Shelby tube sample.</t>
        </r>
      </text>
    </comment>
    <comment ref="L174" authorId="0">
      <text>
        <r>
          <rPr>
            <sz val="9"/>
            <rFont val="Geneva"/>
            <family val="0"/>
          </rPr>
          <t>Values in italics = may be off up  to .6/ml</t>
        </r>
      </text>
    </comment>
    <comment ref="M174" authorId="0">
      <text>
        <r>
          <rPr>
            <sz val="9"/>
            <rFont val="Geneva"/>
            <family val="0"/>
          </rPr>
          <t>Values in italics =  may be off up to .8/ml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I1" authorId="0">
      <text>
        <r>
          <rPr>
            <sz val="9"/>
            <rFont val="Geneva"/>
            <family val="0"/>
          </rPr>
          <t>figures in red are BD's calculated from a Shelby tube sample.</t>
        </r>
      </text>
    </comment>
  </commentList>
</comments>
</file>

<file path=xl/sharedStrings.xml><?xml version="1.0" encoding="utf-8"?>
<sst xmlns="http://schemas.openxmlformats.org/spreadsheetml/2006/main" count="843" uniqueCount="254">
  <si>
    <t>3.5a2;6bm2</t>
  </si>
  <si>
    <t>3.10a2;6bm2</t>
  </si>
  <si>
    <t>3.20a2;6bm2</t>
  </si>
  <si>
    <t>3.40a2;6bm2</t>
  </si>
  <si>
    <t>3.60a2;6bm2</t>
  </si>
  <si>
    <t>3.80a2;6bm2</t>
  </si>
  <si>
    <t>3.100a2;6bm2</t>
  </si>
  <si>
    <t>3.5a3;6bm3</t>
  </si>
  <si>
    <t>3.10a3;6bm3</t>
  </si>
  <si>
    <t>3.20a3;6bm3</t>
  </si>
  <si>
    <t>3.40a3;6bm3</t>
  </si>
  <si>
    <t>3.60a3;6bm3</t>
  </si>
  <si>
    <t>3.80a3;6bm3</t>
  </si>
  <si>
    <t>3.100a3;6bm3</t>
  </si>
  <si>
    <t>NFPV*</t>
  </si>
  <si>
    <t>1.5x</t>
  </si>
  <si>
    <t xml:space="preserve"> 12-5-96</t>
  </si>
  <si>
    <t>1.10x</t>
  </si>
  <si>
    <t>1.65x</t>
  </si>
  <si>
    <t>NFNF*</t>
  </si>
  <si>
    <t>2.5a1</t>
  </si>
  <si>
    <t xml:space="preserve"> 3-6-97</t>
  </si>
  <si>
    <t>2.10a1</t>
  </si>
  <si>
    <t>2.20a1</t>
  </si>
  <si>
    <t>2.40a1</t>
  </si>
  <si>
    <t>2.60a1</t>
  </si>
  <si>
    <t>2.5a2</t>
  </si>
  <si>
    <t>2.10a2</t>
  </si>
  <si>
    <t>2.20a2</t>
  </si>
  <si>
    <t>2.40a2</t>
  </si>
  <si>
    <t>2.60a2</t>
  </si>
  <si>
    <t>2.5a3</t>
  </si>
  <si>
    <t>2.10a3</t>
  </si>
  <si>
    <t>2.20a3</t>
  </si>
  <si>
    <t>2.40a3</t>
  </si>
  <si>
    <t>2.60a3</t>
  </si>
  <si>
    <t>_MISSdata415.xls</t>
  </si>
  <si>
    <t>Hi Terry, there are some organic horizon data missing, some queries here</t>
  </si>
  <si>
    <t>and there, and probably all of it should be proofed  independently by you.</t>
  </si>
  <si>
    <t>Also pls add bulk 14C with error terms; you can put the id number somewhere</t>
  </si>
  <si>
    <t>else if you want.</t>
  </si>
  <si>
    <t>In the MBCP-U document, I hadn't explained the unit calcs and conversions</t>
  </si>
  <si>
    <t>for moisture percents. maybe I should.</t>
  </si>
  <si>
    <t>Can you make up a gas 14CO2 spreadsheet? I could just be a short table.</t>
  </si>
  <si>
    <t>The site_desc and fieldsoils tables will be ready for your perusal soon and</t>
  </si>
  <si>
    <t>then everything (5 files - MBCPU;site_desc; fieldsoils;solid; gasdata) is</t>
  </si>
  <si>
    <t>with you until you've seen it all. When you're done with all of them (maybe</t>
  </si>
  <si>
    <t>Friday or next Friday?), I think it works best if you just edit the file I</t>
  </si>
  <si>
    <t>give you and send it back with a revised name.</t>
  </si>
  <si>
    <t>cheers and have fun, oh yeah.</t>
  </si>
  <si>
    <t>j</t>
  </si>
  <si>
    <t>USGS (VHZ)</t>
  </si>
  <si>
    <t>8.9.97</t>
  </si>
  <si>
    <t>Basal depth</t>
  </si>
  <si>
    <t>Thickness</t>
  </si>
  <si>
    <t>% Field Moisture</t>
  </si>
  <si>
    <t>% Air dry Moisture</t>
  </si>
  <si>
    <t>% C</t>
  </si>
  <si>
    <r>
      <t>BD (g/cm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0"/>
      </rPr>
      <t>)</t>
    </r>
  </si>
  <si>
    <t>% N</t>
  </si>
  <si>
    <t>C/N (%)</t>
  </si>
  <si>
    <t>13C</t>
  </si>
  <si>
    <t>15N</t>
  </si>
  <si>
    <t>Carbon Density</t>
  </si>
  <si>
    <t>Carbon Storage</t>
  </si>
  <si>
    <r>
      <t>g C /cm</t>
    </r>
    <r>
      <rPr>
        <b/>
        <vertAlign val="superscript"/>
        <sz val="10"/>
        <rFont val="Arial"/>
        <family val="0"/>
      </rPr>
      <t>3</t>
    </r>
  </si>
  <si>
    <r>
      <t>g C /cm</t>
    </r>
    <r>
      <rPr>
        <b/>
        <vertAlign val="superscript"/>
        <sz val="10"/>
        <color indexed="8"/>
        <rFont val="Arial"/>
        <family val="2"/>
      </rPr>
      <t>2</t>
    </r>
  </si>
  <si>
    <t>a+b</t>
  </si>
  <si>
    <t>a,b</t>
  </si>
  <si>
    <t>Carbon density</t>
  </si>
  <si>
    <r>
      <t>g C  /cm</t>
    </r>
    <r>
      <rPr>
        <b/>
        <vertAlign val="superscript"/>
        <sz val="10"/>
        <color indexed="8"/>
        <rFont val="Arial"/>
        <family val="2"/>
      </rPr>
      <t>2</t>
    </r>
  </si>
  <si>
    <t>GCPV</t>
  </si>
  <si>
    <t>3.5a1</t>
  </si>
  <si>
    <t>3.10a1</t>
  </si>
  <si>
    <t>3.20a1</t>
  </si>
  <si>
    <t>3.40a1</t>
  </si>
  <si>
    <t>3.60a1</t>
  </si>
  <si>
    <t>3.80a1</t>
  </si>
  <si>
    <t>3.100a1</t>
  </si>
  <si>
    <t>3.5a2</t>
  </si>
  <si>
    <t>3.10a2</t>
  </si>
  <si>
    <t>3.20a2</t>
  </si>
  <si>
    <t>3.40a2</t>
  </si>
  <si>
    <t>3.60a2</t>
  </si>
  <si>
    <t>3.80a2</t>
  </si>
  <si>
    <t>3.100a2</t>
  </si>
  <si>
    <t>3.5a3</t>
  </si>
  <si>
    <t>3.10a3</t>
  </si>
  <si>
    <t>3.20a3</t>
  </si>
  <si>
    <t>3.40a3</t>
  </si>
  <si>
    <t>3.60a3</t>
  </si>
  <si>
    <t>3.80a3</t>
  </si>
  <si>
    <t>3.100a3</t>
  </si>
  <si>
    <t>4.20III</t>
  </si>
  <si>
    <t>4.40III</t>
  </si>
  <si>
    <t>NFWFR2T1</t>
  </si>
  <si>
    <t>NFPV</t>
  </si>
  <si>
    <t>NFNF</t>
  </si>
  <si>
    <r>
      <t>BD (g/cm</t>
    </r>
    <r>
      <rPr>
        <b/>
        <vertAlign val="superscript"/>
        <sz val="8"/>
        <rFont val="Arial"/>
        <family val="0"/>
      </rPr>
      <t>3</t>
    </r>
    <r>
      <rPr>
        <b/>
        <sz val="8"/>
        <rFont val="Arial"/>
        <family val="0"/>
      </rPr>
      <t>)</t>
    </r>
  </si>
  <si>
    <r>
      <t>g C /cm</t>
    </r>
    <r>
      <rPr>
        <b/>
        <vertAlign val="superscript"/>
        <sz val="8"/>
        <rFont val="Arial"/>
        <family val="0"/>
      </rPr>
      <t>3</t>
    </r>
  </si>
  <si>
    <r>
      <t>g C  cm</t>
    </r>
    <r>
      <rPr>
        <b/>
        <vertAlign val="superscript"/>
        <sz val="8"/>
        <rFont val="Arial"/>
        <family val="0"/>
      </rPr>
      <t>2</t>
    </r>
  </si>
  <si>
    <t>3.80a;5.80b1</t>
  </si>
  <si>
    <t>3.100a;5.100b1</t>
  </si>
  <si>
    <t>Profile</t>
  </si>
  <si>
    <t>Sample</t>
  </si>
  <si>
    <t>Depth</t>
  </si>
  <si>
    <t>Thicknes</t>
  </si>
  <si>
    <t>VolumeM</t>
  </si>
  <si>
    <t>AirdryM</t>
  </si>
  <si>
    <t>BDensity</t>
  </si>
  <si>
    <t>TotalC1</t>
  </si>
  <si>
    <t>TotalC2</t>
  </si>
  <si>
    <t>TotalN</t>
  </si>
  <si>
    <t>CNRatio</t>
  </si>
  <si>
    <t>SoilC13</t>
  </si>
  <si>
    <t>SoilN15</t>
  </si>
  <si>
    <t>CDensity</t>
  </si>
  <si>
    <t>ID</t>
  </si>
  <si>
    <t>#</t>
  </si>
  <si>
    <t>(cm)</t>
  </si>
  <si>
    <t>(Oven dry basis)</t>
  </si>
  <si>
    <t>Leco</t>
  </si>
  <si>
    <t>Carlo Erba</t>
  </si>
  <si>
    <t>Air dry</t>
  </si>
  <si>
    <t>Ratio</t>
  </si>
  <si>
    <t>BCPR</t>
  </si>
  <si>
    <t>1.5 m, ab</t>
  </si>
  <si>
    <t xml:space="preserve"> 11-13-97</t>
  </si>
  <si>
    <t>1.10 m,ab</t>
  </si>
  <si>
    <t>1.20 m,ab</t>
  </si>
  <si>
    <t>1.40 m,ab</t>
  </si>
  <si>
    <t>1.60 m,ab</t>
  </si>
  <si>
    <t>1.80 m,ab</t>
  </si>
  <si>
    <t>1.100 m,ab</t>
  </si>
  <si>
    <t>3.5 m, ab</t>
  </si>
  <si>
    <t xml:space="preserve"> 11-14-97</t>
  </si>
  <si>
    <t>3.10 m,ab</t>
  </si>
  <si>
    <t>3.20 m,ab</t>
  </si>
  <si>
    <t>3.40 m,ab</t>
  </si>
  <si>
    <t>3.60 m,ab</t>
  </si>
  <si>
    <t>3.180 m,ab</t>
  </si>
  <si>
    <t>3.100 m,ab</t>
  </si>
  <si>
    <t>CVPR</t>
  </si>
  <si>
    <t>1.orgi abm</t>
  </si>
  <si>
    <t xml:space="preserve"> 11-16-97</t>
  </si>
  <si>
    <t>1.Orge</t>
  </si>
  <si>
    <t>5b.m</t>
  </si>
  <si>
    <t>10b,m</t>
  </si>
  <si>
    <t>20ab,m</t>
  </si>
  <si>
    <t>40ab,m</t>
  </si>
  <si>
    <t>60abm</t>
  </si>
  <si>
    <t>GCPR</t>
  </si>
  <si>
    <t>1.OrgI M,ab</t>
  </si>
  <si>
    <t xml:space="preserve"> 11-15-97</t>
  </si>
  <si>
    <t>1.Org1 M,ab</t>
  </si>
  <si>
    <t>1.5  M,ab</t>
  </si>
  <si>
    <t>1.10 M,ab</t>
  </si>
  <si>
    <t>1.20 M,ab</t>
  </si>
  <si>
    <t>1.40 M,ab</t>
  </si>
  <si>
    <t>1.60 M, ab</t>
  </si>
  <si>
    <t>NFPR</t>
  </si>
  <si>
    <t>2.5 M, ab</t>
  </si>
  <si>
    <t>2.10 m, ab</t>
  </si>
  <si>
    <t>2.20 m,ab</t>
  </si>
  <si>
    <t>2.40 m,ab</t>
  </si>
  <si>
    <t>2.60 m,ab</t>
  </si>
  <si>
    <t>GCPU*</t>
  </si>
  <si>
    <t>5.Orge,abm</t>
  </si>
  <si>
    <t>?</t>
  </si>
  <si>
    <t>5.Orgi,abm</t>
  </si>
  <si>
    <t>1.20a,b,m</t>
  </si>
  <si>
    <t xml:space="preserve"> 12-4-96</t>
  </si>
  <si>
    <t>1.40i3</t>
  </si>
  <si>
    <t>GCPU</t>
  </si>
  <si>
    <t>2.5a</t>
  </si>
  <si>
    <t>2.10a</t>
  </si>
  <si>
    <t>2.20a</t>
  </si>
  <si>
    <t>2.40a</t>
  </si>
  <si>
    <t>2.50a</t>
  </si>
  <si>
    <t>2.60a</t>
  </si>
  <si>
    <t>2.80a;5.80m1</t>
  </si>
  <si>
    <t>2.100a;5.100m1</t>
  </si>
  <si>
    <t>3.5a</t>
  </si>
  <si>
    <t>3.10a</t>
  </si>
  <si>
    <t>3.20a</t>
  </si>
  <si>
    <t>3.40a</t>
  </si>
  <si>
    <t>3.50a</t>
  </si>
  <si>
    <t>3.60a</t>
  </si>
  <si>
    <t>GCPL*</t>
  </si>
  <si>
    <t>5.Orgi</t>
  </si>
  <si>
    <t>5.Orge</t>
  </si>
  <si>
    <t>1.20  a,b</t>
  </si>
  <si>
    <t>1.40I2</t>
  </si>
  <si>
    <t>GCPL</t>
  </si>
  <si>
    <t>2.5a; 5.5b</t>
  </si>
  <si>
    <t>2.10a;5.10b</t>
  </si>
  <si>
    <t>2.20a;5.20b</t>
  </si>
  <si>
    <t>2.40a;5.40b</t>
  </si>
  <si>
    <t>2.50a;5.50b</t>
  </si>
  <si>
    <t>2.6;5.60b</t>
  </si>
  <si>
    <t>5.80a,b</t>
  </si>
  <si>
    <t>5.100a,b</t>
  </si>
  <si>
    <t>3.5a;5.5b2</t>
  </si>
  <si>
    <t>3.10a;5.10b2</t>
  </si>
  <si>
    <t>3.20a;5.20b2</t>
  </si>
  <si>
    <t>3.40a;5.40b2</t>
  </si>
  <si>
    <t>3.50a;5.50b2</t>
  </si>
  <si>
    <t>5.60ab2;5.60b1m+</t>
  </si>
  <si>
    <t>5.80ab2;5.80b1m+</t>
  </si>
  <si>
    <t>GCPV*</t>
  </si>
  <si>
    <t>1.20x</t>
  </si>
  <si>
    <t>1.40x</t>
  </si>
  <si>
    <t>NFPU</t>
  </si>
  <si>
    <t>1.20i1</t>
  </si>
  <si>
    <t xml:space="preserve"> 12-3-96</t>
  </si>
  <si>
    <t>1.40i1</t>
  </si>
  <si>
    <t>3.5a1; 5bm1</t>
  </si>
  <si>
    <t xml:space="preserve"> 11-11-97</t>
  </si>
  <si>
    <t>3.10a1;5bm1</t>
  </si>
  <si>
    <t>3.20a1;5bm1</t>
  </si>
  <si>
    <t>3.40a1;5bm1</t>
  </si>
  <si>
    <t>3.60a15bm1</t>
  </si>
  <si>
    <t>3.80a1;5bm1</t>
  </si>
  <si>
    <t>3.100a1;5bm1</t>
  </si>
  <si>
    <t>3.5a2;5bm2</t>
  </si>
  <si>
    <t>3.10a2;5bm2</t>
  </si>
  <si>
    <t>3.20a2;5bm2</t>
  </si>
  <si>
    <t>3.40a2;5bm2</t>
  </si>
  <si>
    <t>3.60a2;5bm2</t>
  </si>
  <si>
    <t>3.80a2;5bm2</t>
  </si>
  <si>
    <t>3.100a2;5bm2</t>
  </si>
  <si>
    <t>3.5a3;5bm3</t>
  </si>
  <si>
    <t>3.10a3;5bm3</t>
  </si>
  <si>
    <t>3.20a3;5bm3</t>
  </si>
  <si>
    <t>3.40a3;5bm3</t>
  </si>
  <si>
    <t>3.60a3;5bm3</t>
  </si>
  <si>
    <t>3.80a3;5bm3</t>
  </si>
  <si>
    <t>3.100a3;5bm3</t>
  </si>
  <si>
    <t>NFPL</t>
  </si>
  <si>
    <t>1.5a,b</t>
  </si>
  <si>
    <t xml:space="preserve"> 12-2-96</t>
  </si>
  <si>
    <t>1.10a,b</t>
  </si>
  <si>
    <t>1.20a,b</t>
  </si>
  <si>
    <t>1.40a,b</t>
  </si>
  <si>
    <t>3.5a1;6bm1</t>
  </si>
  <si>
    <t xml:space="preserve"> 11-12-97</t>
  </si>
  <si>
    <t>3.10a1;6bm2</t>
  </si>
  <si>
    <t>3.20a1;6bm1</t>
  </si>
  <si>
    <t>3.40a1;6bm1</t>
  </si>
  <si>
    <t>3.60a1;6bm1</t>
  </si>
  <si>
    <t>3.80a1;6bm1</t>
  </si>
  <si>
    <t>3.100a1;6bm1</t>
  </si>
  <si>
    <t>DateFM</t>
  </si>
  <si>
    <t>CStorage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</si>
</sst>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3"/>
      <name val="Arial"/>
      <family val="2"/>
    </font>
    <font>
      <b/>
      <sz val="14"/>
      <name val="Symbol"/>
      <family val="1"/>
    </font>
    <font>
      <b/>
      <vertAlign val="superscript"/>
      <sz val="8"/>
      <name val="Arial"/>
      <family val="0"/>
    </font>
    <font>
      <b/>
      <sz val="8"/>
      <name val="Symbol"/>
      <family val="1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0"/>
      <name val="Geneva"/>
      <family val="0"/>
    </font>
    <font>
      <sz val="10"/>
      <color indexed="13"/>
      <name val="Geneva"/>
      <family val="0"/>
    </font>
    <font>
      <sz val="10"/>
      <color indexed="11"/>
      <name val="Geneva"/>
      <family val="0"/>
    </font>
    <font>
      <sz val="10"/>
      <color indexed="45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10"/>
      <name val="Arial"/>
      <family val="0"/>
    </font>
    <font>
      <b/>
      <i/>
      <sz val="10"/>
      <color indexed="13"/>
      <name val="Arial"/>
      <family val="2"/>
    </font>
    <font>
      <b/>
      <i/>
      <sz val="10"/>
      <color indexed="11"/>
      <name val="Arial"/>
      <family val="2"/>
    </font>
    <font>
      <b/>
      <sz val="12"/>
      <name val="Geneva"/>
      <family val="0"/>
    </font>
    <font>
      <sz val="9"/>
      <name val="Geneva"/>
      <family val="0"/>
    </font>
    <font>
      <sz val="10"/>
      <name val="Tms Rmn"/>
      <family val="0"/>
    </font>
    <font>
      <i/>
      <sz val="10"/>
      <name val="Tms Rmn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horizontal="left"/>
    </xf>
    <xf numFmtId="39" fontId="0" fillId="0" borderId="0" xfId="0" applyNumberForma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39" fontId="0" fillId="0" borderId="3" xfId="0" applyNumberForma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left"/>
    </xf>
    <xf numFmtId="165" fontId="5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3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/>
    </xf>
    <xf numFmtId="2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3" xfId="0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25" fillId="0" borderId="0" xfId="0" applyNumberFormat="1" applyFont="1" applyFill="1" applyAlignment="1">
      <alignment horizontal="center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164" fontId="25" fillId="0" borderId="3" xfId="0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5" fillId="0" borderId="3" xfId="0" applyNumberFormat="1" applyFont="1" applyFill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165" fontId="25" fillId="0" borderId="3" xfId="0" applyNumberFormat="1" applyFont="1" applyBorder="1" applyAlignment="1">
      <alignment horizontal="center"/>
    </xf>
    <xf numFmtId="165" fontId="25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3"/>
          <c:w val="0.942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GCPU 1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delete val="1"/>
            </c:dLbl>
            <c:delete val="1"/>
          </c:dLbls>
          <c:xVal>
            <c:numRef>
              <c:f>Miss_Soil!$C$42:$C$48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26.2</c:v>
                </c:pt>
                <c:pt idx="5">
                  <c:v>32.5</c:v>
                </c:pt>
                <c:pt idx="6">
                  <c:v>40</c:v>
                </c:pt>
              </c:numCache>
            </c:numRef>
          </c:xVal>
          <c:yVal>
            <c:numRef>
              <c:f>Miss_Soil!$J$42:$J$48</c:f>
              <c:numCache>
                <c:ptCount val="7"/>
                <c:pt idx="0">
                  <c:v>16.729</c:v>
                </c:pt>
                <c:pt idx="1">
                  <c:v>1.336</c:v>
                </c:pt>
                <c:pt idx="2">
                  <c:v>0.645</c:v>
                </c:pt>
                <c:pt idx="3">
                  <c:v>0.587</c:v>
                </c:pt>
                <c:pt idx="4">
                  <c:v>0.511</c:v>
                </c:pt>
                <c:pt idx="5">
                  <c:v>0.343</c:v>
                </c:pt>
                <c:pt idx="6">
                  <c:v>0.231</c:v>
                </c:pt>
              </c:numCache>
            </c:numRef>
          </c:yVal>
          <c:smooth val="0"/>
        </c:ser>
        <c:ser>
          <c:idx val="1"/>
          <c:order val="1"/>
          <c:tx>
            <c:v>GCPU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Miss_Soil!$C$50:$C$55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Miss_Soil!$J$50:$J$55</c:f>
              <c:numCache>
                <c:ptCount val="6"/>
                <c:pt idx="0">
                  <c:v>3.275</c:v>
                </c:pt>
                <c:pt idx="1">
                  <c:v>0.666</c:v>
                </c:pt>
                <c:pt idx="2">
                  <c:v>0.519</c:v>
                </c:pt>
                <c:pt idx="3">
                  <c:v>0.375</c:v>
                </c:pt>
                <c:pt idx="4">
                  <c:v>0.272</c:v>
                </c:pt>
                <c:pt idx="5">
                  <c:v>0.231</c:v>
                </c:pt>
              </c:numCache>
            </c:numRef>
          </c:yVal>
          <c:smooth val="0"/>
        </c:ser>
        <c:ser>
          <c:idx val="2"/>
          <c:order val="2"/>
          <c:tx>
            <c:v>GCPU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Miss_Soil!$C$59:$C$64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Miss_Soil!$J$59:$J$64</c:f>
              <c:numCache>
                <c:ptCount val="6"/>
                <c:pt idx="0">
                  <c:v>3.601</c:v>
                </c:pt>
                <c:pt idx="1">
                  <c:v>0.76</c:v>
                </c:pt>
                <c:pt idx="2">
                  <c:v>0.64</c:v>
                </c:pt>
                <c:pt idx="3">
                  <c:v>0.313</c:v>
                </c:pt>
                <c:pt idx="4">
                  <c:v>0.224</c:v>
                </c:pt>
                <c:pt idx="5">
                  <c:v>0.136</c:v>
                </c:pt>
              </c:numCache>
            </c:numRef>
          </c:yVal>
          <c:smooth val="0"/>
        </c:ser>
        <c:axId val="33270869"/>
        <c:axId val="31002366"/>
      </c:scatterChart>
      <c:valAx>
        <c:axId val="332708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002366"/>
        <c:crosses val="autoZero"/>
        <c:crossBetween val="midCat"/>
        <c:dispUnits/>
      </c:valAx>
      <c:valAx>
        <c:axId val="3100236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3327086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15575"/>
          <c:w val="0.225"/>
          <c:h val="0.150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725"/>
          <c:w val="0.9392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v>GCPL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Miss_Soil!$C$70:$C$76</c:f>
              <c:numCache>
                <c:ptCount val="7"/>
                <c:pt idx="0">
                  <c:v>2.1</c:v>
                </c:pt>
                <c:pt idx="1">
                  <c:v>5.3</c:v>
                </c:pt>
                <c:pt idx="2">
                  <c:v>10.5</c:v>
                </c:pt>
                <c:pt idx="3">
                  <c:v>15.8</c:v>
                </c:pt>
                <c:pt idx="4">
                  <c:v>20</c:v>
                </c:pt>
                <c:pt idx="5">
                  <c:v>28.8</c:v>
                </c:pt>
                <c:pt idx="6">
                  <c:v>35</c:v>
                </c:pt>
              </c:numCache>
            </c:numRef>
          </c:xVal>
          <c:yVal>
            <c:numRef>
              <c:f>Miss_Soil!$J$70:$J$76</c:f>
              <c:numCache>
                <c:ptCount val="7"/>
                <c:pt idx="0">
                  <c:v>5.532</c:v>
                </c:pt>
                <c:pt idx="1">
                  <c:v>1.051</c:v>
                </c:pt>
                <c:pt idx="2">
                  <c:v>0.454</c:v>
                </c:pt>
                <c:pt idx="3">
                  <c:v>0.407</c:v>
                </c:pt>
                <c:pt idx="4">
                  <c:v>0.567</c:v>
                </c:pt>
                <c:pt idx="5">
                  <c:v>0.37</c:v>
                </c:pt>
                <c:pt idx="6">
                  <c:v>0.392</c:v>
                </c:pt>
              </c:numCache>
            </c:numRef>
          </c:yVal>
          <c:smooth val="0"/>
        </c:ser>
        <c:ser>
          <c:idx val="1"/>
          <c:order val="1"/>
          <c:tx>
            <c:v>GCPL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Miss_Soil!$C$78:$C$84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Miss_Soil!$J$78:$J$84</c:f>
              <c:numCache>
                <c:ptCount val="7"/>
                <c:pt idx="0">
                  <c:v>2.432</c:v>
                </c:pt>
                <c:pt idx="1">
                  <c:v>0.845</c:v>
                </c:pt>
                <c:pt idx="2">
                  <c:v>0.657</c:v>
                </c:pt>
                <c:pt idx="3">
                  <c:v>0.368</c:v>
                </c:pt>
                <c:pt idx="4">
                  <c:v>0.26</c:v>
                </c:pt>
                <c:pt idx="5">
                  <c:v>0.34</c:v>
                </c:pt>
                <c:pt idx="6">
                  <c:v>0.33</c:v>
                </c:pt>
              </c:numCache>
            </c:numRef>
          </c:yVal>
          <c:smooth val="0"/>
        </c:ser>
        <c:ser>
          <c:idx val="2"/>
          <c:order val="2"/>
          <c:tx>
            <c:v>GCPL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Miss_Soil!$C$87:$C$91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Miss_Soil!$J$87:$J$91</c:f>
              <c:numCache>
                <c:ptCount val="5"/>
                <c:pt idx="0">
                  <c:v>3.509</c:v>
                </c:pt>
                <c:pt idx="1">
                  <c:v>0.904</c:v>
                </c:pt>
                <c:pt idx="2">
                  <c:v>0.606</c:v>
                </c:pt>
                <c:pt idx="3">
                  <c:v>0.444</c:v>
                </c:pt>
                <c:pt idx="4">
                  <c:v>0.317</c:v>
                </c:pt>
              </c:numCache>
            </c:numRef>
          </c:yVal>
          <c:smooth val="0"/>
        </c:ser>
        <c:axId val="34421753"/>
        <c:axId val="41360322"/>
      </c:scatterChart>
      <c:valAx>
        <c:axId val="344217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360322"/>
        <c:crosses val="autoZero"/>
        <c:crossBetween val="midCat"/>
        <c:dispUnits/>
        <c:majorUnit val="20"/>
        <c:minorUnit val="2"/>
      </c:valAx>
      <c:valAx>
        <c:axId val="4136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3442175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6"/>
          <c:w val="0.21375"/>
          <c:h val="0.144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75"/>
          <c:w val="0.939"/>
          <c:h val="0.84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Miss_Soil!$C$70:$C$76</c:f>
              <c:numCache>
                <c:ptCount val="7"/>
                <c:pt idx="0">
                  <c:v>2.1</c:v>
                </c:pt>
                <c:pt idx="1">
                  <c:v>5.3</c:v>
                </c:pt>
                <c:pt idx="2">
                  <c:v>10.5</c:v>
                </c:pt>
                <c:pt idx="3">
                  <c:v>15.8</c:v>
                </c:pt>
                <c:pt idx="4">
                  <c:v>20</c:v>
                </c:pt>
                <c:pt idx="5">
                  <c:v>28.8</c:v>
                </c:pt>
                <c:pt idx="6">
                  <c:v>35</c:v>
                </c:pt>
              </c:numCache>
            </c:numRef>
          </c:xVal>
          <c:yVal>
            <c:numRef>
              <c:f>Miss_Soil!$H$70:$H$76</c:f>
              <c:numCache>
                <c:ptCount val="7"/>
                <c:pt idx="0">
                  <c:v>0.6238467291265019</c:v>
                </c:pt>
                <c:pt idx="1">
                  <c:v>1.4683134717070478</c:v>
                </c:pt>
                <c:pt idx="2">
                  <c:v>1.3336581210071858</c:v>
                </c:pt>
                <c:pt idx="3">
                  <c:v>1.1188327329925363</c:v>
                </c:pt>
                <c:pt idx="4">
                  <c:v>1.3342365331158639</c:v>
                </c:pt>
                <c:pt idx="5">
                  <c:v>1.1206812023637844</c:v>
                </c:pt>
                <c:pt idx="6">
                  <c:v>1.1348155087860436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Miss_Soil!$C$78:$C$84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Miss_Soil!$H$78:$H$85</c:f>
              <c:numCache>
                <c:ptCount val="8"/>
                <c:pt idx="0">
                  <c:v>0.751678125</c:v>
                </c:pt>
                <c:pt idx="1">
                  <c:v>1.3804786585365854</c:v>
                </c:pt>
                <c:pt idx="2">
                  <c:v>1.3342823702982292</c:v>
                </c:pt>
                <c:pt idx="3">
                  <c:v>1.3377634759352655</c:v>
                </c:pt>
                <c:pt idx="4">
                  <c:v>1.4385461565615578</c:v>
                </c:pt>
                <c:pt idx="5">
                  <c:v>1.4385461565615578</c:v>
                </c:pt>
                <c:pt idx="6">
                  <c:v>1.4385461565615578</c:v>
                </c:pt>
                <c:pt idx="7">
                  <c:v>1.6421120692905196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Miss_Soil!$C$87:$C$91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Miss_Soil!$H$87:$H$92</c:f>
              <c:numCache>
                <c:ptCount val="6"/>
                <c:pt idx="0">
                  <c:v>0.6541125000000001</c:v>
                </c:pt>
                <c:pt idx="1">
                  <c:v>1.2843464285714283</c:v>
                </c:pt>
                <c:pt idx="2">
                  <c:v>1.2634781509013284</c:v>
                </c:pt>
                <c:pt idx="3">
                  <c:v>1.2971983071516344</c:v>
                </c:pt>
                <c:pt idx="4">
                  <c:v>1.4480725508268066</c:v>
                </c:pt>
                <c:pt idx="5">
                  <c:v>1.4480725508268066</c:v>
                </c:pt>
              </c:numCache>
            </c:numRef>
          </c:yVal>
          <c:smooth val="0"/>
        </c:ser>
        <c:axId val="36698579"/>
        <c:axId val="61851756"/>
      </c:scatterChart>
      <c:valAx>
        <c:axId val="366985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851756"/>
        <c:crosses val="autoZero"/>
        <c:crossBetween val="midCat"/>
        <c:dispUnits/>
        <c:majorUnit val="20"/>
      </c:valAx>
      <c:valAx>
        <c:axId val="6185175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6698579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75"/>
          <c:w val="0.9395"/>
          <c:h val="0.84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Miss_Soil!$C$70:$C$76</c:f>
              <c:numCache>
                <c:ptCount val="7"/>
                <c:pt idx="0">
                  <c:v>2.1</c:v>
                </c:pt>
                <c:pt idx="1">
                  <c:v>5.3</c:v>
                </c:pt>
                <c:pt idx="2">
                  <c:v>10.5</c:v>
                </c:pt>
                <c:pt idx="3">
                  <c:v>15.8</c:v>
                </c:pt>
                <c:pt idx="4">
                  <c:v>20</c:v>
                </c:pt>
                <c:pt idx="5">
                  <c:v>28.8</c:v>
                </c:pt>
                <c:pt idx="6">
                  <c:v>35</c:v>
                </c:pt>
              </c:numCache>
            </c:numRef>
          </c:xVal>
          <c:yVal>
            <c:numRef>
              <c:f>Miss_Soil!$O$70:$O$76</c:f>
              <c:numCache>
                <c:ptCount val="7"/>
                <c:pt idx="0">
                  <c:v>0.034511201055278086</c:v>
                </c:pt>
                <c:pt idx="1">
                  <c:v>0.01543197458764107</c:v>
                </c:pt>
                <c:pt idx="2">
                  <c:v>0.006054807869372623</c:v>
                </c:pt>
                <c:pt idx="3">
                  <c:v>0.004553649223279622</c:v>
                </c:pt>
                <c:pt idx="4">
                  <c:v>0.007565121142766948</c:v>
                </c:pt>
                <c:pt idx="5">
                  <c:v>0.004146520448746003</c:v>
                </c:pt>
                <c:pt idx="6">
                  <c:v>0.004448476794441291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Miss_Soil!$C$78:$C$84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Miss_Soil!$O$78:$O$84</c:f>
              <c:numCache>
                <c:ptCount val="7"/>
                <c:pt idx="0">
                  <c:v>0.018280811999999997</c:v>
                </c:pt>
                <c:pt idx="1">
                  <c:v>0.011665044664634146</c:v>
                </c:pt>
                <c:pt idx="2">
                  <c:v>0.008766235172859366</c:v>
                </c:pt>
                <c:pt idx="3">
                  <c:v>0.004922969591441777</c:v>
                </c:pt>
                <c:pt idx="4">
                  <c:v>0.0037402200070600503</c:v>
                </c:pt>
                <c:pt idx="5">
                  <c:v>0.004891056932309297</c:v>
                </c:pt>
                <c:pt idx="6">
                  <c:v>0.004747202316653141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Miss_Soil!$C$87:$C$91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Miss_Soil!$O$87:$O$91</c:f>
              <c:numCache>
                <c:ptCount val="5"/>
                <c:pt idx="0">
                  <c:v>0.022952807625000002</c:v>
                </c:pt>
                <c:pt idx="1">
                  <c:v>0.011610491714285711</c:v>
                </c:pt>
                <c:pt idx="2">
                  <c:v>0.00765667759446205</c:v>
                </c:pt>
                <c:pt idx="3">
                  <c:v>0.0057595604837532574</c:v>
                </c:pt>
                <c:pt idx="4">
                  <c:v>0.004590389986120977</c:v>
                </c:pt>
              </c:numCache>
            </c:numRef>
          </c:yVal>
          <c:smooth val="0"/>
        </c:ser>
        <c:axId val="19794893"/>
        <c:axId val="43936310"/>
      </c:scatterChart>
      <c:valAx>
        <c:axId val="197948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936310"/>
        <c:crosses val="autoZero"/>
        <c:crossBetween val="midCat"/>
        <c:dispUnits/>
        <c:majorUnit val="20"/>
      </c:valAx>
      <c:valAx>
        <c:axId val="43936310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979489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axId val="59882471"/>
        <c:axId val="2071328"/>
      </c:scatterChart>
      <c:valAx>
        <c:axId val="5988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71328"/>
        <c:crosses val="autoZero"/>
        <c:crossBetween val="midCat"/>
        <c:dispUnits/>
      </c:valAx>
      <c:valAx>
        <c:axId val="2071328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crossAx val="59882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6"/>
          <c:w val="0.947"/>
          <c:h val="0.82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Miss_Soil!$C$70:$C$76</c:f>
              <c:numCache>
                <c:ptCount val="7"/>
                <c:pt idx="0">
                  <c:v>2.1</c:v>
                </c:pt>
                <c:pt idx="1">
                  <c:v>5.3</c:v>
                </c:pt>
                <c:pt idx="2">
                  <c:v>10.5</c:v>
                </c:pt>
                <c:pt idx="3">
                  <c:v>15.8</c:v>
                </c:pt>
                <c:pt idx="4">
                  <c:v>20</c:v>
                </c:pt>
                <c:pt idx="5">
                  <c:v>28.8</c:v>
                </c:pt>
                <c:pt idx="6">
                  <c:v>35</c:v>
                </c:pt>
              </c:numCache>
            </c:numRef>
          </c:xVal>
          <c:yVal>
            <c:numRef>
              <c:f>Miss_Soil!$L$70:$L$76</c:f>
              <c:numCache>
                <c:ptCount val="7"/>
                <c:pt idx="0">
                  <c:v>18.31788079470199</c:v>
                </c:pt>
                <c:pt idx="1">
                  <c:v>13.30379746835443</c:v>
                </c:pt>
                <c:pt idx="2">
                  <c:v>11.073170731707316</c:v>
                </c:pt>
                <c:pt idx="3">
                  <c:v>11.628571428571426</c:v>
                </c:pt>
                <c:pt idx="4">
                  <c:v>12.46153846153846</c:v>
                </c:pt>
                <c:pt idx="5">
                  <c:v>10</c:v>
                </c:pt>
                <c:pt idx="6">
                  <c:v>11.878787878787879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Miss_Soil!$C$78:$C$84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Miss_Soil!$L$78:$L$84</c:f>
              <c:numCache>
                <c:ptCount val="7"/>
                <c:pt idx="0">
                  <c:v>20.96551724137931</c:v>
                </c:pt>
                <c:pt idx="1">
                  <c:v>19.204545454545457</c:v>
                </c:pt>
                <c:pt idx="2">
                  <c:v>18.250000000000004</c:v>
                </c:pt>
                <c:pt idx="3">
                  <c:v>14.719999999999999</c:v>
                </c:pt>
                <c:pt idx="4">
                  <c:v>12.380952380952381</c:v>
                </c:pt>
                <c:pt idx="5">
                  <c:v>11.333333333333334</c:v>
                </c:pt>
                <c:pt idx="6">
                  <c:v>10.645161290322582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Miss_Soil!$C$87:$C$91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Miss_Soil!$L$87:$L$91</c:f>
              <c:numCache>
                <c:ptCount val="5"/>
                <c:pt idx="0">
                  <c:v>22.35031847133758</c:v>
                </c:pt>
                <c:pt idx="1">
                  <c:v>19.65217391304348</c:v>
                </c:pt>
                <c:pt idx="2">
                  <c:v>15.538461538461538</c:v>
                </c:pt>
                <c:pt idx="3">
                  <c:v>14.32258064516129</c:v>
                </c:pt>
                <c:pt idx="4">
                  <c:v>12.68</c:v>
                </c:pt>
              </c:numCache>
            </c:numRef>
          </c:yVal>
          <c:smooth val="0"/>
        </c:ser>
        <c:axId val="18641953"/>
        <c:axId val="33559850"/>
      </c:scatterChart>
      <c:valAx>
        <c:axId val="186419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559850"/>
        <c:crosses val="autoZero"/>
        <c:crossBetween val="midCat"/>
        <c:dispUnits/>
        <c:majorUnit val="20"/>
      </c:valAx>
      <c:valAx>
        <c:axId val="335598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64195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9"/>
          <c:w val="0.94575"/>
          <c:h val="0.85025"/>
        </c:manualLayout>
      </c:layout>
      <c:scatterChart>
        <c:scatterStyle val="lineMarker"/>
        <c:varyColors val="0"/>
        <c:ser>
          <c:idx val="0"/>
          <c:order val="0"/>
          <c:tx>
            <c:v>GCPL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Miss_Soil!$M$70:$M$76</c:f>
              <c:numCache>
                <c:ptCount val="7"/>
                <c:pt idx="0">
                  <c:v>-27.276</c:v>
                </c:pt>
                <c:pt idx="1">
                  <c:v>-25.726</c:v>
                </c:pt>
                <c:pt idx="2">
                  <c:v>-23.919</c:v>
                </c:pt>
                <c:pt idx="3">
                  <c:v>-23.309</c:v>
                </c:pt>
                <c:pt idx="4">
                  <c:v>-24.903</c:v>
                </c:pt>
                <c:pt idx="5">
                  <c:v>-22.963</c:v>
                </c:pt>
                <c:pt idx="6">
                  <c:v>-24.085</c:v>
                </c:pt>
              </c:numCache>
            </c:numRef>
          </c:xVal>
          <c:yVal>
            <c:numRef>
              <c:f>Miss_Soil!$N$70:$N$76</c:f>
              <c:numCache>
                <c:ptCount val="7"/>
                <c:pt idx="0">
                  <c:v>-1.467</c:v>
                </c:pt>
                <c:pt idx="1">
                  <c:v>1.977</c:v>
                </c:pt>
                <c:pt idx="2">
                  <c:v>4.051</c:v>
                </c:pt>
                <c:pt idx="3">
                  <c:v>4.063</c:v>
                </c:pt>
                <c:pt idx="4">
                  <c:v>3.5545</c:v>
                </c:pt>
                <c:pt idx="5">
                  <c:v>3.907</c:v>
                </c:pt>
                <c:pt idx="6">
                  <c:v>3.496</c:v>
                </c:pt>
              </c:numCache>
            </c:numRef>
          </c:yVal>
          <c:smooth val="0"/>
        </c:ser>
        <c:ser>
          <c:idx val="1"/>
          <c:order val="1"/>
          <c:tx>
            <c:v>GCPL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Miss_Soil!$M$78:$M$84</c:f>
              <c:numCache>
                <c:ptCount val="7"/>
                <c:pt idx="0">
                  <c:v>-26.7</c:v>
                </c:pt>
                <c:pt idx="1">
                  <c:v>-26.07</c:v>
                </c:pt>
                <c:pt idx="2">
                  <c:v>-25.42</c:v>
                </c:pt>
                <c:pt idx="3">
                  <c:v>-24.46</c:v>
                </c:pt>
                <c:pt idx="4">
                  <c:v>-24.28</c:v>
                </c:pt>
                <c:pt idx="5">
                  <c:v>-23.84</c:v>
                </c:pt>
                <c:pt idx="6">
                  <c:v>-23.73</c:v>
                </c:pt>
              </c:numCache>
            </c:numRef>
          </c:xVal>
          <c:yVal>
            <c:numRef>
              <c:f>Miss_Soil!$N$78:$N$84</c:f>
              <c:numCache>
                <c:ptCount val="7"/>
                <c:pt idx="0">
                  <c:v>0.95</c:v>
                </c:pt>
                <c:pt idx="1">
                  <c:v>4.07</c:v>
                </c:pt>
                <c:pt idx="2">
                  <c:v>5.38</c:v>
                </c:pt>
                <c:pt idx="3">
                  <c:v>5.78</c:v>
                </c:pt>
                <c:pt idx="4">
                  <c:v>4.83</c:v>
                </c:pt>
                <c:pt idx="5">
                  <c:v>4.675</c:v>
                </c:pt>
                <c:pt idx="6">
                  <c:v>5.485</c:v>
                </c:pt>
              </c:numCache>
            </c:numRef>
          </c:yVal>
          <c:smooth val="0"/>
        </c:ser>
        <c:ser>
          <c:idx val="2"/>
          <c:order val="2"/>
          <c:tx>
            <c:v>GCPL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Miss_Soil!$M$87:$M$91</c:f>
              <c:numCache>
                <c:ptCount val="5"/>
                <c:pt idx="0">
                  <c:v>-26.94</c:v>
                </c:pt>
                <c:pt idx="1">
                  <c:v>-26</c:v>
                </c:pt>
                <c:pt idx="2">
                  <c:v>-24.8</c:v>
                </c:pt>
                <c:pt idx="3">
                  <c:v>-24.58</c:v>
                </c:pt>
                <c:pt idx="4">
                  <c:v>-24.3</c:v>
                </c:pt>
              </c:numCache>
            </c:numRef>
          </c:xVal>
          <c:yVal>
            <c:numRef>
              <c:f>Miss_Soil!$N$87:$N$91</c:f>
              <c:numCache>
                <c:ptCount val="5"/>
                <c:pt idx="0">
                  <c:v>0.63</c:v>
                </c:pt>
                <c:pt idx="1">
                  <c:v>4.23</c:v>
                </c:pt>
                <c:pt idx="2">
                  <c:v>5.97</c:v>
                </c:pt>
                <c:pt idx="3">
                  <c:v>5.53</c:v>
                </c:pt>
                <c:pt idx="4">
                  <c:v>5.76</c:v>
                </c:pt>
              </c:numCache>
            </c:numRef>
          </c:yVal>
          <c:smooth val="0"/>
        </c:ser>
        <c:axId val="33603195"/>
        <c:axId val="33993300"/>
      </c:scatterChart>
      <c:valAx>
        <c:axId val="33603195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993300"/>
        <c:crossesAt val="-4"/>
        <c:crossBetween val="midCat"/>
        <c:dispUnits/>
        <c:majorUnit val="2"/>
        <c:minorUnit val="2"/>
      </c:valAx>
      <c:valAx>
        <c:axId val="33993300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3360319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9"/>
          <c:w val="0.90275"/>
          <c:h val="0.85025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Miss_Soil!$C$70:$C$76</c:f>
              <c:numCache>
                <c:ptCount val="7"/>
                <c:pt idx="0">
                  <c:v>2.1</c:v>
                </c:pt>
                <c:pt idx="1">
                  <c:v>5.3</c:v>
                </c:pt>
                <c:pt idx="2">
                  <c:v>10.5</c:v>
                </c:pt>
                <c:pt idx="3">
                  <c:v>15.8</c:v>
                </c:pt>
                <c:pt idx="4">
                  <c:v>20</c:v>
                </c:pt>
                <c:pt idx="5">
                  <c:v>28.8</c:v>
                </c:pt>
                <c:pt idx="6">
                  <c:v>35</c:v>
                </c:pt>
              </c:numCache>
            </c:numRef>
          </c:xVal>
          <c:yVal>
            <c:numRef>
              <c:f>Miss_Soil!$M$70:$M$76</c:f>
              <c:numCache>
                <c:ptCount val="7"/>
                <c:pt idx="0">
                  <c:v>-27.276</c:v>
                </c:pt>
                <c:pt idx="1">
                  <c:v>-25.726</c:v>
                </c:pt>
                <c:pt idx="2">
                  <c:v>-23.919</c:v>
                </c:pt>
                <c:pt idx="3">
                  <c:v>-23.309</c:v>
                </c:pt>
                <c:pt idx="4">
                  <c:v>-24.903</c:v>
                </c:pt>
                <c:pt idx="5">
                  <c:v>-22.963</c:v>
                </c:pt>
                <c:pt idx="6">
                  <c:v>-24.085</c:v>
                </c:pt>
              </c:numCache>
            </c:numRef>
          </c:yVal>
          <c:smooth val="0"/>
        </c:ser>
        <c:ser>
          <c:idx val="1"/>
          <c:order val="1"/>
          <c:tx>
            <c:v>2C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Miss_Soil!$C$78:$C$84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Miss_Soil!$M$78:$M$84</c:f>
              <c:numCache>
                <c:ptCount val="7"/>
                <c:pt idx="0">
                  <c:v>-26.7</c:v>
                </c:pt>
                <c:pt idx="1">
                  <c:v>-26.07</c:v>
                </c:pt>
                <c:pt idx="2">
                  <c:v>-25.42</c:v>
                </c:pt>
                <c:pt idx="3">
                  <c:v>-24.46</c:v>
                </c:pt>
                <c:pt idx="4">
                  <c:v>-24.28</c:v>
                </c:pt>
                <c:pt idx="5">
                  <c:v>-23.84</c:v>
                </c:pt>
                <c:pt idx="6">
                  <c:v>-23.73</c:v>
                </c:pt>
              </c:numCache>
            </c:numRef>
          </c:yVal>
          <c:smooth val="0"/>
        </c:ser>
        <c:ser>
          <c:idx val="2"/>
          <c:order val="2"/>
          <c:tx>
            <c:v>3C</c:v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Miss_Soil!$C$87:$C$91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Miss_Soil!$M$87:$M$91</c:f>
              <c:numCache>
                <c:ptCount val="5"/>
                <c:pt idx="0">
                  <c:v>-26.94</c:v>
                </c:pt>
                <c:pt idx="1">
                  <c:v>-26</c:v>
                </c:pt>
                <c:pt idx="2">
                  <c:v>-24.8</c:v>
                </c:pt>
                <c:pt idx="3">
                  <c:v>-24.58</c:v>
                </c:pt>
                <c:pt idx="4">
                  <c:v>-24.3</c:v>
                </c:pt>
              </c:numCache>
            </c:numRef>
          </c:yVal>
          <c:smooth val="0"/>
        </c:ser>
        <c:axId val="37504245"/>
        <c:axId val="1993886"/>
      </c:scatterChart>
      <c:scatterChart>
        <c:scatterStyle val="lineMarker"/>
        <c:varyColors val="0"/>
        <c:ser>
          <c:idx val="3"/>
          <c:order val="3"/>
          <c:tx>
            <c:v>1N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Miss_Soil!$C$70:$C$76</c:f>
              <c:numCache>
                <c:ptCount val="7"/>
                <c:pt idx="0">
                  <c:v>2.1</c:v>
                </c:pt>
                <c:pt idx="1">
                  <c:v>5.3</c:v>
                </c:pt>
                <c:pt idx="2">
                  <c:v>10.5</c:v>
                </c:pt>
                <c:pt idx="3">
                  <c:v>15.8</c:v>
                </c:pt>
                <c:pt idx="4">
                  <c:v>20</c:v>
                </c:pt>
                <c:pt idx="5">
                  <c:v>28.8</c:v>
                </c:pt>
                <c:pt idx="6">
                  <c:v>35</c:v>
                </c:pt>
              </c:numCache>
            </c:numRef>
          </c:xVal>
          <c:yVal>
            <c:numRef>
              <c:f>Miss_Soil!$N$70:$N$76</c:f>
              <c:numCache>
                <c:ptCount val="7"/>
                <c:pt idx="0">
                  <c:v>-1.467</c:v>
                </c:pt>
                <c:pt idx="1">
                  <c:v>1.977</c:v>
                </c:pt>
                <c:pt idx="2">
                  <c:v>4.051</c:v>
                </c:pt>
                <c:pt idx="3">
                  <c:v>4.063</c:v>
                </c:pt>
                <c:pt idx="4">
                  <c:v>3.5545</c:v>
                </c:pt>
                <c:pt idx="5">
                  <c:v>3.907</c:v>
                </c:pt>
                <c:pt idx="6">
                  <c:v>3.496</c:v>
                </c:pt>
              </c:numCache>
            </c:numRef>
          </c:yVal>
          <c:smooth val="0"/>
        </c:ser>
        <c:ser>
          <c:idx val="4"/>
          <c:order val="4"/>
          <c:tx>
            <c:v>2N</c:v>
          </c:tx>
          <c:spPr>
            <a:ln w="3175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Miss_Soil!$C$78:$C$84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Miss_Soil!$N$78:$N$84</c:f>
              <c:numCache>
                <c:ptCount val="7"/>
                <c:pt idx="0">
                  <c:v>0.95</c:v>
                </c:pt>
                <c:pt idx="1">
                  <c:v>4.07</c:v>
                </c:pt>
                <c:pt idx="2">
                  <c:v>5.38</c:v>
                </c:pt>
                <c:pt idx="3">
                  <c:v>5.78</c:v>
                </c:pt>
                <c:pt idx="4">
                  <c:v>4.83</c:v>
                </c:pt>
                <c:pt idx="5">
                  <c:v>4.675</c:v>
                </c:pt>
                <c:pt idx="6">
                  <c:v>5.485</c:v>
                </c:pt>
              </c:numCache>
            </c:numRef>
          </c:yVal>
          <c:smooth val="0"/>
        </c:ser>
        <c:ser>
          <c:idx val="5"/>
          <c:order val="5"/>
          <c:tx>
            <c:v>3N</c:v>
          </c:tx>
          <c:spPr>
            <a:ln w="3175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Miss_Soil!$C$87:$C$91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Miss_Soil!$N$87:$N$91</c:f>
              <c:numCache>
                <c:ptCount val="5"/>
                <c:pt idx="0">
                  <c:v>0.63</c:v>
                </c:pt>
                <c:pt idx="1">
                  <c:v>4.23</c:v>
                </c:pt>
                <c:pt idx="2">
                  <c:v>5.97</c:v>
                </c:pt>
                <c:pt idx="3">
                  <c:v>5.53</c:v>
                </c:pt>
                <c:pt idx="4">
                  <c:v>5.76</c:v>
                </c:pt>
              </c:numCache>
            </c:numRef>
          </c:yVal>
          <c:smooth val="0"/>
        </c:ser>
        <c:axId val="17944975"/>
        <c:axId val="27287048"/>
      </c:scatterChart>
      <c:valAx>
        <c:axId val="375042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1993886"/>
        <c:crossesAt val="-30"/>
        <c:crossBetween val="midCat"/>
        <c:dispUnits/>
        <c:majorUnit val="20"/>
      </c:valAx>
      <c:valAx>
        <c:axId val="1993886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504245"/>
        <c:crosses val="autoZero"/>
        <c:crossBetween val="midCat"/>
        <c:dispUnits/>
        <c:majorUnit val="4"/>
      </c:valAx>
      <c:valAx>
        <c:axId val="17944975"/>
        <c:scaling>
          <c:orientation val="minMax"/>
        </c:scaling>
        <c:axPos val="b"/>
        <c:delete val="1"/>
        <c:majorTickMark val="in"/>
        <c:minorTickMark val="none"/>
        <c:tickLblPos val="nextTo"/>
        <c:crossAx val="27287048"/>
        <c:crosses val="max"/>
        <c:crossBetween val="midCat"/>
        <c:dispUnits/>
      </c:valAx>
      <c:valAx>
        <c:axId val="2728704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944975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12"/>
          <c:w val="0.78725"/>
          <c:h val="0.07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87"/>
          <c:w val="0.945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GCPV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Miss_Soil!$C$96:$C$104</c:f>
              <c:numCache>
                <c:ptCount val="9"/>
                <c:pt idx="0">
                  <c:v>3.3</c:v>
                </c:pt>
                <c:pt idx="1">
                  <c:v>6.7</c:v>
                </c:pt>
                <c:pt idx="2">
                  <c:v>11.1</c:v>
                </c:pt>
                <c:pt idx="3">
                  <c:v>15.6</c:v>
                </c:pt>
                <c:pt idx="4">
                  <c:v>20</c:v>
                </c:pt>
                <c:pt idx="5">
                  <c:v>24.2</c:v>
                </c:pt>
                <c:pt idx="6">
                  <c:v>29.5</c:v>
                </c:pt>
                <c:pt idx="7">
                  <c:v>34.7</c:v>
                </c:pt>
                <c:pt idx="8">
                  <c:v>40</c:v>
                </c:pt>
              </c:numCache>
            </c:numRef>
          </c:xVal>
          <c:yVal>
            <c:numRef>
              <c:f>Miss_Soil!$J$96:$J$104</c:f>
              <c:numCache>
                <c:ptCount val="9"/>
                <c:pt idx="0">
                  <c:v>5.334</c:v>
                </c:pt>
                <c:pt idx="1">
                  <c:v>2.817</c:v>
                </c:pt>
                <c:pt idx="2">
                  <c:v>0.941</c:v>
                </c:pt>
                <c:pt idx="3">
                  <c:v>0.387</c:v>
                </c:pt>
                <c:pt idx="4">
                  <c:v>0.321</c:v>
                </c:pt>
                <c:pt idx="5">
                  <c:v>0.516</c:v>
                </c:pt>
                <c:pt idx="6">
                  <c:v>0.433</c:v>
                </c:pt>
                <c:pt idx="7">
                  <c:v>0.568</c:v>
                </c:pt>
                <c:pt idx="8">
                  <c:v>0.541</c:v>
                </c:pt>
              </c:numCache>
            </c:numRef>
          </c:yVal>
          <c:smooth val="0"/>
        </c:ser>
        <c:axId val="44256841"/>
        <c:axId val="62767250"/>
      </c:scatterChart>
      <c:valAx>
        <c:axId val="442568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767250"/>
        <c:crosses val="autoZero"/>
        <c:crossBetween val="midCat"/>
        <c:dispUnits/>
        <c:majorUnit val="20"/>
      </c:valAx>
      <c:valAx>
        <c:axId val="6276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44256841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154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3225"/>
          <c:h val="0.846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Miss_Soil!$C$96:$C$104</c:f>
              <c:numCache>
                <c:ptCount val="9"/>
                <c:pt idx="0">
                  <c:v>3.3</c:v>
                </c:pt>
                <c:pt idx="1">
                  <c:v>6.7</c:v>
                </c:pt>
                <c:pt idx="2">
                  <c:v>11.1</c:v>
                </c:pt>
                <c:pt idx="3">
                  <c:v>15.6</c:v>
                </c:pt>
                <c:pt idx="4">
                  <c:v>20</c:v>
                </c:pt>
                <c:pt idx="5">
                  <c:v>24.2</c:v>
                </c:pt>
                <c:pt idx="6">
                  <c:v>29.5</c:v>
                </c:pt>
                <c:pt idx="7">
                  <c:v>34.7</c:v>
                </c:pt>
                <c:pt idx="8">
                  <c:v>40</c:v>
                </c:pt>
              </c:numCache>
            </c:numRef>
          </c:xVal>
          <c:yVal>
            <c:numRef>
              <c:f>Miss_Soil!$H$96:$H$104</c:f>
              <c:numCache>
                <c:ptCount val="9"/>
                <c:pt idx="0">
                  <c:v>0.6433445017613592</c:v>
                </c:pt>
                <c:pt idx="1">
                  <c:v>0.8371516864973436</c:v>
                </c:pt>
                <c:pt idx="2">
                  <c:v>1.1574628775323275</c:v>
                </c:pt>
                <c:pt idx="3">
                  <c:v>1.2016766194021344</c:v>
                </c:pt>
                <c:pt idx="4">
                  <c:v>1.3454308693437411</c:v>
                </c:pt>
                <c:pt idx="5">
                  <c:v>1.0423063287872696</c:v>
                </c:pt>
                <c:pt idx="6">
                  <c:v>1.2441572868070454</c:v>
                </c:pt>
                <c:pt idx="7">
                  <c:v>1.3376850834431133</c:v>
                </c:pt>
                <c:pt idx="8">
                  <c:v>1.4111160581112032</c:v>
                </c:pt>
              </c:numCache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982460"/>
        <c:crosses val="autoZero"/>
        <c:crossBetween val="midCat"/>
        <c:dispUnits/>
        <c:majorUnit val="20"/>
      </c:valAx>
      <c:valAx>
        <c:axId val="5098246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8034339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25"/>
          <c:w val="0.9335"/>
          <c:h val="0.837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Miss_Soil!$C$96:$C$104</c:f>
              <c:numCache>
                <c:ptCount val="9"/>
                <c:pt idx="0">
                  <c:v>3.3</c:v>
                </c:pt>
                <c:pt idx="1">
                  <c:v>6.7</c:v>
                </c:pt>
                <c:pt idx="2">
                  <c:v>11.1</c:v>
                </c:pt>
                <c:pt idx="3">
                  <c:v>15.6</c:v>
                </c:pt>
                <c:pt idx="4">
                  <c:v>20</c:v>
                </c:pt>
                <c:pt idx="5">
                  <c:v>24.2</c:v>
                </c:pt>
                <c:pt idx="6">
                  <c:v>29.5</c:v>
                </c:pt>
                <c:pt idx="7">
                  <c:v>34.7</c:v>
                </c:pt>
                <c:pt idx="8">
                  <c:v>40</c:v>
                </c:pt>
              </c:numCache>
            </c:numRef>
          </c:xVal>
          <c:yVal>
            <c:numRef>
              <c:f>Miss_Soil!$L$96:$L$104</c:f>
              <c:numCache>
                <c:ptCount val="9"/>
                <c:pt idx="0">
                  <c:v>16.018018018018015</c:v>
                </c:pt>
                <c:pt idx="1">
                  <c:v>15.915254237288137</c:v>
                </c:pt>
                <c:pt idx="2">
                  <c:v>13.442857142857141</c:v>
                </c:pt>
                <c:pt idx="3">
                  <c:v>10.45945945945946</c:v>
                </c:pt>
                <c:pt idx="4">
                  <c:v>8.675675675675675</c:v>
                </c:pt>
                <c:pt idx="5">
                  <c:v>11.466666666666667</c:v>
                </c:pt>
                <c:pt idx="6">
                  <c:v>10.309523809523808</c:v>
                </c:pt>
                <c:pt idx="7">
                  <c:v>11.137254901960784</c:v>
                </c:pt>
                <c:pt idx="8">
                  <c:v>12.58139534883721</c:v>
                </c:pt>
              </c:numCache>
            </c:numRef>
          </c:yVal>
          <c:smooth val="0"/>
        </c:ser>
        <c:axId val="56188957"/>
        <c:axId val="35938566"/>
      </c:scatterChart>
      <c:valAx>
        <c:axId val="561889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938566"/>
        <c:crosses val="autoZero"/>
        <c:crossBetween val="midCat"/>
        <c:dispUnits/>
        <c:majorUnit val="20"/>
      </c:valAx>
      <c:valAx>
        <c:axId val="3593856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18895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9"/>
          <c:w val="0.93525"/>
          <c:h val="0.865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Miss_Soil!$C$42:$C$48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26.2</c:v>
                </c:pt>
                <c:pt idx="5">
                  <c:v>32.5</c:v>
                </c:pt>
                <c:pt idx="6">
                  <c:v>40</c:v>
                </c:pt>
              </c:numCache>
            </c:numRef>
          </c:xVal>
          <c:yVal>
            <c:numRef>
              <c:f>Miss_Soil!$H$42:$H$48</c:f>
              <c:numCache>
                <c:ptCount val="7"/>
                <c:pt idx="0">
                  <c:v>0.19799805329755607</c:v>
                </c:pt>
                <c:pt idx="1">
                  <c:v>1.1576934206718754</c:v>
                </c:pt>
                <c:pt idx="2">
                  <c:v>1.3193539052429433</c:v>
                </c:pt>
                <c:pt idx="3">
                  <c:v>1.1338325046694555</c:v>
                </c:pt>
                <c:pt idx="4">
                  <c:v>1.0456482205153927</c:v>
                </c:pt>
                <c:pt idx="5">
                  <c:v>1.2061746628868404</c:v>
                </c:pt>
                <c:pt idx="6">
                  <c:v>1.2074746358701847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Miss_Soil!$C$50:$C$55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Miss_Soil!$H$50:$H$57</c:f>
              <c:numCache>
                <c:ptCount val="8"/>
                <c:pt idx="0">
                  <c:v>0.8528203645242443</c:v>
                </c:pt>
                <c:pt idx="1">
                  <c:v>0</c:v>
                </c:pt>
                <c:pt idx="2">
                  <c:v>1.260286365079771</c:v>
                </c:pt>
                <c:pt idx="3">
                  <c:v>1.322105763926284</c:v>
                </c:pt>
                <c:pt idx="4">
                  <c:v>1.1438028070693151</c:v>
                </c:pt>
                <c:pt idx="5">
                  <c:v>1.1438028070693151</c:v>
                </c:pt>
                <c:pt idx="6">
                  <c:v>1.5820693912221515</c:v>
                </c:pt>
                <c:pt idx="7">
                  <c:v>1.6960018282003249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Miss_Soil!$C$59:$C$64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Miss_Soil!$H$59:$H$65</c:f>
              <c:numCache>
                <c:ptCount val="7"/>
                <c:pt idx="0">
                  <c:v>0.9094564522394318</c:v>
                </c:pt>
                <c:pt idx="1">
                  <c:v>0</c:v>
                </c:pt>
                <c:pt idx="2">
                  <c:v>1.3894866777263706</c:v>
                </c:pt>
                <c:pt idx="3">
                  <c:v>1.2124184171745105</c:v>
                </c:pt>
                <c:pt idx="4">
                  <c:v>1.2722270178074195</c:v>
                </c:pt>
                <c:pt idx="5">
                  <c:v>1.2722270178074195</c:v>
                </c:pt>
                <c:pt idx="6">
                  <c:v>1.5211347984542638</c:v>
                </c:pt>
              </c:numCache>
            </c:numRef>
          </c:yVal>
          <c:smooth val="0"/>
        </c:ser>
        <c:axId val="10585839"/>
        <c:axId val="28163688"/>
      </c:scatterChart>
      <c:valAx>
        <c:axId val="105858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163688"/>
        <c:crosses val="autoZero"/>
        <c:crossBetween val="midCat"/>
        <c:dispUnits/>
        <c:majorUnit val="20"/>
      </c:valAx>
      <c:valAx>
        <c:axId val="2816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0585839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89"/>
          <c:w val="0.936"/>
          <c:h val="0.83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Miss_Soil!$C$96:$C$104</c:f>
              <c:numCache>
                <c:ptCount val="9"/>
                <c:pt idx="0">
                  <c:v>3.3</c:v>
                </c:pt>
                <c:pt idx="1">
                  <c:v>6.7</c:v>
                </c:pt>
                <c:pt idx="2">
                  <c:v>11.1</c:v>
                </c:pt>
                <c:pt idx="3">
                  <c:v>15.6</c:v>
                </c:pt>
                <c:pt idx="4">
                  <c:v>20</c:v>
                </c:pt>
                <c:pt idx="5">
                  <c:v>24.2</c:v>
                </c:pt>
                <c:pt idx="6">
                  <c:v>29.5</c:v>
                </c:pt>
                <c:pt idx="7">
                  <c:v>34.7</c:v>
                </c:pt>
                <c:pt idx="8">
                  <c:v>40</c:v>
                </c:pt>
              </c:numCache>
            </c:numRef>
          </c:xVal>
          <c:yVal>
            <c:numRef>
              <c:f>Miss_Soil!$O$96:$O$104</c:f>
              <c:numCache>
                <c:ptCount val="9"/>
                <c:pt idx="0">
                  <c:v>0.034315995723950894</c:v>
                </c:pt>
                <c:pt idx="1">
                  <c:v>0.02358256300863017</c:v>
                </c:pt>
                <c:pt idx="2">
                  <c:v>0.0108917256775792</c:v>
                </c:pt>
                <c:pt idx="3">
                  <c:v>0.0046504885170862605</c:v>
                </c:pt>
                <c:pt idx="4">
                  <c:v>0.004318833090593409</c:v>
                </c:pt>
                <c:pt idx="5">
                  <c:v>0.005378300656542312</c:v>
                </c:pt>
                <c:pt idx="6">
                  <c:v>0.005387201051874506</c:v>
                </c:pt>
                <c:pt idx="7">
                  <c:v>0.007598051273956883</c:v>
                </c:pt>
                <c:pt idx="8">
                  <c:v>0.0076341378743816106</c:v>
                </c:pt>
              </c:numCache>
            </c:numRef>
          </c:yVal>
          <c:smooth val="0"/>
        </c:ser>
        <c:axId val="55011639"/>
        <c:axId val="25342704"/>
      </c:scatterChart>
      <c:valAx>
        <c:axId val="550116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342704"/>
        <c:crosses val="autoZero"/>
        <c:crossBetween val="midCat"/>
        <c:dispUnits/>
        <c:majorUnit val="20"/>
      </c:valAx>
      <c:valAx>
        <c:axId val="2534270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5011639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325"/>
          <c:w val="0.898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Miss_Soil!$C$96:$C$104</c:f>
              <c:numCache>
                <c:ptCount val="9"/>
                <c:pt idx="0">
                  <c:v>3.3</c:v>
                </c:pt>
                <c:pt idx="1">
                  <c:v>6.7</c:v>
                </c:pt>
                <c:pt idx="2">
                  <c:v>11.1</c:v>
                </c:pt>
                <c:pt idx="3">
                  <c:v>15.6</c:v>
                </c:pt>
                <c:pt idx="4">
                  <c:v>20</c:v>
                </c:pt>
                <c:pt idx="5">
                  <c:v>24.2</c:v>
                </c:pt>
                <c:pt idx="6">
                  <c:v>29.5</c:v>
                </c:pt>
                <c:pt idx="7">
                  <c:v>34.7</c:v>
                </c:pt>
                <c:pt idx="8">
                  <c:v>40</c:v>
                </c:pt>
              </c:numCache>
            </c:numRef>
          </c:xVal>
          <c:yVal>
            <c:numRef>
              <c:f>Miss_Soil!$M$96:$M$104</c:f>
              <c:numCache>
                <c:ptCount val="9"/>
                <c:pt idx="0">
                  <c:v>-25.875</c:v>
                </c:pt>
                <c:pt idx="1">
                  <c:v>-26.519</c:v>
                </c:pt>
                <c:pt idx="2">
                  <c:v>-25.965</c:v>
                </c:pt>
                <c:pt idx="3">
                  <c:v>-24.494</c:v>
                </c:pt>
                <c:pt idx="4">
                  <c:v>-23.432</c:v>
                </c:pt>
                <c:pt idx="5">
                  <c:v>-24.816</c:v>
                </c:pt>
                <c:pt idx="6">
                  <c:v>-24.414</c:v>
                </c:pt>
                <c:pt idx="7">
                  <c:v>-24.988</c:v>
                </c:pt>
                <c:pt idx="8">
                  <c:v>-25.01</c:v>
                </c:pt>
              </c:numCache>
            </c:numRef>
          </c:yVal>
          <c:smooth val="0"/>
        </c:ser>
        <c:axId val="26757745"/>
        <c:axId val="39493114"/>
      </c:scatterChart>
      <c:scatterChart>
        <c:scatterStyle val="lineMarker"/>
        <c:varyColors val="0"/>
        <c:ser>
          <c:idx val="1"/>
          <c:order val="1"/>
          <c:tx>
            <c:v>1N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Miss_Soil!$C$96:$C$104</c:f>
              <c:numCache>
                <c:ptCount val="9"/>
                <c:pt idx="0">
                  <c:v>3.3</c:v>
                </c:pt>
                <c:pt idx="1">
                  <c:v>6.7</c:v>
                </c:pt>
                <c:pt idx="2">
                  <c:v>11.1</c:v>
                </c:pt>
                <c:pt idx="3">
                  <c:v>15.6</c:v>
                </c:pt>
                <c:pt idx="4">
                  <c:v>20</c:v>
                </c:pt>
                <c:pt idx="5">
                  <c:v>24.2</c:v>
                </c:pt>
                <c:pt idx="6">
                  <c:v>29.5</c:v>
                </c:pt>
                <c:pt idx="7">
                  <c:v>34.7</c:v>
                </c:pt>
                <c:pt idx="8">
                  <c:v>40</c:v>
                </c:pt>
              </c:numCache>
            </c:numRef>
          </c:xVal>
          <c:yVal>
            <c:numRef>
              <c:f>Miss_Soil!$N$96:$N$104</c:f>
              <c:numCache>
                <c:ptCount val="9"/>
                <c:pt idx="0">
                  <c:v>-1.479</c:v>
                </c:pt>
                <c:pt idx="1">
                  <c:v>0.764</c:v>
                </c:pt>
                <c:pt idx="2">
                  <c:v>2.552</c:v>
                </c:pt>
                <c:pt idx="3">
                  <c:v>2.896</c:v>
                </c:pt>
                <c:pt idx="4">
                  <c:v>3.108</c:v>
                </c:pt>
                <c:pt idx="5">
                  <c:v>3.31</c:v>
                </c:pt>
                <c:pt idx="6">
                  <c:v>3.546</c:v>
                </c:pt>
                <c:pt idx="7">
                  <c:v>4.198</c:v>
                </c:pt>
                <c:pt idx="8">
                  <c:v>4.814</c:v>
                </c:pt>
              </c:numCache>
            </c:numRef>
          </c:yVal>
          <c:smooth val="0"/>
        </c:ser>
        <c:axId val="19893707"/>
        <c:axId val="44825636"/>
      </c:scatterChart>
      <c:valAx>
        <c:axId val="267577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93114"/>
        <c:crossesAt val="-30"/>
        <c:crossBetween val="midCat"/>
        <c:dispUnits/>
      </c:valAx>
      <c:valAx>
        <c:axId val="39493114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757745"/>
        <c:crosses val="autoZero"/>
        <c:crossBetween val="midCat"/>
        <c:dispUnits/>
        <c:majorUnit val="4"/>
      </c:valAx>
      <c:valAx>
        <c:axId val="19893707"/>
        <c:scaling>
          <c:orientation val="minMax"/>
        </c:scaling>
        <c:axPos val="b"/>
        <c:delete val="1"/>
        <c:majorTickMark val="in"/>
        <c:minorTickMark val="none"/>
        <c:tickLblPos val="nextTo"/>
        <c:crossAx val="44825636"/>
        <c:crosses val="max"/>
        <c:crossBetween val="midCat"/>
        <c:dispUnits/>
      </c:valAx>
      <c:valAx>
        <c:axId val="44825636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893707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12275"/>
          <c:w val="0.78725"/>
          <c:h val="0.08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975"/>
          <c:w val="0.94525"/>
          <c:h val="0.84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Miss_Soil!$M$96:$M$104</c:f>
              <c:numCache>
                <c:ptCount val="9"/>
                <c:pt idx="0">
                  <c:v>-25.875</c:v>
                </c:pt>
                <c:pt idx="1">
                  <c:v>-26.519</c:v>
                </c:pt>
                <c:pt idx="2">
                  <c:v>-25.965</c:v>
                </c:pt>
                <c:pt idx="3">
                  <c:v>-24.494</c:v>
                </c:pt>
                <c:pt idx="4">
                  <c:v>-23.432</c:v>
                </c:pt>
                <c:pt idx="5">
                  <c:v>-24.816</c:v>
                </c:pt>
                <c:pt idx="6">
                  <c:v>-24.414</c:v>
                </c:pt>
                <c:pt idx="7">
                  <c:v>-24.988</c:v>
                </c:pt>
                <c:pt idx="8">
                  <c:v>-25.01</c:v>
                </c:pt>
              </c:numCache>
            </c:numRef>
          </c:xVal>
          <c:yVal>
            <c:numRef>
              <c:f>Miss_Soil!$N$96:$N$104</c:f>
              <c:numCache>
                <c:ptCount val="9"/>
                <c:pt idx="0">
                  <c:v>-1.479</c:v>
                </c:pt>
                <c:pt idx="1">
                  <c:v>0.764</c:v>
                </c:pt>
                <c:pt idx="2">
                  <c:v>2.552</c:v>
                </c:pt>
                <c:pt idx="3">
                  <c:v>2.896</c:v>
                </c:pt>
                <c:pt idx="4">
                  <c:v>3.108</c:v>
                </c:pt>
                <c:pt idx="5">
                  <c:v>3.31</c:v>
                </c:pt>
                <c:pt idx="6">
                  <c:v>3.546</c:v>
                </c:pt>
                <c:pt idx="7">
                  <c:v>4.198</c:v>
                </c:pt>
                <c:pt idx="8">
                  <c:v>4.814</c:v>
                </c:pt>
              </c:numCache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97870"/>
        <c:crossesAt val="-4"/>
        <c:crossBetween val="midCat"/>
        <c:dispUnits/>
      </c:valAx>
      <c:valAx>
        <c:axId val="6997870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77754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85"/>
          <c:w val="0.957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v>NFPU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Miss_Soil!$C$106:$C$112</c:f>
              <c:numCache>
                <c:ptCount val="7"/>
                <c:pt idx="0">
                  <c:v>6.7</c:v>
                </c:pt>
                <c:pt idx="1">
                  <c:v>13.3</c:v>
                </c:pt>
                <c:pt idx="2">
                  <c:v>20</c:v>
                </c:pt>
                <c:pt idx="3">
                  <c:v>25.1</c:v>
                </c:pt>
                <c:pt idx="4">
                  <c:v>30.1</c:v>
                </c:pt>
                <c:pt idx="5">
                  <c:v>35.2</c:v>
                </c:pt>
                <c:pt idx="6">
                  <c:v>40</c:v>
                </c:pt>
              </c:numCache>
            </c:numRef>
          </c:xVal>
          <c:yVal>
            <c:numRef>
              <c:f>Miss_Soil!$J$106:$J$112</c:f>
              <c:numCache>
                <c:ptCount val="7"/>
                <c:pt idx="0">
                  <c:v>1.177</c:v>
                </c:pt>
                <c:pt idx="1">
                  <c:v>0.663</c:v>
                </c:pt>
                <c:pt idx="2">
                  <c:v>0.324</c:v>
                </c:pt>
                <c:pt idx="3">
                  <c:v>0.243</c:v>
                </c:pt>
                <c:pt idx="4">
                  <c:v>0.203</c:v>
                </c:pt>
                <c:pt idx="5">
                  <c:v>0.162</c:v>
                </c:pt>
                <c:pt idx="6">
                  <c:v>0.218</c:v>
                </c:pt>
              </c:numCache>
            </c:numRef>
          </c:yVal>
          <c:smooth val="0"/>
        </c:ser>
        <c:ser>
          <c:idx val="1"/>
          <c:order val="1"/>
          <c:tx>
            <c:v>NFPU 3a1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Miss_Soil!$C$114:$C$120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Miss_Soil!$J$114:$J$120</c:f>
              <c:numCache>
                <c:ptCount val="7"/>
                <c:pt idx="0">
                  <c:v>0.937</c:v>
                </c:pt>
                <c:pt idx="1">
                  <c:v>0.378</c:v>
                </c:pt>
                <c:pt idx="2">
                  <c:v>0.216</c:v>
                </c:pt>
                <c:pt idx="3">
                  <c:v>0.144</c:v>
                </c:pt>
                <c:pt idx="4">
                  <c:v>0.15</c:v>
                </c:pt>
                <c:pt idx="5">
                  <c:v>0.145</c:v>
                </c:pt>
                <c:pt idx="6">
                  <c:v>0.105</c:v>
                </c:pt>
              </c:numCache>
            </c:numRef>
          </c:yVal>
          <c:smooth val="0"/>
        </c:ser>
        <c:ser>
          <c:idx val="2"/>
          <c:order val="2"/>
          <c:tx>
            <c:v>NFPU 3a2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Miss_Soil!$C$122:$C$127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xVal>
          <c:yVal>
            <c:numRef>
              <c:f>Miss_Soil!$J$122:$J$127</c:f>
              <c:numCache>
                <c:ptCount val="6"/>
                <c:pt idx="0">
                  <c:v>0.8</c:v>
                </c:pt>
                <c:pt idx="1">
                  <c:v>0.686</c:v>
                </c:pt>
                <c:pt idx="2">
                  <c:v>0.374</c:v>
                </c:pt>
                <c:pt idx="3">
                  <c:v>0.156</c:v>
                </c:pt>
                <c:pt idx="4">
                  <c:v>0.123</c:v>
                </c:pt>
                <c:pt idx="5">
                  <c:v>0.119</c:v>
                </c:pt>
              </c:numCache>
            </c:numRef>
          </c:yVal>
          <c:smooth val="0"/>
        </c:ser>
        <c:ser>
          <c:idx val="3"/>
          <c:order val="3"/>
          <c:tx>
            <c:v>NFPU 3a3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Miss_Soil!$C$130:$C$136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Miss_Soil!$J$130:$J$136</c:f>
              <c:numCache>
                <c:ptCount val="7"/>
                <c:pt idx="0">
                  <c:v>0.884</c:v>
                </c:pt>
                <c:pt idx="1">
                  <c:v>0.795</c:v>
                </c:pt>
                <c:pt idx="2">
                  <c:v>0.426</c:v>
                </c:pt>
                <c:pt idx="3">
                  <c:v>0.32</c:v>
                </c:pt>
                <c:pt idx="4">
                  <c:v>0.137</c:v>
                </c:pt>
                <c:pt idx="5">
                  <c:v>0.097</c:v>
                </c:pt>
                <c:pt idx="6">
                  <c:v>0.095</c:v>
                </c:pt>
              </c:numCache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956568"/>
        <c:crosses val="autoZero"/>
        <c:crossBetween val="midCat"/>
        <c:dispUnits/>
        <c:majorUnit val="20"/>
      </c:valAx>
      <c:valAx>
        <c:axId val="2995656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62980831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15225"/>
          <c:w val="0.261"/>
          <c:h val="0.191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"/>
          <c:w val="0.9547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Miss_Soil!$C$106:$C$112</c:f>
              <c:numCache>
                <c:ptCount val="7"/>
                <c:pt idx="0">
                  <c:v>6.7</c:v>
                </c:pt>
                <c:pt idx="1">
                  <c:v>13.3</c:v>
                </c:pt>
                <c:pt idx="2">
                  <c:v>20</c:v>
                </c:pt>
                <c:pt idx="3">
                  <c:v>25.1</c:v>
                </c:pt>
                <c:pt idx="4">
                  <c:v>30.1</c:v>
                </c:pt>
                <c:pt idx="5">
                  <c:v>35.2</c:v>
                </c:pt>
                <c:pt idx="6">
                  <c:v>40</c:v>
                </c:pt>
              </c:numCache>
            </c:numRef>
          </c:xVal>
          <c:yVal>
            <c:numRef>
              <c:f>Miss_Soil!$H$106:$H$112</c:f>
              <c:numCache>
                <c:ptCount val="7"/>
                <c:pt idx="0">
                  <c:v>1.065020568375862</c:v>
                </c:pt>
                <c:pt idx="1">
                  <c:v>1.134173396820386</c:v>
                </c:pt>
                <c:pt idx="2">
                  <c:v>0.9514302059271946</c:v>
                </c:pt>
                <c:pt idx="3">
                  <c:v>1.1813038160835583</c:v>
                </c:pt>
                <c:pt idx="4">
                  <c:v>1.2491042538079078</c:v>
                </c:pt>
                <c:pt idx="5">
                  <c:v>1.268482454144944</c:v>
                </c:pt>
                <c:pt idx="6">
                  <c:v>1.2725525916572409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Miss_Soil!$C$114:$C$120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Miss_Soil!$H$114:$H$120</c:f>
              <c:numCache>
                <c:ptCount val="7"/>
                <c:pt idx="0">
                  <c:v>1.1163931522506654</c:v>
                </c:pt>
                <c:pt idx="1">
                  <c:v>1.2672847846237794</c:v>
                </c:pt>
                <c:pt idx="2">
                  <c:v>1.1908222748043458</c:v>
                </c:pt>
                <c:pt idx="3">
                  <c:v>1.4189892423752608</c:v>
                </c:pt>
                <c:pt idx="4">
                  <c:v>1.3170749724182138</c:v>
                </c:pt>
                <c:pt idx="5">
                  <c:v>1.19609543388938</c:v>
                </c:pt>
                <c:pt idx="6">
                  <c:v>1.1974107639975775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Miss_Soil!$C$122:$C$128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Miss_Soil!$H$122:$H$128</c:f>
              <c:numCache>
                <c:ptCount val="7"/>
                <c:pt idx="0">
                  <c:v>1.442640607537989</c:v>
                </c:pt>
                <c:pt idx="1">
                  <c:v>1.4897341743295973</c:v>
                </c:pt>
                <c:pt idx="2">
                  <c:v>1.5588772842842196</c:v>
                </c:pt>
                <c:pt idx="3">
                  <c:v>1.3885016715873046</c:v>
                </c:pt>
                <c:pt idx="4">
                  <c:v>1.3052797376930425</c:v>
                </c:pt>
                <c:pt idx="5">
                  <c:v>1.0748219979135722</c:v>
                </c:pt>
                <c:pt idx="6">
                  <c:v>1.348673726440288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Miss_Soil!$C$130:$C$136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Miss_Soil!$H$130:$H$136</c:f>
              <c:numCache>
                <c:ptCount val="7"/>
                <c:pt idx="0">
                  <c:v>1.058814932370016</c:v>
                </c:pt>
                <c:pt idx="1">
                  <c:v>1.3397022352122951</c:v>
                </c:pt>
                <c:pt idx="2">
                  <c:v>1.4768841116132734</c:v>
                </c:pt>
                <c:pt idx="3">
                  <c:v>1.3032043424918378</c:v>
                </c:pt>
                <c:pt idx="4">
                  <c:v>1.3247302986656098</c:v>
                </c:pt>
                <c:pt idx="5">
                  <c:v>1.2293732856267765</c:v>
                </c:pt>
                <c:pt idx="6">
                  <c:v>1.0348359626243688</c:v>
                </c:pt>
              </c:numCache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562914"/>
        <c:crosses val="autoZero"/>
        <c:crossBetween val="midCat"/>
        <c:dispUnits/>
        <c:majorUnit val="20"/>
      </c:valAx>
      <c:valAx>
        <c:axId val="1056291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173657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8525"/>
          <c:w val="0.9595"/>
          <c:h val="0.86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Miss_Soil!$C$106:$C$112</c:f>
              <c:numCache>
                <c:ptCount val="7"/>
                <c:pt idx="0">
                  <c:v>6.7</c:v>
                </c:pt>
                <c:pt idx="1">
                  <c:v>13.3</c:v>
                </c:pt>
                <c:pt idx="2">
                  <c:v>20</c:v>
                </c:pt>
                <c:pt idx="3">
                  <c:v>25.1</c:v>
                </c:pt>
                <c:pt idx="4">
                  <c:v>30.1</c:v>
                </c:pt>
                <c:pt idx="5">
                  <c:v>35.2</c:v>
                </c:pt>
                <c:pt idx="6">
                  <c:v>40</c:v>
                </c:pt>
              </c:numCache>
            </c:numRef>
          </c:xVal>
          <c:yVal>
            <c:numRef>
              <c:f>Miss_Soil!$L$106:$L$112</c:f>
              <c:numCache>
                <c:ptCount val="7"/>
                <c:pt idx="0">
                  <c:v>9.647540983606557</c:v>
                </c:pt>
                <c:pt idx="1">
                  <c:v>8.723684210526317</c:v>
                </c:pt>
                <c:pt idx="2">
                  <c:v>7.2</c:v>
                </c:pt>
                <c:pt idx="3">
                  <c:v>6.942857142857142</c:v>
                </c:pt>
                <c:pt idx="4">
                  <c:v>5.970588235294118</c:v>
                </c:pt>
                <c:pt idx="5">
                  <c:v>5.4</c:v>
                </c:pt>
                <c:pt idx="6">
                  <c:v>6.8125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Miss_Soil!$C$114:$C$120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Miss_Soil!$L$114:$L$120</c:f>
              <c:numCache>
                <c:ptCount val="7"/>
                <c:pt idx="0">
                  <c:v>9.277227722772277</c:v>
                </c:pt>
                <c:pt idx="1">
                  <c:v>6.517241379310344</c:v>
                </c:pt>
                <c:pt idx="2">
                  <c:v>5.684210526315789</c:v>
                </c:pt>
                <c:pt idx="3">
                  <c:v>4.64516129032258</c:v>
                </c:pt>
                <c:pt idx="4">
                  <c:v>4.838709677419355</c:v>
                </c:pt>
                <c:pt idx="5">
                  <c:v>5.799999999999999</c:v>
                </c:pt>
                <c:pt idx="6">
                  <c:v>4.7727272727272725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Miss_Soil!$C$122:$C$127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xVal>
          <c:yVal>
            <c:numRef>
              <c:f>Miss_Soil!$L$122:$L$127</c:f>
              <c:numCache>
                <c:ptCount val="6"/>
                <c:pt idx="0">
                  <c:v>8.791208791208792</c:v>
                </c:pt>
                <c:pt idx="1">
                  <c:v>8.365853658536585</c:v>
                </c:pt>
                <c:pt idx="2">
                  <c:v>7.1923076923076925</c:v>
                </c:pt>
                <c:pt idx="3">
                  <c:v>4.875</c:v>
                </c:pt>
                <c:pt idx="4">
                  <c:v>4.392857142857142</c:v>
                </c:pt>
                <c:pt idx="5">
                  <c:v>4.407407407407407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Miss_Soil!$C$130:$C$136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Miss_Soil!$L$130:$L$136</c:f>
              <c:numCache>
                <c:ptCount val="7"/>
                <c:pt idx="0">
                  <c:v>9.020408163265305</c:v>
                </c:pt>
                <c:pt idx="1">
                  <c:v>8.833333333333334</c:v>
                </c:pt>
                <c:pt idx="2">
                  <c:v>7.473684210526315</c:v>
                </c:pt>
                <c:pt idx="3">
                  <c:v>8.421052631578947</c:v>
                </c:pt>
                <c:pt idx="4">
                  <c:v>4.724137931034483</c:v>
                </c:pt>
                <c:pt idx="5">
                  <c:v>4.041666666666667</c:v>
                </c:pt>
                <c:pt idx="6">
                  <c:v>3.9583333333333335</c:v>
                </c:pt>
              </c:numCache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89676"/>
        <c:crosses val="autoZero"/>
        <c:crossBetween val="midCat"/>
        <c:dispUnits/>
      </c:valAx>
      <c:valAx>
        <c:axId val="5028967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95736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5"/>
          <c:w val="0.95725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Miss_Soil!$C$106:$C$112</c:f>
              <c:numCache>
                <c:ptCount val="7"/>
                <c:pt idx="0">
                  <c:v>6.7</c:v>
                </c:pt>
                <c:pt idx="1">
                  <c:v>13.3</c:v>
                </c:pt>
                <c:pt idx="2">
                  <c:v>20</c:v>
                </c:pt>
                <c:pt idx="3">
                  <c:v>25.1</c:v>
                </c:pt>
                <c:pt idx="4">
                  <c:v>30.1</c:v>
                </c:pt>
                <c:pt idx="5">
                  <c:v>35.2</c:v>
                </c:pt>
                <c:pt idx="6">
                  <c:v>40</c:v>
                </c:pt>
              </c:numCache>
            </c:numRef>
          </c:xVal>
          <c:yVal>
            <c:numRef>
              <c:f>Miss_Soil!$O$106:$O$112</c:f>
              <c:numCache>
                <c:ptCount val="7"/>
                <c:pt idx="0">
                  <c:v>0.012535292089783897</c:v>
                </c:pt>
                <c:pt idx="1">
                  <c:v>0.007519569620919159</c:v>
                </c:pt>
                <c:pt idx="2">
                  <c:v>0.003082633867204111</c:v>
                </c:pt>
                <c:pt idx="3">
                  <c:v>0.0028705682730830466</c:v>
                </c:pt>
                <c:pt idx="4">
                  <c:v>0.002535681635230053</c:v>
                </c:pt>
                <c:pt idx="5">
                  <c:v>0.0020549415757148094</c:v>
                </c:pt>
                <c:pt idx="6">
                  <c:v>0.002774164649812785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Miss_Soil!$C$114:$C$120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Miss_Soil!$O$114:$O$120</c:f>
              <c:numCache>
                <c:ptCount val="7"/>
                <c:pt idx="0">
                  <c:v>0.010460603836588735</c:v>
                </c:pt>
                <c:pt idx="1">
                  <c:v>0.004790336485877886</c:v>
                </c:pt>
                <c:pt idx="2">
                  <c:v>0.002572176113577387</c:v>
                </c:pt>
                <c:pt idx="3">
                  <c:v>0.0020433445090203752</c:v>
                </c:pt>
                <c:pt idx="4">
                  <c:v>0.001975612458627321</c:v>
                </c:pt>
                <c:pt idx="5">
                  <c:v>0.001734338379139601</c:v>
                </c:pt>
                <c:pt idx="6">
                  <c:v>0.0012572813021974564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Miss_Soil!$C$130:$C$136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Miss_Soil!$O$130:$O$136</c:f>
              <c:numCache>
                <c:ptCount val="7"/>
                <c:pt idx="0">
                  <c:v>0.009359924002150943</c:v>
                </c:pt>
                <c:pt idx="1">
                  <c:v>0.010650632769937747</c:v>
                </c:pt>
                <c:pt idx="2">
                  <c:v>0.006291526315472544</c:v>
                </c:pt>
                <c:pt idx="3">
                  <c:v>0.0041702538959738815</c:v>
                </c:pt>
                <c:pt idx="4">
                  <c:v>0.0018148805091718855</c:v>
                </c:pt>
                <c:pt idx="5">
                  <c:v>0.0011924920870579733</c:v>
                </c:pt>
                <c:pt idx="6">
                  <c:v>0.0009830941644931503</c:v>
                </c:pt>
              </c:numCache>
            </c:numRef>
          </c:y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Miss_Soil!$C$122:$C$127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xVal>
          <c:yVal>
            <c:numRef>
              <c:f>Miss_Soil!$O$122:$O$127</c:f>
              <c:numCache>
                <c:ptCount val="6"/>
                <c:pt idx="0">
                  <c:v>0.011541124860303911</c:v>
                </c:pt>
                <c:pt idx="1">
                  <c:v>0.010219576435901039</c:v>
                </c:pt>
                <c:pt idx="2">
                  <c:v>0.005830201043222981</c:v>
                </c:pt>
                <c:pt idx="3">
                  <c:v>0.0021660626076761952</c:v>
                </c:pt>
                <c:pt idx="4">
                  <c:v>0.0016054940773624423</c:v>
                </c:pt>
                <c:pt idx="5">
                  <c:v>0.0012790381775171509</c:v>
                </c:pt>
              </c:numCache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931926"/>
        <c:crosses val="autoZero"/>
        <c:crossBetween val="midCat"/>
        <c:dispUnits/>
        <c:majorUnit val="20"/>
      </c:valAx>
      <c:valAx>
        <c:axId val="46931926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995390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625"/>
          <c:w val="0.96"/>
          <c:h val="0.87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Miss_Soil!$M$106:$M$112</c:f>
              <c:numCache>
                <c:ptCount val="7"/>
                <c:pt idx="0">
                  <c:v>-25.022</c:v>
                </c:pt>
                <c:pt idx="1">
                  <c:v>-23.267</c:v>
                </c:pt>
                <c:pt idx="2">
                  <c:v>-21.555</c:v>
                </c:pt>
                <c:pt idx="3">
                  <c:v>-21.102</c:v>
                </c:pt>
                <c:pt idx="4">
                  <c:v>-21.197</c:v>
                </c:pt>
                <c:pt idx="5">
                  <c:v>-21.661</c:v>
                </c:pt>
                <c:pt idx="6">
                  <c:v>-23.256</c:v>
                </c:pt>
              </c:numCache>
            </c:numRef>
          </c:xVal>
          <c:yVal>
            <c:numRef>
              <c:f>Miss_Soil!$N$106:$N$112</c:f>
              <c:numCache>
                <c:ptCount val="7"/>
                <c:pt idx="0">
                  <c:v>2.757</c:v>
                </c:pt>
                <c:pt idx="1">
                  <c:v>3.936</c:v>
                </c:pt>
                <c:pt idx="2">
                  <c:v>3.496</c:v>
                </c:pt>
                <c:pt idx="3">
                  <c:v>3.201</c:v>
                </c:pt>
                <c:pt idx="4">
                  <c:v>3.849</c:v>
                </c:pt>
                <c:pt idx="5">
                  <c:v>3.448</c:v>
                </c:pt>
                <c:pt idx="6">
                  <c:v>2.399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Miss_Soil!$M$114:$M$120</c:f>
              <c:numCache>
                <c:ptCount val="7"/>
                <c:pt idx="0">
                  <c:v>-24.21</c:v>
                </c:pt>
                <c:pt idx="1">
                  <c:v>-23.41</c:v>
                </c:pt>
                <c:pt idx="2">
                  <c:v>-23.35</c:v>
                </c:pt>
                <c:pt idx="3">
                  <c:v>-23.23</c:v>
                </c:pt>
                <c:pt idx="4">
                  <c:v>-23.46</c:v>
                </c:pt>
                <c:pt idx="5">
                  <c:v>-20.36</c:v>
                </c:pt>
                <c:pt idx="6">
                  <c:v>-24.6</c:v>
                </c:pt>
              </c:numCache>
            </c:numRef>
          </c:xVal>
          <c:yVal>
            <c:numRef>
              <c:f>Miss_Soil!$N$114:$N$120</c:f>
              <c:numCache>
                <c:ptCount val="7"/>
                <c:pt idx="0">
                  <c:v>2.82</c:v>
                </c:pt>
                <c:pt idx="1">
                  <c:v>3.55</c:v>
                </c:pt>
                <c:pt idx="2">
                  <c:v>3.5</c:v>
                </c:pt>
                <c:pt idx="3">
                  <c:v>3.65</c:v>
                </c:pt>
                <c:pt idx="4">
                  <c:v>3.45</c:v>
                </c:pt>
                <c:pt idx="5">
                  <c:v>2.14</c:v>
                </c:pt>
                <c:pt idx="6">
                  <c:v>3.01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Miss_Soil!$M$122:$M$127</c:f>
              <c:numCache>
                <c:ptCount val="6"/>
                <c:pt idx="0">
                  <c:v>-24.74</c:v>
                </c:pt>
                <c:pt idx="1">
                  <c:v>-23.74</c:v>
                </c:pt>
                <c:pt idx="2">
                  <c:v>-22.64</c:v>
                </c:pt>
                <c:pt idx="3">
                  <c:v>-23.01</c:v>
                </c:pt>
                <c:pt idx="4">
                  <c:v>-23.86</c:v>
                </c:pt>
                <c:pt idx="5">
                  <c:v>-25.53</c:v>
                </c:pt>
              </c:numCache>
            </c:numRef>
          </c:xVal>
          <c:yVal>
            <c:numRef>
              <c:f>Miss_Soil!$N$122:$N$127</c:f>
              <c:numCache>
                <c:ptCount val="6"/>
                <c:pt idx="0">
                  <c:v>3.25</c:v>
                </c:pt>
                <c:pt idx="1">
                  <c:v>3.57</c:v>
                </c:pt>
                <c:pt idx="2">
                  <c:v>4.54</c:v>
                </c:pt>
                <c:pt idx="3">
                  <c:v>3.37</c:v>
                </c:pt>
                <c:pt idx="4">
                  <c:v>5.03</c:v>
                </c:pt>
                <c:pt idx="5">
                  <c:v>3.31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Miss_Soil!$M$130:$M$136</c:f>
              <c:numCache>
                <c:ptCount val="7"/>
                <c:pt idx="0">
                  <c:v>-24.75</c:v>
                </c:pt>
                <c:pt idx="1">
                  <c:v>-24.4</c:v>
                </c:pt>
                <c:pt idx="2">
                  <c:v>-22.86</c:v>
                </c:pt>
                <c:pt idx="3">
                  <c:v>-23.97</c:v>
                </c:pt>
                <c:pt idx="4">
                  <c:v>-25.26</c:v>
                </c:pt>
                <c:pt idx="5">
                  <c:v>-26.8</c:v>
                </c:pt>
                <c:pt idx="6">
                  <c:v>-26.25</c:v>
                </c:pt>
              </c:numCache>
            </c:numRef>
          </c:xVal>
          <c:yVal>
            <c:numRef>
              <c:f>Miss_Soil!$N$130:$N$136</c:f>
              <c:numCache>
                <c:ptCount val="7"/>
                <c:pt idx="0">
                  <c:v>3.4</c:v>
                </c:pt>
                <c:pt idx="1">
                  <c:v>3.56</c:v>
                </c:pt>
                <c:pt idx="2">
                  <c:v>5.26</c:v>
                </c:pt>
                <c:pt idx="3">
                  <c:v>4.09</c:v>
                </c:pt>
                <c:pt idx="4">
                  <c:v>3.16</c:v>
                </c:pt>
                <c:pt idx="5">
                  <c:v>0.83</c:v>
                </c:pt>
                <c:pt idx="6">
                  <c:v>2.15</c:v>
                </c:pt>
              </c:numCache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389632"/>
        <c:crossesAt val="-4"/>
        <c:crossBetween val="midCat"/>
        <c:dispUnits/>
        <c:majorUnit val="2"/>
      </c:valAx>
      <c:valAx>
        <c:axId val="43389632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1973415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2"/>
          <c:w val="0.9232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Miss_Soil!$C$106:$C$112</c:f>
              <c:numCache>
                <c:ptCount val="7"/>
                <c:pt idx="0">
                  <c:v>6.7</c:v>
                </c:pt>
                <c:pt idx="1">
                  <c:v>13.3</c:v>
                </c:pt>
                <c:pt idx="2">
                  <c:v>20</c:v>
                </c:pt>
                <c:pt idx="3">
                  <c:v>25.1</c:v>
                </c:pt>
                <c:pt idx="4">
                  <c:v>30.1</c:v>
                </c:pt>
                <c:pt idx="5">
                  <c:v>35.2</c:v>
                </c:pt>
                <c:pt idx="6">
                  <c:v>40</c:v>
                </c:pt>
              </c:numCache>
            </c:numRef>
          </c:xVal>
          <c:yVal>
            <c:numRef>
              <c:f>Miss_Soil!$M$106:$M$112</c:f>
              <c:numCache>
                <c:ptCount val="7"/>
                <c:pt idx="0">
                  <c:v>-25.022</c:v>
                </c:pt>
                <c:pt idx="1">
                  <c:v>-23.267</c:v>
                </c:pt>
                <c:pt idx="2">
                  <c:v>-21.555</c:v>
                </c:pt>
                <c:pt idx="3">
                  <c:v>-21.102</c:v>
                </c:pt>
                <c:pt idx="4">
                  <c:v>-21.197</c:v>
                </c:pt>
                <c:pt idx="5">
                  <c:v>-21.661</c:v>
                </c:pt>
                <c:pt idx="6">
                  <c:v>-23.256</c:v>
                </c:pt>
              </c:numCache>
            </c:numRef>
          </c:yVal>
          <c:smooth val="0"/>
        </c:ser>
        <c:ser>
          <c:idx val="2"/>
          <c:order val="2"/>
          <c:tx>
            <c:v>3a1C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Miss_Soil!$C$114:$C$120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Miss_Soil!$M$114:$M$120</c:f>
              <c:numCache>
                <c:ptCount val="7"/>
                <c:pt idx="0">
                  <c:v>-24.21</c:v>
                </c:pt>
                <c:pt idx="1">
                  <c:v>-23.41</c:v>
                </c:pt>
                <c:pt idx="2">
                  <c:v>-23.35</c:v>
                </c:pt>
                <c:pt idx="3">
                  <c:v>-23.23</c:v>
                </c:pt>
                <c:pt idx="4">
                  <c:v>-23.46</c:v>
                </c:pt>
                <c:pt idx="5">
                  <c:v>-20.36</c:v>
                </c:pt>
                <c:pt idx="6">
                  <c:v>-24.6</c:v>
                </c:pt>
              </c:numCache>
            </c:numRef>
          </c:yVal>
          <c:smooth val="0"/>
        </c:ser>
        <c:ser>
          <c:idx val="3"/>
          <c:order val="3"/>
          <c:tx>
            <c:v>3a2C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Miss_Soil!$C$122:$C$127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xVal>
          <c:yVal>
            <c:numRef>
              <c:f>Miss_Soil!$M$122:$M$127</c:f>
              <c:numCache>
                <c:ptCount val="6"/>
                <c:pt idx="0">
                  <c:v>-24.74</c:v>
                </c:pt>
                <c:pt idx="1">
                  <c:v>-23.74</c:v>
                </c:pt>
                <c:pt idx="2">
                  <c:v>-22.64</c:v>
                </c:pt>
                <c:pt idx="3">
                  <c:v>-23.01</c:v>
                </c:pt>
                <c:pt idx="4">
                  <c:v>-23.86</c:v>
                </c:pt>
                <c:pt idx="5">
                  <c:v>-25.53</c:v>
                </c:pt>
              </c:numCache>
            </c:numRef>
          </c:yVal>
          <c:smooth val="0"/>
        </c:ser>
        <c:ser>
          <c:idx val="4"/>
          <c:order val="4"/>
          <c:tx>
            <c:v>3a3C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Miss_Soil!$C$130:$C$136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Miss_Soil!$M$130:$M$136</c:f>
              <c:numCache>
                <c:ptCount val="7"/>
                <c:pt idx="0">
                  <c:v>-24.75</c:v>
                </c:pt>
                <c:pt idx="1">
                  <c:v>-24.4</c:v>
                </c:pt>
                <c:pt idx="2">
                  <c:v>-22.86</c:v>
                </c:pt>
                <c:pt idx="3">
                  <c:v>-23.97</c:v>
                </c:pt>
                <c:pt idx="4">
                  <c:v>-25.26</c:v>
                </c:pt>
                <c:pt idx="5">
                  <c:v>-26.8</c:v>
                </c:pt>
                <c:pt idx="6">
                  <c:v>-26.25</c:v>
                </c:pt>
              </c:numCache>
            </c:numRef>
          </c:yVal>
          <c:smooth val="0"/>
        </c:ser>
        <c:axId val="54962369"/>
        <c:axId val="24899274"/>
      </c:scatterChart>
      <c:scatterChart>
        <c:scatterStyle val="lineMarker"/>
        <c:varyColors val="0"/>
        <c:ser>
          <c:idx val="1"/>
          <c:order val="1"/>
          <c:tx>
            <c:v>1N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Miss_Soil!$C$106:$C$112</c:f>
              <c:numCache>
                <c:ptCount val="7"/>
                <c:pt idx="0">
                  <c:v>6.7</c:v>
                </c:pt>
                <c:pt idx="1">
                  <c:v>13.3</c:v>
                </c:pt>
                <c:pt idx="2">
                  <c:v>20</c:v>
                </c:pt>
                <c:pt idx="3">
                  <c:v>25.1</c:v>
                </c:pt>
                <c:pt idx="4">
                  <c:v>30.1</c:v>
                </c:pt>
                <c:pt idx="5">
                  <c:v>35.2</c:v>
                </c:pt>
                <c:pt idx="6">
                  <c:v>40</c:v>
                </c:pt>
              </c:numCache>
            </c:numRef>
          </c:xVal>
          <c:yVal>
            <c:numRef>
              <c:f>Miss_Soil!$N$106:$N$112</c:f>
              <c:numCache>
                <c:ptCount val="7"/>
                <c:pt idx="0">
                  <c:v>2.757</c:v>
                </c:pt>
                <c:pt idx="1">
                  <c:v>3.936</c:v>
                </c:pt>
                <c:pt idx="2">
                  <c:v>3.496</c:v>
                </c:pt>
                <c:pt idx="3">
                  <c:v>3.201</c:v>
                </c:pt>
                <c:pt idx="4">
                  <c:v>3.849</c:v>
                </c:pt>
                <c:pt idx="5">
                  <c:v>3.448</c:v>
                </c:pt>
                <c:pt idx="6">
                  <c:v>2.399</c:v>
                </c:pt>
              </c:numCache>
            </c:numRef>
          </c:yVal>
          <c:smooth val="0"/>
        </c:ser>
        <c:ser>
          <c:idx val="5"/>
          <c:order val="5"/>
          <c:tx>
            <c:v>3a1N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Miss_Soil!$C$114:$C$120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Miss_Soil!$N$114:$N$120</c:f>
              <c:numCache>
                <c:ptCount val="7"/>
                <c:pt idx="0">
                  <c:v>2.82</c:v>
                </c:pt>
                <c:pt idx="1">
                  <c:v>3.55</c:v>
                </c:pt>
                <c:pt idx="2">
                  <c:v>3.5</c:v>
                </c:pt>
                <c:pt idx="3">
                  <c:v>3.65</c:v>
                </c:pt>
                <c:pt idx="4">
                  <c:v>3.45</c:v>
                </c:pt>
                <c:pt idx="5">
                  <c:v>2.14</c:v>
                </c:pt>
                <c:pt idx="6">
                  <c:v>3.01</c:v>
                </c:pt>
              </c:numCache>
            </c:numRef>
          </c:yVal>
          <c:smooth val="0"/>
        </c:ser>
        <c:ser>
          <c:idx val="6"/>
          <c:order val="6"/>
          <c:tx>
            <c:v>3a2N</c:v>
          </c:tx>
          <c:spPr>
            <a:ln w="3175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Miss_Soil!$C$122:$C$127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xVal>
          <c:yVal>
            <c:numRef>
              <c:f>Miss_Soil!$N$122:$N$127</c:f>
              <c:numCache>
                <c:ptCount val="6"/>
                <c:pt idx="0">
                  <c:v>3.25</c:v>
                </c:pt>
                <c:pt idx="1">
                  <c:v>3.57</c:v>
                </c:pt>
                <c:pt idx="2">
                  <c:v>4.54</c:v>
                </c:pt>
                <c:pt idx="3">
                  <c:v>3.37</c:v>
                </c:pt>
                <c:pt idx="4">
                  <c:v>5.03</c:v>
                </c:pt>
                <c:pt idx="5">
                  <c:v>3.31</c:v>
                </c:pt>
              </c:numCache>
            </c:numRef>
          </c:yVal>
          <c:smooth val="0"/>
        </c:ser>
        <c:ser>
          <c:idx val="7"/>
          <c:order val="7"/>
          <c:tx>
            <c:v>3a3N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Miss_Soil!$C$130:$C$136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Miss_Soil!$N$130:$N$136</c:f>
              <c:numCache>
                <c:ptCount val="7"/>
                <c:pt idx="0">
                  <c:v>3.4</c:v>
                </c:pt>
                <c:pt idx="1">
                  <c:v>3.56</c:v>
                </c:pt>
                <c:pt idx="2">
                  <c:v>5.26</c:v>
                </c:pt>
                <c:pt idx="3">
                  <c:v>4.09</c:v>
                </c:pt>
                <c:pt idx="4">
                  <c:v>3.16</c:v>
                </c:pt>
                <c:pt idx="5">
                  <c:v>0.83</c:v>
                </c:pt>
                <c:pt idx="6">
                  <c:v>2.15</c:v>
                </c:pt>
              </c:numCache>
            </c:numRef>
          </c:yVal>
          <c:smooth val="0"/>
        </c:ser>
        <c:axId val="22766875"/>
        <c:axId val="3575284"/>
      </c:scatterChart>
      <c:valAx>
        <c:axId val="549623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24899274"/>
        <c:crossesAt val="-30"/>
        <c:crossBetween val="midCat"/>
        <c:dispUnits/>
        <c:majorUnit val="20"/>
      </c:valAx>
      <c:valAx>
        <c:axId val="24899274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962369"/>
        <c:crosses val="autoZero"/>
        <c:crossBetween val="midCat"/>
        <c:dispUnits/>
        <c:majorUnit val="4"/>
      </c:valAx>
      <c:valAx>
        <c:axId val="22766875"/>
        <c:scaling>
          <c:orientation val="minMax"/>
        </c:scaling>
        <c:axPos val="b"/>
        <c:delete val="1"/>
        <c:majorTickMark val="in"/>
        <c:minorTickMark val="none"/>
        <c:tickLblPos val="nextTo"/>
        <c:crossAx val="3575284"/>
        <c:crossesAt val="-10"/>
        <c:crossBetween val="midCat"/>
        <c:dispUnits/>
      </c:valAx>
      <c:valAx>
        <c:axId val="3575284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766875"/>
        <c:crosses val="max"/>
        <c:crossBetween val="midCat"/>
        <c:dispUnits/>
        <c:majorUnit val="4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2275"/>
          <c:w val="0.81125"/>
          <c:h val="0.099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75"/>
          <c:w val="0.9417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NFPL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Miss_Soil!$J$138:$J$145</c:f>
              <c:numCache>
                <c:ptCount val="8"/>
                <c:pt idx="0">
                  <c:v>1.154</c:v>
                </c:pt>
                <c:pt idx="1">
                  <c:v>1.107</c:v>
                </c:pt>
                <c:pt idx="2">
                  <c:v>0.806</c:v>
                </c:pt>
                <c:pt idx="3">
                  <c:v>0.441</c:v>
                </c:pt>
                <c:pt idx="4">
                  <c:v>0.127</c:v>
                </c:pt>
                <c:pt idx="5">
                  <c:v>0.126</c:v>
                </c:pt>
                <c:pt idx="6">
                  <c:v>0.2</c:v>
                </c:pt>
                <c:pt idx="7">
                  <c:v>0.243</c:v>
                </c:pt>
              </c:numCache>
            </c:numRef>
          </c:yVal>
          <c:smooth val="0"/>
        </c:ser>
        <c:ser>
          <c:idx val="1"/>
          <c:order val="1"/>
          <c:tx>
            <c:v>NFPL 3a1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Miss_Soil!$C$147:$C$153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Miss_Soil!$J$147:$J$153</c:f>
              <c:numCache>
                <c:ptCount val="7"/>
                <c:pt idx="0">
                  <c:v>1.014</c:v>
                </c:pt>
                <c:pt idx="1">
                  <c:v>1.362</c:v>
                </c:pt>
                <c:pt idx="2">
                  <c:v>0.964</c:v>
                </c:pt>
                <c:pt idx="3">
                  <c:v>0.619</c:v>
                </c:pt>
                <c:pt idx="4">
                  <c:v>0.298</c:v>
                </c:pt>
                <c:pt idx="5">
                  <c:v>0.243</c:v>
                </c:pt>
                <c:pt idx="6">
                  <c:v>0.171</c:v>
                </c:pt>
              </c:numCache>
            </c:numRef>
          </c:yVal>
          <c:smooth val="0"/>
        </c:ser>
        <c:ser>
          <c:idx val="2"/>
          <c:order val="2"/>
          <c:tx>
            <c:v>NFPL 3a2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Miss_Soil!$C$155:$C$161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Miss_Soil!$J$155:$J$161</c:f>
              <c:numCache>
                <c:ptCount val="7"/>
                <c:pt idx="0">
                  <c:v>1.094</c:v>
                </c:pt>
                <c:pt idx="1">
                  <c:v>1.332</c:v>
                </c:pt>
                <c:pt idx="2">
                  <c:v>0.83</c:v>
                </c:pt>
                <c:pt idx="3">
                  <c:v>0.747</c:v>
                </c:pt>
                <c:pt idx="4">
                  <c:v>0.218</c:v>
                </c:pt>
                <c:pt idx="5">
                  <c:v>0.16</c:v>
                </c:pt>
                <c:pt idx="6">
                  <c:v>0.122</c:v>
                </c:pt>
              </c:numCache>
            </c:numRef>
          </c:yVal>
          <c:smooth val="0"/>
        </c:ser>
        <c:ser>
          <c:idx val="3"/>
          <c:order val="3"/>
          <c:tx>
            <c:v>NFPL 3a3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Miss_Soil!$C$164:$C$169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Miss_Soil!$J$164:$J$169</c:f>
              <c:numCache>
                <c:ptCount val="6"/>
                <c:pt idx="0">
                  <c:v>1.107</c:v>
                </c:pt>
                <c:pt idx="1">
                  <c:v>0.845</c:v>
                </c:pt>
                <c:pt idx="2">
                  <c:v>0.705</c:v>
                </c:pt>
                <c:pt idx="3">
                  <c:v>0.212</c:v>
                </c:pt>
                <c:pt idx="4">
                  <c:v>0.161</c:v>
                </c:pt>
                <c:pt idx="5">
                  <c:v>0.168</c:v>
                </c:pt>
              </c:numCache>
            </c:numRef>
          </c:yVal>
          <c:smooth val="0"/>
        </c:ser>
        <c:axId val="32177557"/>
        <c:axId val="21162558"/>
      </c:scatterChart>
      <c:valAx>
        <c:axId val="321775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162558"/>
        <c:crosses val="autoZero"/>
        <c:crossBetween val="midCat"/>
        <c:dispUnits/>
        <c:majorUnit val="20"/>
      </c:valAx>
      <c:valAx>
        <c:axId val="2116255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17755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15475"/>
          <c:w val="0.242"/>
          <c:h val="0.189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46601"/>
        <c:axId val="66666226"/>
      </c:bar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66226"/>
        <c:crosses val="autoZero"/>
        <c:auto val="0"/>
        <c:lblOffset val="100"/>
        <c:noMultiLvlLbl val="0"/>
      </c:catAx>
      <c:valAx>
        <c:axId val="66666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46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825"/>
          <c:w val="0.93975"/>
          <c:h val="0.84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Miss_Soil!$H$138:$H$145</c:f>
              <c:numCache>
                <c:ptCount val="8"/>
                <c:pt idx="0">
                  <c:v>1.0357088364506881</c:v>
                </c:pt>
                <c:pt idx="1">
                  <c:v>1.5088154052560967</c:v>
                </c:pt>
                <c:pt idx="2">
                  <c:v>1.5814800199931607</c:v>
                </c:pt>
                <c:pt idx="3">
                  <c:v>1.4209612500986506</c:v>
                </c:pt>
                <c:pt idx="4">
                  <c:v>1.5044414630082696</c:v>
                </c:pt>
                <c:pt idx="5">
                  <c:v>1.5181200608302527</c:v>
                </c:pt>
                <c:pt idx="6">
                  <c:v>1.5412718634924576</c:v>
                </c:pt>
                <c:pt idx="7">
                  <c:v>1.2679293925762238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Miss_Soil!$C$147:$C$151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Miss_Soil!$H$147:$H$151</c:f>
              <c:numCache>
                <c:ptCount val="5"/>
                <c:pt idx="0">
                  <c:v>1.225821325648415</c:v>
                </c:pt>
                <c:pt idx="1">
                  <c:v>1.4768876080691644</c:v>
                </c:pt>
                <c:pt idx="2">
                  <c:v>1.590390815443894</c:v>
                </c:pt>
                <c:pt idx="3">
                  <c:v>1.3848479288441542</c:v>
                </c:pt>
                <c:pt idx="4">
                  <c:v>1.3225953011279736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Miss_Soil!$C$155:$C$159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Miss_Soil!$H$155:$H$159</c:f>
              <c:numCache>
                <c:ptCount val="5"/>
                <c:pt idx="0">
                  <c:v>1.1129682997118158</c:v>
                </c:pt>
                <c:pt idx="1">
                  <c:v>1.4670893371757923</c:v>
                </c:pt>
                <c:pt idx="2">
                  <c:v>1.5283566180004018</c:v>
                </c:pt>
                <c:pt idx="3">
                  <c:v>1.3341721055804565</c:v>
                </c:pt>
                <c:pt idx="4">
                  <c:v>1.422199505473862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Miss_Soil!$C$163:$C$167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Miss_Soil!$H$163:$H$167</c:f>
              <c:numCache>
                <c:ptCount val="5"/>
                <c:pt idx="0">
                  <c:v>1.5173331104691428</c:v>
                </c:pt>
                <c:pt idx="1">
                  <c:v>1.523842774260864</c:v>
                </c:pt>
                <c:pt idx="2">
                  <c:v>1.8633350848599535</c:v>
                </c:pt>
                <c:pt idx="3">
                  <c:v>1.5460769175182147</c:v>
                </c:pt>
                <c:pt idx="4">
                  <c:v>1.5199876270655306</c:v>
                </c:pt>
              </c:numCache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445608"/>
        <c:crosses val="autoZero"/>
        <c:crossBetween val="midCat"/>
        <c:dispUnits/>
        <c:majorUnit val="20"/>
      </c:valAx>
      <c:valAx>
        <c:axId val="3644560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6245295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425"/>
          <c:w val="0.92725"/>
          <c:h val="0.84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Miss_Soil!$L$138:$L$145</c:f>
              <c:numCache>
                <c:ptCount val="8"/>
                <c:pt idx="0">
                  <c:v>10.303571428571427</c:v>
                </c:pt>
                <c:pt idx="1">
                  <c:v>10.063636363636363</c:v>
                </c:pt>
                <c:pt idx="2">
                  <c:v>9.710843373493976</c:v>
                </c:pt>
                <c:pt idx="3">
                  <c:v>9</c:v>
                </c:pt>
                <c:pt idx="4">
                  <c:v>5.291666666666667</c:v>
                </c:pt>
                <c:pt idx="5">
                  <c:v>5.04</c:v>
                </c:pt>
                <c:pt idx="6">
                  <c:v>6.666666666666667</c:v>
                </c:pt>
                <c:pt idx="7">
                  <c:v>6.75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Miss_Soil!$C$147:$C$153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Miss_Soil!$L$147:$L$153</c:f>
              <c:numCache>
                <c:ptCount val="7"/>
                <c:pt idx="0">
                  <c:v>10.03960396039604</c:v>
                </c:pt>
                <c:pt idx="1">
                  <c:v>10.088888888888889</c:v>
                </c:pt>
                <c:pt idx="2">
                  <c:v>9.938144329896907</c:v>
                </c:pt>
                <c:pt idx="3">
                  <c:v>8.479452054794521</c:v>
                </c:pt>
                <c:pt idx="4">
                  <c:v>6.622222222222222</c:v>
                </c:pt>
                <c:pt idx="5">
                  <c:v>6.230769230769231</c:v>
                </c:pt>
                <c:pt idx="6">
                  <c:v>5.700000000000001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Miss_Soil!$C$155:$C$161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Miss_Soil!$L$155:$L$161</c:f>
              <c:numCache>
                <c:ptCount val="7"/>
                <c:pt idx="0">
                  <c:v>9.51304347826087</c:v>
                </c:pt>
                <c:pt idx="1">
                  <c:v>10.488188976377954</c:v>
                </c:pt>
                <c:pt idx="2">
                  <c:v>9.12087912087912</c:v>
                </c:pt>
                <c:pt idx="3">
                  <c:v>8.586206896551724</c:v>
                </c:pt>
                <c:pt idx="4">
                  <c:v>6.055555555555556</c:v>
                </c:pt>
                <c:pt idx="5">
                  <c:v>5.714285714285714</c:v>
                </c:pt>
                <c:pt idx="6">
                  <c:v>4.6923076923076925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Miss_Soil!$C$164:$C$169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Miss_Soil!$L$164:$L$169</c:f>
              <c:numCache>
                <c:ptCount val="6"/>
                <c:pt idx="0">
                  <c:v>9.710526315789473</c:v>
                </c:pt>
                <c:pt idx="1">
                  <c:v>9.285714285714286</c:v>
                </c:pt>
                <c:pt idx="2">
                  <c:v>8.703703703703702</c:v>
                </c:pt>
                <c:pt idx="3">
                  <c:v>5.888888888888889</c:v>
                </c:pt>
                <c:pt idx="4">
                  <c:v>5.551724137931035</c:v>
                </c:pt>
                <c:pt idx="5">
                  <c:v>5.793103448275862</c:v>
                </c:pt>
              </c:numCache>
            </c:numRef>
          </c:yVal>
          <c:smooth val="0"/>
        </c:ser>
        <c:axId val="59575017"/>
        <c:axId val="66413106"/>
      </c:scatterChart>
      <c:valAx>
        <c:axId val="595750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413106"/>
        <c:crosses val="autoZero"/>
        <c:crossBetween val="midCat"/>
        <c:dispUnits/>
        <c:majorUnit val="20"/>
      </c:valAx>
      <c:valAx>
        <c:axId val="6641310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57501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55"/>
          <c:w val="0.946"/>
          <c:h val="0.84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Miss_Soil!$M$138:$M$145</c:f>
              <c:numCache>
                <c:ptCount val="8"/>
                <c:pt idx="0">
                  <c:v>-25.023</c:v>
                </c:pt>
                <c:pt idx="1">
                  <c:v>-24.464</c:v>
                </c:pt>
                <c:pt idx="2">
                  <c:v>-23.587</c:v>
                </c:pt>
                <c:pt idx="3">
                  <c:v>-22.4405</c:v>
                </c:pt>
                <c:pt idx="4">
                  <c:v>-22.069</c:v>
                </c:pt>
                <c:pt idx="5">
                  <c:v>-23.048</c:v>
                </c:pt>
                <c:pt idx="6">
                  <c:v>-22.019</c:v>
                </c:pt>
                <c:pt idx="7">
                  <c:v>-22.077</c:v>
                </c:pt>
              </c:numCache>
            </c:numRef>
          </c:xVal>
          <c:yVal>
            <c:numRef>
              <c:f>Miss_Soil!$N$138:$N$145</c:f>
              <c:numCache>
                <c:ptCount val="8"/>
                <c:pt idx="0">
                  <c:v>2.49</c:v>
                </c:pt>
                <c:pt idx="1">
                  <c:v>2.532</c:v>
                </c:pt>
                <c:pt idx="2">
                  <c:v>3.395</c:v>
                </c:pt>
                <c:pt idx="3">
                  <c:v>3.0865</c:v>
                </c:pt>
                <c:pt idx="4">
                  <c:v>0.212</c:v>
                </c:pt>
                <c:pt idx="5">
                  <c:v>1.618</c:v>
                </c:pt>
                <c:pt idx="6">
                  <c:v>2.724</c:v>
                </c:pt>
                <c:pt idx="7">
                  <c:v>2.847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Miss_Soil!$M$147:$M$153</c:f>
              <c:numCache>
                <c:ptCount val="7"/>
                <c:pt idx="0">
                  <c:v>-25.4</c:v>
                </c:pt>
                <c:pt idx="1">
                  <c:v>-25.84</c:v>
                </c:pt>
                <c:pt idx="2">
                  <c:v>-24.66</c:v>
                </c:pt>
                <c:pt idx="3">
                  <c:v>-21.79</c:v>
                </c:pt>
                <c:pt idx="4">
                  <c:v>-21.66</c:v>
                </c:pt>
                <c:pt idx="5">
                  <c:v>-23.15</c:v>
                </c:pt>
                <c:pt idx="6">
                  <c:v>-24.69</c:v>
                </c:pt>
              </c:numCache>
            </c:numRef>
          </c:xVal>
          <c:yVal>
            <c:numRef>
              <c:f>Miss_Soil!$N$147:$N$153</c:f>
              <c:numCache>
                <c:ptCount val="7"/>
                <c:pt idx="0">
                  <c:v>2.68</c:v>
                </c:pt>
                <c:pt idx="1">
                  <c:v>2.99</c:v>
                </c:pt>
                <c:pt idx="2">
                  <c:v>3.8</c:v>
                </c:pt>
                <c:pt idx="3">
                  <c:v>4.24</c:v>
                </c:pt>
                <c:pt idx="4">
                  <c:v>4.75</c:v>
                </c:pt>
                <c:pt idx="5">
                  <c:v>3.82</c:v>
                </c:pt>
                <c:pt idx="6">
                  <c:v>2.74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Miss_Soil!$M$155:$M$161</c:f>
              <c:numCache>
                <c:ptCount val="7"/>
                <c:pt idx="0">
                  <c:v>-25.05</c:v>
                </c:pt>
                <c:pt idx="1">
                  <c:v>-25.25</c:v>
                </c:pt>
                <c:pt idx="2">
                  <c:v>-23.51</c:v>
                </c:pt>
                <c:pt idx="3">
                  <c:v>-23.52</c:v>
                </c:pt>
                <c:pt idx="4">
                  <c:v>-23.97</c:v>
                </c:pt>
                <c:pt idx="5">
                  <c:v>-24.12</c:v>
                </c:pt>
                <c:pt idx="6">
                  <c:v>-24.64</c:v>
                </c:pt>
              </c:numCache>
            </c:numRef>
          </c:xVal>
          <c:yVal>
            <c:numRef>
              <c:f>Miss_Soil!$N$155:$N$161</c:f>
              <c:numCache>
                <c:ptCount val="7"/>
                <c:pt idx="0">
                  <c:v>2.45</c:v>
                </c:pt>
                <c:pt idx="1">
                  <c:v>2.94</c:v>
                </c:pt>
                <c:pt idx="2">
                  <c:v>3.94</c:v>
                </c:pt>
                <c:pt idx="3">
                  <c:v>3.55</c:v>
                </c:pt>
                <c:pt idx="4">
                  <c:v>4.16</c:v>
                </c:pt>
                <c:pt idx="5">
                  <c:v>3.28</c:v>
                </c:pt>
                <c:pt idx="6">
                  <c:v>3.34</c:v>
                </c:pt>
              </c:numCache>
            </c:numRef>
          </c:yVal>
          <c:smooth val="0"/>
        </c:ser>
        <c:axId val="60847043"/>
        <c:axId val="10752476"/>
      </c:scatterChart>
      <c:valAx>
        <c:axId val="60847043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752476"/>
        <c:crossesAt val="-4"/>
        <c:crossBetween val="midCat"/>
        <c:dispUnits/>
        <c:majorUnit val="2"/>
      </c:valAx>
      <c:valAx>
        <c:axId val="10752476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60847043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975"/>
          <c:w val="0.929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Miss_Soil!$M$138:$M$145</c:f>
              <c:numCache>
                <c:ptCount val="8"/>
                <c:pt idx="0">
                  <c:v>-25.023</c:v>
                </c:pt>
                <c:pt idx="1">
                  <c:v>-24.464</c:v>
                </c:pt>
                <c:pt idx="2">
                  <c:v>-23.587</c:v>
                </c:pt>
                <c:pt idx="3">
                  <c:v>-22.4405</c:v>
                </c:pt>
                <c:pt idx="4">
                  <c:v>-22.069</c:v>
                </c:pt>
                <c:pt idx="5">
                  <c:v>-23.048</c:v>
                </c:pt>
                <c:pt idx="6">
                  <c:v>-22.019</c:v>
                </c:pt>
                <c:pt idx="7">
                  <c:v>-22.077</c:v>
                </c:pt>
              </c:numCache>
            </c:numRef>
          </c:yVal>
          <c:smooth val="0"/>
        </c:ser>
        <c:ser>
          <c:idx val="2"/>
          <c:order val="2"/>
          <c:tx>
            <c:v>3a1C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Miss_Soil!$C$147:$C$153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Miss_Soil!$M$147:$M$153</c:f>
              <c:numCache>
                <c:ptCount val="7"/>
                <c:pt idx="0">
                  <c:v>-25.4</c:v>
                </c:pt>
                <c:pt idx="1">
                  <c:v>-25.84</c:v>
                </c:pt>
                <c:pt idx="2">
                  <c:v>-24.66</c:v>
                </c:pt>
                <c:pt idx="3">
                  <c:v>-21.79</c:v>
                </c:pt>
                <c:pt idx="4">
                  <c:v>-21.66</c:v>
                </c:pt>
                <c:pt idx="5">
                  <c:v>-23.15</c:v>
                </c:pt>
                <c:pt idx="6">
                  <c:v>-24.69</c:v>
                </c:pt>
              </c:numCache>
            </c:numRef>
          </c:yVal>
          <c:smooth val="0"/>
        </c:ser>
        <c:ser>
          <c:idx val="3"/>
          <c:order val="3"/>
          <c:tx>
            <c:v>3a2C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Miss_Soil!$C$155:$C$161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Miss_Soil!$M$155:$M$161</c:f>
              <c:numCache>
                <c:ptCount val="7"/>
                <c:pt idx="0">
                  <c:v>-25.05</c:v>
                </c:pt>
                <c:pt idx="1">
                  <c:v>-25.25</c:v>
                </c:pt>
                <c:pt idx="2">
                  <c:v>-23.51</c:v>
                </c:pt>
                <c:pt idx="3">
                  <c:v>-23.52</c:v>
                </c:pt>
                <c:pt idx="4">
                  <c:v>-23.97</c:v>
                </c:pt>
                <c:pt idx="5">
                  <c:v>-24.12</c:v>
                </c:pt>
                <c:pt idx="6">
                  <c:v>-24.64</c:v>
                </c:pt>
              </c:numCache>
            </c:numRef>
          </c:yVal>
          <c:smooth val="0"/>
        </c:ser>
        <c:ser>
          <c:idx val="7"/>
          <c:order val="6"/>
          <c:tx>
            <c:v>3a3C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Miss_Soil!$C$164:$C$169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Miss_Soil!$M$164:$M$169</c:f>
              <c:numCache>
                <c:ptCount val="6"/>
                <c:pt idx="0">
                  <c:v>-24.93</c:v>
                </c:pt>
                <c:pt idx="1">
                  <c:v>-24.04</c:v>
                </c:pt>
                <c:pt idx="2">
                  <c:v>-23.12</c:v>
                </c:pt>
                <c:pt idx="3">
                  <c:v>-22.79</c:v>
                </c:pt>
                <c:pt idx="4">
                  <c:v>-25.39</c:v>
                </c:pt>
                <c:pt idx="5">
                  <c:v>-25.99</c:v>
                </c:pt>
              </c:numCache>
            </c:numRef>
          </c:yVal>
          <c:smooth val="0"/>
        </c:ser>
        <c:axId val="29663421"/>
        <c:axId val="65644198"/>
      </c:scatterChart>
      <c:scatterChart>
        <c:scatterStyle val="lineMarker"/>
        <c:varyColors val="0"/>
        <c:ser>
          <c:idx val="1"/>
          <c:order val="1"/>
          <c:tx>
            <c:v>1N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Miss_Soil!$N$138:$N$145</c:f>
              <c:numCache>
                <c:ptCount val="8"/>
                <c:pt idx="0">
                  <c:v>2.49</c:v>
                </c:pt>
                <c:pt idx="1">
                  <c:v>2.532</c:v>
                </c:pt>
                <c:pt idx="2">
                  <c:v>3.395</c:v>
                </c:pt>
                <c:pt idx="3">
                  <c:v>3.0865</c:v>
                </c:pt>
                <c:pt idx="4">
                  <c:v>0.212</c:v>
                </c:pt>
                <c:pt idx="5">
                  <c:v>1.618</c:v>
                </c:pt>
                <c:pt idx="6">
                  <c:v>2.724</c:v>
                </c:pt>
                <c:pt idx="7">
                  <c:v>2.847</c:v>
                </c:pt>
              </c:numCache>
            </c:numRef>
          </c:yVal>
          <c:smooth val="0"/>
        </c:ser>
        <c:ser>
          <c:idx val="5"/>
          <c:order val="4"/>
          <c:tx>
            <c:v>3a1N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Miss_Soil!$C$147:$C$153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Miss_Soil!$N$147:$N$153</c:f>
              <c:numCache>
                <c:ptCount val="7"/>
                <c:pt idx="0">
                  <c:v>2.68</c:v>
                </c:pt>
                <c:pt idx="1">
                  <c:v>2.99</c:v>
                </c:pt>
                <c:pt idx="2">
                  <c:v>3.8</c:v>
                </c:pt>
                <c:pt idx="3">
                  <c:v>4.24</c:v>
                </c:pt>
                <c:pt idx="4">
                  <c:v>4.75</c:v>
                </c:pt>
                <c:pt idx="5">
                  <c:v>3.82</c:v>
                </c:pt>
                <c:pt idx="6">
                  <c:v>2.74</c:v>
                </c:pt>
              </c:numCache>
            </c:numRef>
          </c:yVal>
          <c:smooth val="0"/>
        </c:ser>
        <c:ser>
          <c:idx val="6"/>
          <c:order val="5"/>
          <c:tx>
            <c:v>3a2N</c:v>
          </c:tx>
          <c:spPr>
            <a:ln w="3175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Miss_Soil!$C$155:$C$161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Miss_Soil!$N$155:$N$161</c:f>
              <c:numCache>
                <c:ptCount val="7"/>
                <c:pt idx="0">
                  <c:v>2.45</c:v>
                </c:pt>
                <c:pt idx="1">
                  <c:v>2.94</c:v>
                </c:pt>
                <c:pt idx="2">
                  <c:v>3.94</c:v>
                </c:pt>
                <c:pt idx="3">
                  <c:v>3.55</c:v>
                </c:pt>
                <c:pt idx="4">
                  <c:v>4.16</c:v>
                </c:pt>
                <c:pt idx="5">
                  <c:v>3.28</c:v>
                </c:pt>
                <c:pt idx="6">
                  <c:v>3.34</c:v>
                </c:pt>
              </c:numCache>
            </c:numRef>
          </c:yVal>
          <c:smooth val="0"/>
        </c:ser>
        <c:ser>
          <c:idx val="4"/>
          <c:order val="7"/>
          <c:tx>
            <c:v>3a3N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Miss_Soil!$C$164:$C$169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Miss_Soil!$N$164:$N$169</c:f>
              <c:numCache>
                <c:ptCount val="6"/>
                <c:pt idx="0">
                  <c:v>3.39</c:v>
                </c:pt>
                <c:pt idx="1">
                  <c:v>4.09</c:v>
                </c:pt>
                <c:pt idx="2">
                  <c:v>3.95</c:v>
                </c:pt>
                <c:pt idx="3">
                  <c:v>4.5</c:v>
                </c:pt>
                <c:pt idx="4">
                  <c:v>2.4</c:v>
                </c:pt>
                <c:pt idx="5">
                  <c:v>2.54</c:v>
                </c:pt>
              </c:numCache>
            </c:numRef>
          </c:yVal>
          <c:smooth val="0"/>
        </c:ser>
        <c:axId val="53926871"/>
        <c:axId val="15579792"/>
      </c:scatterChart>
      <c:valAx>
        <c:axId val="296634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644198"/>
        <c:crossesAt val="-30"/>
        <c:crossBetween val="midCat"/>
        <c:dispUnits/>
      </c:valAx>
      <c:valAx>
        <c:axId val="65644198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663421"/>
        <c:crosses val="autoZero"/>
        <c:crossBetween val="midCat"/>
        <c:dispUnits/>
        <c:majorUnit val="4"/>
      </c:valAx>
      <c:valAx>
        <c:axId val="53926871"/>
        <c:scaling>
          <c:orientation val="minMax"/>
        </c:scaling>
        <c:axPos val="b"/>
        <c:delete val="1"/>
        <c:majorTickMark val="in"/>
        <c:minorTickMark val="none"/>
        <c:tickLblPos val="nextTo"/>
        <c:crossAx val="15579792"/>
        <c:crossesAt val="-10"/>
        <c:crossBetween val="midCat"/>
        <c:dispUnits/>
      </c:valAx>
      <c:valAx>
        <c:axId val="15579792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926871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12"/>
          <c:w val="0.8195"/>
          <c:h val="0.091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1275"/>
          <c:w val="0.9285"/>
          <c:h val="0.82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Miss_Soil!$C$164:$C$167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</c:numCache>
            </c:numRef>
          </c:xVal>
          <c:yVal>
            <c:numRef>
              <c:f>Miss_Soil!$O$164:$O$167</c:f>
              <c:numCache>
                <c:ptCount val="4"/>
                <c:pt idx="0">
                  <c:v>0.016868939511067764</c:v>
                </c:pt>
                <c:pt idx="1">
                  <c:v>0.015745181467066605</c:v>
                </c:pt>
                <c:pt idx="2">
                  <c:v>0.010899842268503414</c:v>
                </c:pt>
                <c:pt idx="3">
                  <c:v>0.003222373769378925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Miss_Soil!$C$155:$C$159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Miss_Soil!$O$155:$O$159</c:f>
              <c:numCache>
                <c:ptCount val="5"/>
                <c:pt idx="0">
                  <c:v>0.012175873198847265</c:v>
                </c:pt>
                <c:pt idx="1">
                  <c:v>0.019541629971181553</c:v>
                </c:pt>
                <c:pt idx="2">
                  <c:v>0.012685359929403336</c:v>
                </c:pt>
                <c:pt idx="3">
                  <c:v>0.00996626562868601</c:v>
                </c:pt>
                <c:pt idx="4">
                  <c:v>0.0031003949219330193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Miss_Soil!$C$147:$C$151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Miss_Soil!$O$147:$O$151</c:f>
              <c:numCache>
                <c:ptCount val="5"/>
                <c:pt idx="0">
                  <c:v>0.012429828242074926</c:v>
                </c:pt>
                <c:pt idx="1">
                  <c:v>0.02011520922190202</c:v>
                </c:pt>
                <c:pt idx="2">
                  <c:v>0.015331367460879137</c:v>
                </c:pt>
                <c:pt idx="3">
                  <c:v>0.008572208679545315</c:v>
                </c:pt>
                <c:pt idx="4">
                  <c:v>0.003941333997361361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Miss_Soil!$O$138:$O$145</c:f>
              <c:numCache>
                <c:ptCount val="8"/>
                <c:pt idx="0">
                  <c:v>0.011952079972640941</c:v>
                </c:pt>
                <c:pt idx="1">
                  <c:v>0.01670258653618499</c:v>
                </c:pt>
                <c:pt idx="2">
                  <c:v>0.012746728961144878</c:v>
                </c:pt>
                <c:pt idx="3">
                  <c:v>0.006266439112935049</c:v>
                </c:pt>
                <c:pt idx="4">
                  <c:v>0.0019106406580205026</c:v>
                </c:pt>
                <c:pt idx="5">
                  <c:v>0.0019128312766461186</c:v>
                </c:pt>
                <c:pt idx="6">
                  <c:v>0.003082543726984915</c:v>
                </c:pt>
                <c:pt idx="7">
                  <c:v>0.003081068423960224</c:v>
                </c:pt>
              </c:numCache>
            </c:numRef>
          </c:yVal>
          <c:smooth val="0"/>
        </c:ser>
        <c:axId val="6000401"/>
        <c:axId val="54003610"/>
      </c:scatterChart>
      <c:valAx>
        <c:axId val="60004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003610"/>
        <c:crosses val="autoZero"/>
        <c:crossBetween val="midCat"/>
        <c:dispUnits/>
        <c:majorUnit val="20"/>
      </c:valAx>
      <c:valAx>
        <c:axId val="54003610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00040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675"/>
          <c:w val="0.9502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NFPV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Miss_Soil!$C$171:$C$183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45.2</c:v>
                </c:pt>
                <c:pt idx="9">
                  <c:v>50.4</c:v>
                </c:pt>
                <c:pt idx="10">
                  <c:v>55.6</c:v>
                </c:pt>
                <c:pt idx="11">
                  <c:v>60.8</c:v>
                </c:pt>
                <c:pt idx="12">
                  <c:v>65</c:v>
                </c:pt>
              </c:numCache>
            </c:numRef>
          </c:xVal>
          <c:yVal>
            <c:numRef>
              <c:f>Miss_Soil!$J$171:$J$183</c:f>
              <c:numCache>
                <c:ptCount val="13"/>
                <c:pt idx="0">
                  <c:v>2.53</c:v>
                </c:pt>
                <c:pt idx="1">
                  <c:v>0.86</c:v>
                </c:pt>
                <c:pt idx="2">
                  <c:v>0.586</c:v>
                </c:pt>
                <c:pt idx="3">
                  <c:v>0.563</c:v>
                </c:pt>
                <c:pt idx="4">
                  <c:v>0.777</c:v>
                </c:pt>
                <c:pt idx="5">
                  <c:v>0.5605</c:v>
                </c:pt>
                <c:pt idx="6">
                  <c:v>0.457</c:v>
                </c:pt>
                <c:pt idx="7">
                  <c:v>0.42</c:v>
                </c:pt>
                <c:pt idx="8">
                  <c:v>0.461</c:v>
                </c:pt>
                <c:pt idx="9">
                  <c:v>0.396</c:v>
                </c:pt>
                <c:pt idx="10">
                  <c:v>0.399</c:v>
                </c:pt>
                <c:pt idx="11">
                  <c:v>0.286</c:v>
                </c:pt>
                <c:pt idx="12">
                  <c:v>0.309</c:v>
                </c:pt>
              </c:numCache>
            </c:numRef>
          </c:yVal>
          <c:smooth val="0"/>
        </c:ser>
        <c:axId val="16270443"/>
        <c:axId val="12216260"/>
      </c:scatterChart>
      <c:valAx>
        <c:axId val="162704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216260"/>
        <c:crosses val="autoZero"/>
        <c:crossBetween val="midCat"/>
        <c:dispUnits/>
      </c:valAx>
      <c:valAx>
        <c:axId val="1221626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27044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16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25"/>
          <c:w val="0.943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NFPV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Miss_Soil!$C$171:$C$183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45.2</c:v>
                </c:pt>
                <c:pt idx="9">
                  <c:v>50.4</c:v>
                </c:pt>
                <c:pt idx="10">
                  <c:v>55.6</c:v>
                </c:pt>
                <c:pt idx="11">
                  <c:v>60.8</c:v>
                </c:pt>
                <c:pt idx="12">
                  <c:v>65</c:v>
                </c:pt>
              </c:numCache>
            </c:numRef>
          </c:xVal>
          <c:yVal>
            <c:numRef>
              <c:f>Miss_Soil!$H$171:$H$183</c:f>
              <c:numCache>
                <c:ptCount val="13"/>
                <c:pt idx="0">
                  <c:v>0.8278536290216505</c:v>
                </c:pt>
                <c:pt idx="1">
                  <c:v>1.4963038960355666</c:v>
                </c:pt>
                <c:pt idx="2">
                  <c:v>1.347802067713677</c:v>
                </c:pt>
                <c:pt idx="3">
                  <c:v>1.5873043432509932</c:v>
                </c:pt>
                <c:pt idx="4">
                  <c:v>1.1979691158287953</c:v>
                </c:pt>
                <c:pt idx="5">
                  <c:v>1.5071949070054982</c:v>
                </c:pt>
                <c:pt idx="6">
                  <c:v>1.5590824191723884</c:v>
                </c:pt>
                <c:pt idx="7">
                  <c:v>1.6996080288322415</c:v>
                </c:pt>
                <c:pt idx="8">
                  <c:v>1.364760840926889</c:v>
                </c:pt>
                <c:pt idx="9">
                  <c:v>1.515539218364569</c:v>
                </c:pt>
                <c:pt idx="10">
                  <c:v>1.4718648883276766</c:v>
                </c:pt>
                <c:pt idx="11">
                  <c:v>1.5221159158101796</c:v>
                </c:pt>
                <c:pt idx="12">
                  <c:v>1.1880522077033788</c:v>
                </c:pt>
              </c:numCache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992974"/>
        <c:crosses val="autoZero"/>
        <c:crossBetween val="midCat"/>
        <c:dispUnits/>
      </c:valAx>
      <c:valAx>
        <c:axId val="4999297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2837477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325"/>
          <c:w val="0.94575"/>
          <c:h val="0.84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Miss_Soil!$C$171:$C$183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45.2</c:v>
                </c:pt>
                <c:pt idx="9">
                  <c:v>50.4</c:v>
                </c:pt>
                <c:pt idx="10">
                  <c:v>55.6</c:v>
                </c:pt>
                <c:pt idx="11">
                  <c:v>60.8</c:v>
                </c:pt>
                <c:pt idx="12">
                  <c:v>65</c:v>
                </c:pt>
              </c:numCache>
            </c:numRef>
          </c:xVal>
          <c:yVal>
            <c:numRef>
              <c:f>Miss_Soil!$L$171:$L$183</c:f>
              <c:numCache>
                <c:ptCount val="13"/>
                <c:pt idx="0">
                  <c:v>10.95238095238095</c:v>
                </c:pt>
                <c:pt idx="1">
                  <c:v>11.944444444444445</c:v>
                </c:pt>
                <c:pt idx="2">
                  <c:v>10.103448275862068</c:v>
                </c:pt>
                <c:pt idx="3">
                  <c:v>11.259999999999998</c:v>
                </c:pt>
                <c:pt idx="4">
                  <c:v>12.950000000000001</c:v>
                </c:pt>
                <c:pt idx="5">
                  <c:v>11.556701030927835</c:v>
                </c:pt>
                <c:pt idx="6">
                  <c:v>10.880952380952381</c:v>
                </c:pt>
                <c:pt idx="7">
                  <c:v>9.333333333333334</c:v>
                </c:pt>
                <c:pt idx="8">
                  <c:v>8.537037037037038</c:v>
                </c:pt>
                <c:pt idx="9">
                  <c:v>8.25</c:v>
                </c:pt>
                <c:pt idx="10">
                  <c:v>9.279069767441861</c:v>
                </c:pt>
                <c:pt idx="11">
                  <c:v>6.97560975609756</c:v>
                </c:pt>
                <c:pt idx="12">
                  <c:v>7.357142857142857</c:v>
                </c:pt>
              </c:numCache>
            </c:numRef>
          </c:yVal>
          <c:smooth val="0"/>
        </c:ser>
        <c:axId val="47283583"/>
        <c:axId val="22899064"/>
      </c:scatterChart>
      <c:valAx>
        <c:axId val="472835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99064"/>
        <c:crosses val="autoZero"/>
        <c:crossBetween val="midCat"/>
        <c:dispUnits/>
      </c:valAx>
      <c:valAx>
        <c:axId val="2289906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28358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9"/>
          <c:w val="0.9395"/>
          <c:h val="0.84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Miss_Soil!$C$171:$C$183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45.2</c:v>
                </c:pt>
                <c:pt idx="9">
                  <c:v>50.4</c:v>
                </c:pt>
                <c:pt idx="10">
                  <c:v>55.6</c:v>
                </c:pt>
                <c:pt idx="11">
                  <c:v>60.8</c:v>
                </c:pt>
                <c:pt idx="12">
                  <c:v>65</c:v>
                </c:pt>
              </c:numCache>
            </c:numRef>
          </c:xVal>
          <c:yVal>
            <c:numRef>
              <c:f>Miss_Soil!$O$171:$O$183</c:f>
              <c:numCache>
                <c:ptCount val="13"/>
                <c:pt idx="0">
                  <c:v>0.020944696814247758</c:v>
                </c:pt>
                <c:pt idx="1">
                  <c:v>0.012868213505905873</c:v>
                </c:pt>
                <c:pt idx="2">
                  <c:v>0.007898120116802148</c:v>
                </c:pt>
                <c:pt idx="3">
                  <c:v>0.00893652345250309</c:v>
                </c:pt>
                <c:pt idx="4">
                  <c:v>0.009308220029989739</c:v>
                </c:pt>
                <c:pt idx="5">
                  <c:v>0.008447827453765816</c:v>
                </c:pt>
                <c:pt idx="6">
                  <c:v>0.007125006655617816</c:v>
                </c:pt>
                <c:pt idx="7">
                  <c:v>0.0071383537210954135</c:v>
                </c:pt>
                <c:pt idx="8">
                  <c:v>0.006291547476672959</c:v>
                </c:pt>
                <c:pt idx="9">
                  <c:v>0.006001535304723694</c:v>
                </c:pt>
                <c:pt idx="10">
                  <c:v>0.00587274090442743</c:v>
                </c:pt>
                <c:pt idx="11">
                  <c:v>0.004353251519217113</c:v>
                </c:pt>
                <c:pt idx="12">
                  <c:v>0.0036710813218034403</c:v>
                </c:pt>
              </c:numCache>
            </c:numRef>
          </c:yVal>
          <c:smooth val="0"/>
        </c:ser>
        <c:axId val="4764985"/>
        <c:axId val="42884866"/>
      </c:scatterChart>
      <c:valAx>
        <c:axId val="47649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884866"/>
        <c:crosses val="autoZero"/>
        <c:crossBetween val="midCat"/>
        <c:dispUnits/>
      </c:valAx>
      <c:valAx>
        <c:axId val="42884866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764985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675"/>
          <c:w val="0.95"/>
          <c:h val="0.84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Miss_Soil!$M$171:$M$183</c:f>
              <c:numCache>
                <c:ptCount val="13"/>
                <c:pt idx="0">
                  <c:v>-26.068</c:v>
                </c:pt>
                <c:pt idx="1">
                  <c:v>-24.431</c:v>
                </c:pt>
                <c:pt idx="2">
                  <c:v>-23.466</c:v>
                </c:pt>
                <c:pt idx="3">
                  <c:v>-23.959</c:v>
                </c:pt>
                <c:pt idx="4">
                  <c:v>-25.058</c:v>
                </c:pt>
                <c:pt idx="5">
                  <c:v>-23.5705</c:v>
                </c:pt>
                <c:pt idx="6">
                  <c:v>-22.939</c:v>
                </c:pt>
                <c:pt idx="7">
                  <c:v>-22.566</c:v>
                </c:pt>
                <c:pt idx="8">
                  <c:v>-22.482</c:v>
                </c:pt>
                <c:pt idx="9">
                  <c:v>-22.621</c:v>
                </c:pt>
                <c:pt idx="10">
                  <c:v>-23.473</c:v>
                </c:pt>
                <c:pt idx="11">
                  <c:v>-22.316</c:v>
                </c:pt>
                <c:pt idx="12">
                  <c:v>-22.864</c:v>
                </c:pt>
              </c:numCache>
            </c:numRef>
          </c:xVal>
          <c:yVal>
            <c:numRef>
              <c:f>Miss_Soil!$N$171:$N$183</c:f>
              <c:numCache>
                <c:ptCount val="13"/>
                <c:pt idx="0">
                  <c:v>1.065</c:v>
                </c:pt>
                <c:pt idx="1">
                  <c:v>4.011</c:v>
                </c:pt>
                <c:pt idx="2">
                  <c:v>4.11</c:v>
                </c:pt>
                <c:pt idx="3">
                  <c:v>4.861</c:v>
                </c:pt>
                <c:pt idx="4">
                  <c:v>3.811</c:v>
                </c:pt>
                <c:pt idx="5">
                  <c:v>5.004</c:v>
                </c:pt>
                <c:pt idx="6">
                  <c:v>4.122</c:v>
                </c:pt>
                <c:pt idx="7">
                  <c:v>5.333</c:v>
                </c:pt>
                <c:pt idx="8">
                  <c:v>5.068</c:v>
                </c:pt>
                <c:pt idx="9">
                  <c:v>4.916</c:v>
                </c:pt>
                <c:pt idx="10">
                  <c:v>5.195</c:v>
                </c:pt>
                <c:pt idx="11">
                  <c:v>5.059</c:v>
                </c:pt>
                <c:pt idx="12">
                  <c:v>4.604</c:v>
                </c:pt>
              </c:numCache>
            </c:numRef>
          </c:yVal>
          <c:smooth val="0"/>
        </c:ser>
        <c:axId val="50419475"/>
        <c:axId val="51122092"/>
      </c:scatterChart>
      <c:valAx>
        <c:axId val="50419475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51122092"/>
        <c:crossesAt val="-4"/>
        <c:crossBetween val="midCat"/>
        <c:dispUnits/>
        <c:majorUnit val="2"/>
      </c:valAx>
      <c:valAx>
        <c:axId val="51122092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50419475"/>
        <c:crossesAt val="-2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925"/>
          <c:w val="0.93575"/>
          <c:h val="0.86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Miss_Soil!$C$42:$C$48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26.2</c:v>
                </c:pt>
                <c:pt idx="5">
                  <c:v>32.5</c:v>
                </c:pt>
                <c:pt idx="6">
                  <c:v>40</c:v>
                </c:pt>
              </c:numCache>
            </c:numRef>
          </c:xVal>
          <c:yVal>
            <c:numRef>
              <c:f>Miss_Soil!$O$42:$O$48</c:f>
              <c:numCache>
                <c:ptCount val="7"/>
                <c:pt idx="0">
                  <c:v>0.03312309433614816</c:v>
                </c:pt>
                <c:pt idx="1">
                  <c:v>0.015466784100176255</c:v>
                </c:pt>
                <c:pt idx="2">
                  <c:v>0.008509832688816985</c:v>
                </c:pt>
                <c:pt idx="3">
                  <c:v>0.0066555968024097035</c:v>
                </c:pt>
                <c:pt idx="4">
                  <c:v>0.005343262406833657</c:v>
                </c:pt>
                <c:pt idx="5">
                  <c:v>0.004137179093701863</c:v>
                </c:pt>
                <c:pt idx="6">
                  <c:v>0.0027892664088601266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Miss_Soil!$C$50:$C$55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Miss_Soil!$O$50:$O$55</c:f>
              <c:numCache>
                <c:ptCount val="6"/>
                <c:pt idx="0">
                  <c:v>0.027929866938169002</c:v>
                </c:pt>
                <c:pt idx="1">
                  <c:v>0</c:v>
                </c:pt>
                <c:pt idx="2">
                  <c:v>0.006540886234764012</c:v>
                </c:pt>
                <c:pt idx="3">
                  <c:v>0.004957896614723565</c:v>
                </c:pt>
                <c:pt idx="4">
                  <c:v>0.0031111436352285375</c:v>
                </c:pt>
                <c:pt idx="5">
                  <c:v>0.00319120983172339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Miss_Soil!$C$59:$C$64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Miss_Soil!$O$59:$O$64</c:f>
              <c:numCache>
                <c:ptCount val="6"/>
                <c:pt idx="0">
                  <c:v>0.032749526845141944</c:v>
                </c:pt>
                <c:pt idx="1">
                  <c:v>0</c:v>
                </c:pt>
                <c:pt idx="2">
                  <c:v>0.008892714737448772</c:v>
                </c:pt>
                <c:pt idx="3">
                  <c:v>0.003794869645756218</c:v>
                </c:pt>
                <c:pt idx="4">
                  <c:v>0.0028497885198886202</c:v>
                </c:pt>
                <c:pt idx="5">
                  <c:v>0.0017302287442180907</c:v>
                </c:pt>
              </c:numCache>
            </c:numRef>
          </c:yVal>
          <c:smooth val="0"/>
        </c:ser>
        <c:axId val="63125123"/>
        <c:axId val="31255196"/>
      </c:scatterChart>
      <c:valAx>
        <c:axId val="631251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255196"/>
        <c:crosses val="autoZero"/>
        <c:crossBetween val="midCat"/>
        <c:dispUnits/>
        <c:majorUnit val="20"/>
      </c:valAx>
      <c:valAx>
        <c:axId val="31255196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312512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325"/>
          <c:w val="0.894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Miss_Soil!$C$171:$C$183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45.2</c:v>
                </c:pt>
                <c:pt idx="9">
                  <c:v>50.4</c:v>
                </c:pt>
                <c:pt idx="10">
                  <c:v>55.6</c:v>
                </c:pt>
                <c:pt idx="11">
                  <c:v>60.8</c:v>
                </c:pt>
                <c:pt idx="12">
                  <c:v>65</c:v>
                </c:pt>
              </c:numCache>
            </c:numRef>
          </c:xVal>
          <c:yVal>
            <c:numRef>
              <c:f>Miss_Soil!$M$171:$M$183</c:f>
              <c:numCache>
                <c:ptCount val="13"/>
                <c:pt idx="0">
                  <c:v>-26.068</c:v>
                </c:pt>
                <c:pt idx="1">
                  <c:v>-24.431</c:v>
                </c:pt>
                <c:pt idx="2">
                  <c:v>-23.466</c:v>
                </c:pt>
                <c:pt idx="3">
                  <c:v>-23.959</c:v>
                </c:pt>
                <c:pt idx="4">
                  <c:v>-25.058</c:v>
                </c:pt>
                <c:pt idx="5">
                  <c:v>-23.5705</c:v>
                </c:pt>
                <c:pt idx="6">
                  <c:v>-22.939</c:v>
                </c:pt>
                <c:pt idx="7">
                  <c:v>-22.566</c:v>
                </c:pt>
                <c:pt idx="8">
                  <c:v>-22.482</c:v>
                </c:pt>
                <c:pt idx="9">
                  <c:v>-22.621</c:v>
                </c:pt>
                <c:pt idx="10">
                  <c:v>-23.473</c:v>
                </c:pt>
                <c:pt idx="11">
                  <c:v>-22.316</c:v>
                </c:pt>
                <c:pt idx="12">
                  <c:v>-22.864</c:v>
                </c:pt>
              </c:numCache>
            </c:numRef>
          </c:yVal>
          <c:smooth val="0"/>
        </c:ser>
        <c:axId val="57445645"/>
        <c:axId val="47248758"/>
      </c:scatterChart>
      <c:scatterChart>
        <c:scatterStyle val="lineMarker"/>
        <c:varyColors val="0"/>
        <c:ser>
          <c:idx val="1"/>
          <c:order val="1"/>
          <c:tx>
            <c:v>1N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Miss_Soil!$C$171:$C$183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45.2</c:v>
                </c:pt>
                <c:pt idx="9">
                  <c:v>50.4</c:v>
                </c:pt>
                <c:pt idx="10">
                  <c:v>55.6</c:v>
                </c:pt>
                <c:pt idx="11">
                  <c:v>60.8</c:v>
                </c:pt>
                <c:pt idx="12">
                  <c:v>65</c:v>
                </c:pt>
              </c:numCache>
            </c:numRef>
          </c:xVal>
          <c:yVal>
            <c:numRef>
              <c:f>Miss_Soil!$N$171:$N$183</c:f>
              <c:numCache>
                <c:ptCount val="13"/>
                <c:pt idx="0">
                  <c:v>1.065</c:v>
                </c:pt>
                <c:pt idx="1">
                  <c:v>4.011</c:v>
                </c:pt>
                <c:pt idx="2">
                  <c:v>4.11</c:v>
                </c:pt>
                <c:pt idx="3">
                  <c:v>4.861</c:v>
                </c:pt>
                <c:pt idx="4">
                  <c:v>3.811</c:v>
                </c:pt>
                <c:pt idx="5">
                  <c:v>5.004</c:v>
                </c:pt>
                <c:pt idx="6">
                  <c:v>4.122</c:v>
                </c:pt>
                <c:pt idx="7">
                  <c:v>5.333</c:v>
                </c:pt>
                <c:pt idx="8">
                  <c:v>5.068</c:v>
                </c:pt>
                <c:pt idx="9">
                  <c:v>4.916</c:v>
                </c:pt>
                <c:pt idx="10">
                  <c:v>5.195</c:v>
                </c:pt>
                <c:pt idx="11">
                  <c:v>5.059</c:v>
                </c:pt>
                <c:pt idx="12">
                  <c:v>4.604</c:v>
                </c:pt>
              </c:numCache>
            </c:numRef>
          </c:yVal>
          <c:smooth val="0"/>
        </c:ser>
        <c:axId val="22585639"/>
        <c:axId val="1944160"/>
      </c:scatterChart>
      <c:valAx>
        <c:axId val="574456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248758"/>
        <c:crossesAt val="-30"/>
        <c:crossBetween val="midCat"/>
        <c:dispUnits/>
        <c:majorUnit val="20"/>
      </c:valAx>
      <c:valAx>
        <c:axId val="47248758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57445645"/>
        <c:crosses val="autoZero"/>
        <c:crossBetween val="midCat"/>
        <c:dispUnits/>
        <c:majorUnit val="4"/>
      </c:valAx>
      <c:valAx>
        <c:axId val="22585639"/>
        <c:scaling>
          <c:orientation val="minMax"/>
        </c:scaling>
        <c:axPos val="b"/>
        <c:delete val="1"/>
        <c:majorTickMark val="in"/>
        <c:minorTickMark val="none"/>
        <c:tickLblPos val="nextTo"/>
        <c:crossAx val="1944160"/>
        <c:crosses val="max"/>
        <c:crossBetween val="midCat"/>
        <c:dispUnits/>
      </c:valAx>
      <c:valAx>
        <c:axId val="1944160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585639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12275"/>
          <c:w val="0.776"/>
          <c:h val="0.07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NFNF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2"/>
          <c:w val="0.946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NFNF 2a1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Miss_Soil!$C$185:$C$189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Miss_Soil!$J$185:$J$189</c:f>
              <c:numCache>
                <c:ptCount val="5"/>
                <c:pt idx="0">
                  <c:v>1.23</c:v>
                </c:pt>
                <c:pt idx="1">
                  <c:v>0.446</c:v>
                </c:pt>
                <c:pt idx="2">
                  <c:v>0.173</c:v>
                </c:pt>
                <c:pt idx="3">
                  <c:v>0.134</c:v>
                </c:pt>
                <c:pt idx="4">
                  <c:v>0.128</c:v>
                </c:pt>
              </c:numCache>
            </c:numRef>
          </c:yVal>
          <c:smooth val="0"/>
        </c:ser>
        <c:ser>
          <c:idx val="1"/>
          <c:order val="1"/>
          <c:tx>
            <c:v>NFNF 2a2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Miss_Soil!$C$191:$C$195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Miss_Soil!$J$191:$J$195</c:f>
              <c:numCache>
                <c:ptCount val="5"/>
                <c:pt idx="0">
                  <c:v>1.205</c:v>
                </c:pt>
                <c:pt idx="1">
                  <c:v>0.561</c:v>
                </c:pt>
                <c:pt idx="2">
                  <c:v>0.336</c:v>
                </c:pt>
                <c:pt idx="3">
                  <c:v>0.205</c:v>
                </c:pt>
                <c:pt idx="4">
                  <c:v>0.131</c:v>
                </c:pt>
              </c:numCache>
            </c:numRef>
          </c:yVal>
          <c:smooth val="0"/>
        </c:ser>
        <c:ser>
          <c:idx val="2"/>
          <c:order val="2"/>
          <c:tx>
            <c:v>NFNF 2a3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Miss_Soil!$C$197:$C$201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Miss_Soil!$J$197:$J$201</c:f>
              <c:numCache>
                <c:ptCount val="5"/>
                <c:pt idx="0">
                  <c:v>1.012</c:v>
                </c:pt>
                <c:pt idx="1">
                  <c:v>0.713</c:v>
                </c:pt>
                <c:pt idx="2">
                  <c:v>0.231</c:v>
                </c:pt>
                <c:pt idx="3">
                  <c:v>0.156</c:v>
                </c:pt>
                <c:pt idx="4">
                  <c:v>0.129</c:v>
                </c:pt>
              </c:numCache>
            </c:numRef>
          </c:yVal>
          <c:smooth val="0"/>
        </c:ser>
        <c:axId val="17497441"/>
        <c:axId val="23259242"/>
      </c:scatterChart>
      <c:valAx>
        <c:axId val="174974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259242"/>
        <c:crosses val="autoZero"/>
        <c:crossBetween val="midCat"/>
        <c:dispUnits/>
      </c:valAx>
      <c:valAx>
        <c:axId val="2325924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497441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1495"/>
          <c:w val="0.246"/>
          <c:h val="0.16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NFNF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325"/>
          <c:w val="0.935"/>
          <c:h val="0.85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Miss_Soil!$C$185:$C$189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Miss_Soil!$H$185:$H$189</c:f>
              <c:numCache>
                <c:ptCount val="5"/>
                <c:pt idx="0">
                  <c:v>0.9625450515854049</c:v>
                </c:pt>
                <c:pt idx="1">
                  <c:v>1.5123530368119524</c:v>
                </c:pt>
                <c:pt idx="2">
                  <c:v>1.171696060382317</c:v>
                </c:pt>
                <c:pt idx="3">
                  <c:v>1.2500994682736872</c:v>
                </c:pt>
                <c:pt idx="4">
                  <c:v>0.9092974372397201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Miss_Soil!$C$191:$C$195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Miss_Soil!$H$191:$H$195</c:f>
              <c:numCache>
                <c:ptCount val="5"/>
                <c:pt idx="0">
                  <c:v>0.9557053350227778</c:v>
                </c:pt>
                <c:pt idx="1">
                  <c:v>1.5775934101785472</c:v>
                </c:pt>
                <c:pt idx="2">
                  <c:v>0.964663101352033</c:v>
                </c:pt>
                <c:pt idx="3">
                  <c:v>1.441348466005601</c:v>
                </c:pt>
                <c:pt idx="4">
                  <c:v>1.2791682636648516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Miss_Soil!$C$197:$C$201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Miss_Soil!$H$197:$H$201</c:f>
              <c:numCache>
                <c:ptCount val="5"/>
                <c:pt idx="0">
                  <c:v>1.2824333338990326</c:v>
                </c:pt>
                <c:pt idx="1">
                  <c:v>1.7017605723923899</c:v>
                </c:pt>
                <c:pt idx="2">
                  <c:v>1.27429180882172</c:v>
                </c:pt>
                <c:pt idx="3">
                  <c:v>1.2991612813094537</c:v>
                </c:pt>
                <c:pt idx="4">
                  <c:v>1.2908747016278093</c:v>
                </c:pt>
              </c:numCache>
            </c:numRef>
          </c:yVal>
          <c:smooth val="0"/>
        </c:ser>
        <c:axId val="8006587"/>
        <c:axId val="4950420"/>
      </c:scatterChart>
      <c:valAx>
        <c:axId val="800658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50420"/>
        <c:crosses val="autoZero"/>
        <c:crossBetween val="midCat"/>
        <c:dispUnits/>
        <c:majorUnit val="20"/>
      </c:valAx>
      <c:valAx>
        <c:axId val="495042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8006587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NFNF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25"/>
          <c:w val="0.946"/>
          <c:h val="0.84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Miss_Soil!$C$185:$C$189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Miss_Soil!$L$185:$L$189</c:f>
              <c:numCache>
                <c:ptCount val="5"/>
                <c:pt idx="0">
                  <c:v>8.91304347826087</c:v>
                </c:pt>
                <c:pt idx="1">
                  <c:v>6.463768115942028</c:v>
                </c:pt>
                <c:pt idx="2">
                  <c:v>4.023255813953488</c:v>
                </c:pt>
                <c:pt idx="3">
                  <c:v>4.0606060606060606</c:v>
                </c:pt>
                <c:pt idx="4">
                  <c:v>4.266666666666667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Miss_Soil!$C$191:$C$195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Miss_Soil!$L$191:$L$195</c:f>
              <c:numCache>
                <c:ptCount val="5"/>
                <c:pt idx="0">
                  <c:v>8.992537313432836</c:v>
                </c:pt>
                <c:pt idx="1">
                  <c:v>7.5810810810810825</c:v>
                </c:pt>
                <c:pt idx="2">
                  <c:v>5.793103448275862</c:v>
                </c:pt>
                <c:pt idx="3">
                  <c:v>5.125</c:v>
                </c:pt>
                <c:pt idx="4">
                  <c:v>4.517241379310345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Miss_Soil!$C$197:$C$201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Miss_Soil!$L$197:$L$201</c:f>
              <c:numCache>
                <c:ptCount val="5"/>
                <c:pt idx="0">
                  <c:v>9.117117117117116</c:v>
                </c:pt>
                <c:pt idx="1">
                  <c:v>8.102272727272727</c:v>
                </c:pt>
                <c:pt idx="2">
                  <c:v>5.5</c:v>
                </c:pt>
                <c:pt idx="3">
                  <c:v>4.588235294117647</c:v>
                </c:pt>
                <c:pt idx="4">
                  <c:v>4.03125</c:v>
                </c:pt>
              </c:numCache>
            </c:numRef>
          </c:yVal>
          <c:smooth val="0"/>
        </c:ser>
        <c:axId val="44553781"/>
        <c:axId val="65439710"/>
      </c:scatterChart>
      <c:valAx>
        <c:axId val="445537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439710"/>
        <c:crosses val="autoZero"/>
        <c:crossBetween val="midCat"/>
        <c:dispUnits/>
        <c:majorUnit val="20"/>
        <c:minorUnit val="20"/>
      </c:valAx>
      <c:valAx>
        <c:axId val="6543971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55378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NFNF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975"/>
          <c:w val="0.93925"/>
          <c:h val="0.8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Miss_Soil!$C$185:$C$189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Miss_Soil!$O$185:$O$189</c:f>
              <c:numCache>
                <c:ptCount val="5"/>
                <c:pt idx="0">
                  <c:v>0.01183930413450048</c:v>
                </c:pt>
                <c:pt idx="1">
                  <c:v>0.006745094544181309</c:v>
                </c:pt>
                <c:pt idx="2">
                  <c:v>0.002027034184461408</c:v>
                </c:pt>
                <c:pt idx="3">
                  <c:v>0.0016751332874867409</c:v>
                </c:pt>
                <c:pt idx="4">
                  <c:v>0.0011639007196668418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Miss_Soil!$C$191:$C$195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Miss_Soil!$O$191:$O$195</c:f>
              <c:numCache>
                <c:ptCount val="5"/>
                <c:pt idx="0">
                  <c:v>0.011516249287024473</c:v>
                </c:pt>
                <c:pt idx="1">
                  <c:v>0.00885029903110165</c:v>
                </c:pt>
                <c:pt idx="2">
                  <c:v>0.003241268020542831</c:v>
                </c:pt>
                <c:pt idx="3">
                  <c:v>0.002954764355311482</c:v>
                </c:pt>
                <c:pt idx="4">
                  <c:v>0.0016757104254009555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Miss_Soil!$C$197:$C$201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Miss_Soil!$O$197:$O$201</c:f>
              <c:numCache>
                <c:ptCount val="5"/>
                <c:pt idx="0">
                  <c:v>0.01297822533905821</c:v>
                </c:pt>
                <c:pt idx="1">
                  <c:v>0.01213355288115774</c:v>
                </c:pt>
                <c:pt idx="2">
                  <c:v>0.0029436140783781735</c:v>
                </c:pt>
                <c:pt idx="3">
                  <c:v>0.0020266915988427477</c:v>
                </c:pt>
                <c:pt idx="4">
                  <c:v>0.001665228365099874</c:v>
                </c:pt>
              </c:numCache>
            </c:numRef>
          </c:yVal>
          <c:smooth val="0"/>
        </c:ser>
        <c:axId val="52086479"/>
        <c:axId val="66125128"/>
      </c:scatterChart>
      <c:valAx>
        <c:axId val="520864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125128"/>
        <c:crosses val="autoZero"/>
        <c:crossBetween val="midCat"/>
        <c:dispUnits/>
        <c:majorUnit val="20"/>
      </c:valAx>
      <c:valAx>
        <c:axId val="66125128"/>
        <c:scaling>
          <c:orientation val="minMax"/>
          <c:max val="0.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 Density (g C/cm3)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2086479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NFNF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025"/>
          <c:w val="0.95075"/>
          <c:h val="0.83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Miss_Soil!$M$185:$M$189</c:f>
              <c:numCache>
                <c:ptCount val="5"/>
                <c:pt idx="0">
                  <c:v>-25.43</c:v>
                </c:pt>
                <c:pt idx="1">
                  <c:v>-22.56</c:v>
                </c:pt>
                <c:pt idx="2">
                  <c:v>-22.66</c:v>
                </c:pt>
                <c:pt idx="3">
                  <c:v>-24.56</c:v>
                </c:pt>
                <c:pt idx="4">
                  <c:v>-24.25</c:v>
                </c:pt>
              </c:numCache>
            </c:numRef>
          </c:xVal>
          <c:yVal>
            <c:numRef>
              <c:f>Miss_Soil!$N$185:$N$189</c:f>
              <c:numCache>
                <c:ptCount val="5"/>
                <c:pt idx="0">
                  <c:v>1.56</c:v>
                </c:pt>
                <c:pt idx="1">
                  <c:v>4.3</c:v>
                </c:pt>
                <c:pt idx="2">
                  <c:v>4.18</c:v>
                </c:pt>
                <c:pt idx="3">
                  <c:v>3.66</c:v>
                </c:pt>
                <c:pt idx="4">
                  <c:v>4.51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Miss_Soil!$M$191:$M$195</c:f>
              <c:numCache>
                <c:ptCount val="5"/>
                <c:pt idx="0">
                  <c:v>-24.59</c:v>
                </c:pt>
                <c:pt idx="1">
                  <c:v>-22.82</c:v>
                </c:pt>
                <c:pt idx="2">
                  <c:v>-22.12</c:v>
                </c:pt>
                <c:pt idx="3">
                  <c:v>-23.47</c:v>
                </c:pt>
                <c:pt idx="4">
                  <c:v>-24.2</c:v>
                </c:pt>
              </c:numCache>
            </c:numRef>
          </c:xVal>
          <c:yVal>
            <c:numRef>
              <c:f>Miss_Soil!$N$191:$N$195</c:f>
              <c:numCache>
                <c:ptCount val="5"/>
                <c:pt idx="0">
                  <c:v>1.67</c:v>
                </c:pt>
                <c:pt idx="1">
                  <c:v>3.55</c:v>
                </c:pt>
                <c:pt idx="2">
                  <c:v>4.54</c:v>
                </c:pt>
                <c:pt idx="3">
                  <c:v>1.95</c:v>
                </c:pt>
                <c:pt idx="4">
                  <c:v>4.82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Miss_Soil!$M$197:$M$201</c:f>
              <c:numCache>
                <c:ptCount val="5"/>
                <c:pt idx="0">
                  <c:v>-25.37</c:v>
                </c:pt>
                <c:pt idx="1">
                  <c:v>-24.11</c:v>
                </c:pt>
                <c:pt idx="2">
                  <c:v>-23.2</c:v>
                </c:pt>
                <c:pt idx="3">
                  <c:v>-23.87</c:v>
                </c:pt>
                <c:pt idx="4">
                  <c:v>-23.97</c:v>
                </c:pt>
              </c:numCache>
            </c:numRef>
          </c:xVal>
          <c:yVal>
            <c:numRef>
              <c:f>Miss_Soil!$N$197:$N$201</c:f>
              <c:numCache>
                <c:ptCount val="5"/>
                <c:pt idx="0">
                  <c:v>3.07</c:v>
                </c:pt>
                <c:pt idx="1">
                  <c:v>3.59</c:v>
                </c:pt>
                <c:pt idx="2">
                  <c:v>4.33</c:v>
                </c:pt>
                <c:pt idx="3">
                  <c:v>3.81</c:v>
                </c:pt>
                <c:pt idx="4">
                  <c:v>4.1</c:v>
                </c:pt>
              </c:numCache>
            </c:numRef>
          </c:yVal>
          <c:smooth val="0"/>
        </c:ser>
        <c:axId val="58255241"/>
        <c:axId val="54535122"/>
      </c:scatterChart>
      <c:valAx>
        <c:axId val="58255241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535122"/>
        <c:crossesAt val="-4"/>
        <c:crossBetween val="midCat"/>
        <c:dispUnits/>
        <c:majorUnit val="2"/>
      </c:valAx>
      <c:valAx>
        <c:axId val="54535122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5825524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NFNF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325"/>
          <c:w val="0.908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2a1C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Miss_Soil!$C$185:$C$189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Miss_Soil!$M$185:$M$189</c:f>
              <c:numCache>
                <c:ptCount val="5"/>
                <c:pt idx="0">
                  <c:v>-25.43</c:v>
                </c:pt>
                <c:pt idx="1">
                  <c:v>-22.56</c:v>
                </c:pt>
                <c:pt idx="2">
                  <c:v>-22.66</c:v>
                </c:pt>
                <c:pt idx="3">
                  <c:v>-24.56</c:v>
                </c:pt>
                <c:pt idx="4">
                  <c:v>-24.25</c:v>
                </c:pt>
              </c:numCache>
            </c:numRef>
          </c:yVal>
          <c:smooth val="0"/>
        </c:ser>
        <c:ser>
          <c:idx val="1"/>
          <c:order val="1"/>
          <c:tx>
            <c:v>2a2C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Miss_Soil!$C$191:$C$195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Miss_Soil!$M$191:$M$195</c:f>
              <c:numCache>
                <c:ptCount val="5"/>
                <c:pt idx="0">
                  <c:v>-24.59</c:v>
                </c:pt>
                <c:pt idx="1">
                  <c:v>-22.82</c:v>
                </c:pt>
                <c:pt idx="2">
                  <c:v>-22.12</c:v>
                </c:pt>
                <c:pt idx="3">
                  <c:v>-23.47</c:v>
                </c:pt>
                <c:pt idx="4">
                  <c:v>-24.2</c:v>
                </c:pt>
              </c:numCache>
            </c:numRef>
          </c:yVal>
          <c:smooth val="0"/>
        </c:ser>
        <c:ser>
          <c:idx val="2"/>
          <c:order val="2"/>
          <c:tx>
            <c:v>2a3C</c:v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Miss_Soil!$C$197:$C$201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Miss_Soil!$M$197:$M$201</c:f>
              <c:numCache>
                <c:ptCount val="5"/>
                <c:pt idx="0">
                  <c:v>-25.37</c:v>
                </c:pt>
                <c:pt idx="1">
                  <c:v>-24.11</c:v>
                </c:pt>
                <c:pt idx="2">
                  <c:v>-23.2</c:v>
                </c:pt>
                <c:pt idx="3">
                  <c:v>-23.87</c:v>
                </c:pt>
                <c:pt idx="4">
                  <c:v>-23.97</c:v>
                </c:pt>
              </c:numCache>
            </c:numRef>
          </c:yVal>
          <c:smooth val="0"/>
        </c:ser>
        <c:axId val="21054051"/>
        <c:axId val="55268732"/>
      </c:scatterChart>
      <c:scatterChart>
        <c:scatterStyle val="lineMarker"/>
        <c:varyColors val="0"/>
        <c:ser>
          <c:idx val="3"/>
          <c:order val="3"/>
          <c:tx>
            <c:v>2a1N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Miss_Soil!$C$185:$C$189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Miss_Soil!$N$185:$N$189</c:f>
              <c:numCache>
                <c:ptCount val="5"/>
                <c:pt idx="0">
                  <c:v>1.56</c:v>
                </c:pt>
                <c:pt idx="1">
                  <c:v>4.3</c:v>
                </c:pt>
                <c:pt idx="2">
                  <c:v>4.18</c:v>
                </c:pt>
                <c:pt idx="3">
                  <c:v>3.66</c:v>
                </c:pt>
                <c:pt idx="4">
                  <c:v>4.51</c:v>
                </c:pt>
              </c:numCache>
            </c:numRef>
          </c:yVal>
          <c:smooth val="0"/>
        </c:ser>
        <c:ser>
          <c:idx val="4"/>
          <c:order val="4"/>
          <c:tx>
            <c:v>2a2N</c:v>
          </c:tx>
          <c:spPr>
            <a:ln w="3175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Miss_Soil!$C$191:$C$195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Miss_Soil!$N$191:$N$195</c:f>
              <c:numCache>
                <c:ptCount val="5"/>
                <c:pt idx="0">
                  <c:v>1.67</c:v>
                </c:pt>
                <c:pt idx="1">
                  <c:v>3.55</c:v>
                </c:pt>
                <c:pt idx="2">
                  <c:v>4.54</c:v>
                </c:pt>
                <c:pt idx="3">
                  <c:v>1.95</c:v>
                </c:pt>
                <c:pt idx="4">
                  <c:v>4.82</c:v>
                </c:pt>
              </c:numCache>
            </c:numRef>
          </c:yVal>
          <c:smooth val="0"/>
        </c:ser>
        <c:ser>
          <c:idx val="5"/>
          <c:order val="5"/>
          <c:tx>
            <c:v>2a3N</c:v>
          </c:tx>
          <c:spPr>
            <a:ln w="3175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Miss_Soil!$C$197:$C$201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Miss_Soil!$N$197:$N$201</c:f>
              <c:numCache>
                <c:ptCount val="5"/>
                <c:pt idx="0">
                  <c:v>3.07</c:v>
                </c:pt>
                <c:pt idx="1">
                  <c:v>3.59</c:v>
                </c:pt>
                <c:pt idx="2">
                  <c:v>4.33</c:v>
                </c:pt>
                <c:pt idx="3">
                  <c:v>3.81</c:v>
                </c:pt>
                <c:pt idx="4">
                  <c:v>4.1</c:v>
                </c:pt>
              </c:numCache>
            </c:numRef>
          </c:yVal>
          <c:smooth val="0"/>
        </c:ser>
        <c:axId val="27656541"/>
        <c:axId val="47582278"/>
      </c:scatterChart>
      <c:valAx>
        <c:axId val="210540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55268732"/>
        <c:crossesAt val="-30"/>
        <c:crossBetween val="midCat"/>
        <c:dispUnits/>
        <c:majorUnit val="20"/>
      </c:valAx>
      <c:valAx>
        <c:axId val="55268732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21054051"/>
        <c:crosses val="autoZero"/>
        <c:crossBetween val="midCat"/>
        <c:dispUnits/>
        <c:majorUnit val="4"/>
      </c:valAx>
      <c:valAx>
        <c:axId val="27656541"/>
        <c:scaling>
          <c:orientation val="minMax"/>
        </c:scaling>
        <c:axPos val="b"/>
        <c:delete val="1"/>
        <c:majorTickMark val="in"/>
        <c:minorTickMark val="none"/>
        <c:tickLblPos val="nextTo"/>
        <c:crossAx val="47582278"/>
        <c:crosses val="max"/>
        <c:crossBetween val="midCat"/>
        <c:dispUnits/>
      </c:valAx>
      <c:valAx>
        <c:axId val="4758227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656541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2525"/>
          <c:w val="0.793"/>
          <c:h val="0.08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875"/>
          <c:w val="0.942"/>
          <c:h val="0.85575"/>
        </c:manualLayout>
      </c:layout>
      <c:scatterChart>
        <c:scatterStyle val="lineMarker"/>
        <c:varyColors val="0"/>
        <c:ser>
          <c:idx val="0"/>
          <c:order val="0"/>
          <c:tx>
            <c:v>NFPL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Miss_Soil!$J$138:$J$145</c:f>
              <c:numCache>
                <c:ptCount val="8"/>
                <c:pt idx="0">
                  <c:v>1.154</c:v>
                </c:pt>
                <c:pt idx="1">
                  <c:v>1.107</c:v>
                </c:pt>
                <c:pt idx="2">
                  <c:v>0.806</c:v>
                </c:pt>
                <c:pt idx="3">
                  <c:v>0.441</c:v>
                </c:pt>
                <c:pt idx="4">
                  <c:v>0.127</c:v>
                </c:pt>
                <c:pt idx="5">
                  <c:v>0.126</c:v>
                </c:pt>
                <c:pt idx="6">
                  <c:v>0.2</c:v>
                </c:pt>
                <c:pt idx="7">
                  <c:v>0.243</c:v>
                </c:pt>
              </c:numCache>
            </c:numRef>
          </c:yVal>
          <c:smooth val="0"/>
        </c:ser>
        <c:ser>
          <c:idx val="1"/>
          <c:order val="1"/>
          <c:tx>
            <c:v>NFPL 3a1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Miss_Soil!$C$147:$C$153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Miss_Soil!$J$147:$J$153</c:f>
              <c:numCache>
                <c:ptCount val="7"/>
                <c:pt idx="0">
                  <c:v>1.014</c:v>
                </c:pt>
                <c:pt idx="1">
                  <c:v>1.362</c:v>
                </c:pt>
                <c:pt idx="2">
                  <c:v>0.964</c:v>
                </c:pt>
                <c:pt idx="3">
                  <c:v>0.619</c:v>
                </c:pt>
                <c:pt idx="4">
                  <c:v>0.298</c:v>
                </c:pt>
                <c:pt idx="5">
                  <c:v>0.243</c:v>
                </c:pt>
                <c:pt idx="6">
                  <c:v>0.171</c:v>
                </c:pt>
              </c:numCache>
            </c:numRef>
          </c:yVal>
          <c:smooth val="0"/>
        </c:ser>
        <c:ser>
          <c:idx val="2"/>
          <c:order val="2"/>
          <c:tx>
            <c:v>NFPL 3a2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Miss_Soil!$C$155:$C$161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Miss_Soil!$J$155:$J$161</c:f>
              <c:numCache>
                <c:ptCount val="7"/>
                <c:pt idx="0">
                  <c:v>1.094</c:v>
                </c:pt>
                <c:pt idx="1">
                  <c:v>1.332</c:v>
                </c:pt>
                <c:pt idx="2">
                  <c:v>0.83</c:v>
                </c:pt>
                <c:pt idx="3">
                  <c:v>0.747</c:v>
                </c:pt>
                <c:pt idx="4">
                  <c:v>0.218</c:v>
                </c:pt>
                <c:pt idx="5">
                  <c:v>0.16</c:v>
                </c:pt>
                <c:pt idx="6">
                  <c:v>0.122</c:v>
                </c:pt>
              </c:numCache>
            </c:numRef>
          </c:yVal>
          <c:smooth val="0"/>
        </c:ser>
        <c:ser>
          <c:idx val="3"/>
          <c:order val="3"/>
          <c:tx>
            <c:v>NFPL 3a3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Miss_Soil!$C$164:$C$169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Miss_Soil!$J$164:$J$169</c:f>
              <c:numCache>
                <c:ptCount val="6"/>
                <c:pt idx="0">
                  <c:v>1.107</c:v>
                </c:pt>
                <c:pt idx="1">
                  <c:v>0.845</c:v>
                </c:pt>
                <c:pt idx="2">
                  <c:v>0.705</c:v>
                </c:pt>
                <c:pt idx="3">
                  <c:v>0.212</c:v>
                </c:pt>
                <c:pt idx="4">
                  <c:v>0.161</c:v>
                </c:pt>
                <c:pt idx="5">
                  <c:v>0.168</c:v>
                </c:pt>
              </c:numCache>
            </c:numRef>
          </c:yVal>
          <c:smooth val="0"/>
        </c:ser>
        <c:axId val="25587319"/>
        <c:axId val="28959280"/>
      </c:scatterChart>
      <c:valAx>
        <c:axId val="255873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959280"/>
        <c:crosses val="autoZero"/>
        <c:crossBetween val="midCat"/>
        <c:dispUnits/>
        <c:majorUnit val="20"/>
      </c:valAx>
      <c:valAx>
        <c:axId val="2895928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8731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15225"/>
          <c:w val="0.242"/>
          <c:h val="0.215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NFPL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5"/>
          <c:w val="0.9395"/>
          <c:h val="0.84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Miss_Soil!$C$138:$C$145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25.4</c:v>
                </c:pt>
                <c:pt idx="5">
                  <c:v>30.1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Miss_Soil!$H$138:$H$145</c:f>
              <c:numCache>
                <c:ptCount val="8"/>
                <c:pt idx="0">
                  <c:v>1.0357088364506881</c:v>
                </c:pt>
                <c:pt idx="1">
                  <c:v>1.5088154052560967</c:v>
                </c:pt>
                <c:pt idx="2">
                  <c:v>1.5814800199931607</c:v>
                </c:pt>
                <c:pt idx="3">
                  <c:v>1.4209612500986506</c:v>
                </c:pt>
                <c:pt idx="4">
                  <c:v>1.5044414630082696</c:v>
                </c:pt>
                <c:pt idx="5">
                  <c:v>1.5181200608302527</c:v>
                </c:pt>
                <c:pt idx="6">
                  <c:v>1.5412718634924576</c:v>
                </c:pt>
                <c:pt idx="7">
                  <c:v>1.2679293925762238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Miss_Soil!$C$147:$C$151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Miss_Soil!$H$147:$H$151</c:f>
              <c:numCache>
                <c:ptCount val="5"/>
                <c:pt idx="0">
                  <c:v>1.225821325648415</c:v>
                </c:pt>
                <c:pt idx="1">
                  <c:v>1.4768876080691644</c:v>
                </c:pt>
                <c:pt idx="2">
                  <c:v>1.590390815443894</c:v>
                </c:pt>
                <c:pt idx="3">
                  <c:v>1.3848479288441542</c:v>
                </c:pt>
                <c:pt idx="4">
                  <c:v>1.3225953011279736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Miss_Soil!$C$155:$C$159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Miss_Soil!$H$155:$H$159</c:f>
              <c:numCache>
                <c:ptCount val="5"/>
                <c:pt idx="0">
                  <c:v>1.1129682997118158</c:v>
                </c:pt>
                <c:pt idx="1">
                  <c:v>1.4670893371757923</c:v>
                </c:pt>
                <c:pt idx="2">
                  <c:v>1.5283566180004018</c:v>
                </c:pt>
                <c:pt idx="3">
                  <c:v>1.3341721055804565</c:v>
                </c:pt>
                <c:pt idx="4">
                  <c:v>1.422199505473862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Miss_Soil!$C$163:$C$167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xVal>
          <c:yVal>
            <c:numRef>
              <c:f>Miss_Soil!$H$163:$H$167</c:f>
              <c:numCache>
                <c:ptCount val="5"/>
                <c:pt idx="0">
                  <c:v>1.5173331104691428</c:v>
                </c:pt>
                <c:pt idx="1">
                  <c:v>1.523842774260864</c:v>
                </c:pt>
                <c:pt idx="2">
                  <c:v>1.8633350848599535</c:v>
                </c:pt>
                <c:pt idx="3">
                  <c:v>1.5460769175182147</c:v>
                </c:pt>
                <c:pt idx="4">
                  <c:v>1.5199876270655306</c:v>
                </c:pt>
              </c:numCache>
            </c:numRef>
          </c:yVal>
          <c:smooth val="0"/>
        </c:ser>
        <c:axId val="59306929"/>
        <c:axId val="64000314"/>
      </c:scatterChart>
      <c:valAx>
        <c:axId val="593069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000314"/>
        <c:crosses val="autoZero"/>
        <c:crossBetween val="midCat"/>
        <c:dispUnits/>
        <c:majorUnit val="20"/>
      </c:valAx>
      <c:valAx>
        <c:axId val="6400031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Bulk Density (g/cm3)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306929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685"/>
          <c:w val="0.94275"/>
          <c:h val="0.87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Miss_Soil!$C$42:$C$48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26.2</c:v>
                </c:pt>
                <c:pt idx="5">
                  <c:v>32.5</c:v>
                </c:pt>
                <c:pt idx="6">
                  <c:v>40</c:v>
                </c:pt>
              </c:numCache>
            </c:numRef>
          </c:xVal>
          <c:yVal>
            <c:numRef>
              <c:f>Miss_Soil!$L$42:$L$48</c:f>
              <c:numCache>
                <c:ptCount val="7"/>
                <c:pt idx="0">
                  <c:v>22.760544217687073</c:v>
                </c:pt>
                <c:pt idx="1">
                  <c:v>21.901639344262296</c:v>
                </c:pt>
                <c:pt idx="2">
                  <c:v>11.727272727272728</c:v>
                </c:pt>
                <c:pt idx="3">
                  <c:v>11.509803921568627</c:v>
                </c:pt>
                <c:pt idx="4">
                  <c:v>10.645833333333334</c:v>
                </c:pt>
                <c:pt idx="5">
                  <c:v>9.026315789473685</c:v>
                </c:pt>
                <c:pt idx="6">
                  <c:v>7.451612903225807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Miss_Soil!$C$50:$C$55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Miss_Soil!$L$50:$L$55</c:f>
              <c:numCache>
                <c:ptCount val="6"/>
                <c:pt idx="0">
                  <c:v>26.84426229508197</c:v>
                </c:pt>
                <c:pt idx="1">
                  <c:v>18.000000000000004</c:v>
                </c:pt>
                <c:pt idx="2">
                  <c:v>10.379999999999999</c:v>
                </c:pt>
                <c:pt idx="3">
                  <c:v>13.392857142857142</c:v>
                </c:pt>
                <c:pt idx="4">
                  <c:v>12.363636363636365</c:v>
                </c:pt>
                <c:pt idx="5">
                  <c:v>11.55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Miss_Soil!$C$59:$C$64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Miss_Soil!$L$59:$L$64</c:f>
              <c:numCache>
                <c:ptCount val="6"/>
                <c:pt idx="0">
                  <c:v>28.57936507936508</c:v>
                </c:pt>
                <c:pt idx="1">
                  <c:v>19.48717948717949</c:v>
                </c:pt>
                <c:pt idx="2">
                  <c:v>16</c:v>
                </c:pt>
                <c:pt idx="3">
                  <c:v>12.038461538461538</c:v>
                </c:pt>
                <c:pt idx="4">
                  <c:v>10.181818181818183</c:v>
                </c:pt>
                <c:pt idx="5">
                  <c:v>8.5</c:v>
                </c:pt>
              </c:numCache>
            </c:numRef>
          </c:yVal>
          <c:smooth val="0"/>
        </c:ser>
        <c:axId val="12861309"/>
        <c:axId val="48642918"/>
      </c:scatterChart>
      <c:valAx>
        <c:axId val="128613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642918"/>
        <c:crosses val="autoZero"/>
        <c:crossBetween val="midCat"/>
        <c:dispUnits/>
        <c:majorUnit val="20"/>
      </c:valAx>
      <c:valAx>
        <c:axId val="4864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C/N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86130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62256"/>
        <c:crosses val="autoZero"/>
        <c:auto val="0"/>
        <c:lblOffset val="100"/>
        <c:noMultiLvlLbl val="0"/>
      </c:catAx>
      <c:valAx>
        <c:axId val="47762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33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8575"/>
          <c:w val="0.933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GCPU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Miss_Soil!$M$42:$M$48</c:f>
              <c:numCache>
                <c:ptCount val="7"/>
                <c:pt idx="0">
                  <c:v>-27.794</c:v>
                </c:pt>
                <c:pt idx="1">
                  <c:v>-26.46</c:v>
                </c:pt>
                <c:pt idx="2">
                  <c:v>-25.018</c:v>
                </c:pt>
                <c:pt idx="3">
                  <c:v>-24.503</c:v>
                </c:pt>
                <c:pt idx="4">
                  <c:v>-24.555</c:v>
                </c:pt>
                <c:pt idx="5">
                  <c:v>-23.317</c:v>
                </c:pt>
                <c:pt idx="6">
                  <c:v>-23.54</c:v>
                </c:pt>
              </c:numCache>
            </c:numRef>
          </c:xVal>
          <c:yVal>
            <c:numRef>
              <c:f>Miss_Soil!$N$42:$N$48</c:f>
              <c:numCache>
                <c:ptCount val="7"/>
                <c:pt idx="0">
                  <c:v>-2.953</c:v>
                </c:pt>
                <c:pt idx="1">
                  <c:v>1.27</c:v>
                </c:pt>
                <c:pt idx="2">
                  <c:v>2.684</c:v>
                </c:pt>
                <c:pt idx="3">
                  <c:v>3.769</c:v>
                </c:pt>
                <c:pt idx="4">
                  <c:v>4.068</c:v>
                </c:pt>
                <c:pt idx="5">
                  <c:v>3.234</c:v>
                </c:pt>
                <c:pt idx="6">
                  <c:v>2.315</c:v>
                </c:pt>
              </c:numCache>
            </c:numRef>
          </c:yVal>
          <c:smooth val="0"/>
        </c:ser>
        <c:ser>
          <c:idx val="1"/>
          <c:order val="1"/>
          <c:tx>
            <c:v>GCPU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Miss_Soil!$M$50:$M$55</c:f>
              <c:numCache>
                <c:ptCount val="6"/>
                <c:pt idx="0">
                  <c:v>-26.96</c:v>
                </c:pt>
                <c:pt idx="1">
                  <c:v>-25.7</c:v>
                </c:pt>
                <c:pt idx="2">
                  <c:v>-24.19</c:v>
                </c:pt>
                <c:pt idx="3">
                  <c:v>-24.02</c:v>
                </c:pt>
                <c:pt idx="4">
                  <c:v>-23.98</c:v>
                </c:pt>
                <c:pt idx="5">
                  <c:v>-24.43</c:v>
                </c:pt>
              </c:numCache>
            </c:numRef>
          </c:xVal>
          <c:yVal>
            <c:numRef>
              <c:f>Miss_Soil!$N$50:$N$55</c:f>
              <c:numCache>
                <c:ptCount val="6"/>
                <c:pt idx="0">
                  <c:v>0.01</c:v>
                </c:pt>
                <c:pt idx="1">
                  <c:v>3.61</c:v>
                </c:pt>
                <c:pt idx="2">
                  <c:v>5.32</c:v>
                </c:pt>
                <c:pt idx="3">
                  <c:v>4.92</c:v>
                </c:pt>
                <c:pt idx="4">
                  <c:v>4.63</c:v>
                </c:pt>
                <c:pt idx="5">
                  <c:v>3.52</c:v>
                </c:pt>
              </c:numCache>
            </c:numRef>
          </c:yVal>
          <c:smooth val="0"/>
        </c:ser>
        <c:ser>
          <c:idx val="2"/>
          <c:order val="2"/>
          <c:tx>
            <c:v>GCPU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Miss_Soil!$M$59:$M$64</c:f>
              <c:numCache>
                <c:ptCount val="6"/>
                <c:pt idx="0">
                  <c:v>-27.02</c:v>
                </c:pt>
                <c:pt idx="1">
                  <c:v>-26.21</c:v>
                </c:pt>
                <c:pt idx="2">
                  <c:v>-24.97</c:v>
                </c:pt>
                <c:pt idx="3">
                  <c:v>-23.04</c:v>
                </c:pt>
                <c:pt idx="4">
                  <c:v>-23.23</c:v>
                </c:pt>
                <c:pt idx="5">
                  <c:v>-25.4</c:v>
                </c:pt>
              </c:numCache>
            </c:numRef>
          </c:xVal>
          <c:yVal>
            <c:numRef>
              <c:f>Miss_Soil!$N$59:$N$64</c:f>
              <c:numCache>
                <c:ptCount val="6"/>
                <c:pt idx="0">
                  <c:v>-1.16</c:v>
                </c:pt>
                <c:pt idx="1">
                  <c:v>3.02</c:v>
                </c:pt>
                <c:pt idx="2">
                  <c:v>3.87</c:v>
                </c:pt>
                <c:pt idx="3">
                  <c:v>5.3</c:v>
                </c:pt>
                <c:pt idx="4">
                  <c:v>4.19</c:v>
                </c:pt>
                <c:pt idx="5">
                  <c:v>3.65</c:v>
                </c:pt>
              </c:numCache>
            </c:numRef>
          </c:yVal>
          <c:smooth val="0"/>
        </c:ser>
        <c:axId val="27207121"/>
        <c:axId val="43537498"/>
      </c:scatterChart>
      <c:valAx>
        <c:axId val="27207121"/>
        <c:scaling>
          <c:orientation val="minMax"/>
          <c:max val="-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43537498"/>
        <c:crossesAt val="-4"/>
        <c:crossBetween val="midCat"/>
        <c:dispUnits/>
        <c:majorUnit val="2"/>
      </c:valAx>
      <c:valAx>
        <c:axId val="435374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crossAx val="27207121"/>
        <c:crossesAt val="-2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8125"/>
          <c:w val="0.926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Miss_Soil!$C$42:$C$48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26.2</c:v>
                </c:pt>
                <c:pt idx="5">
                  <c:v>32.5</c:v>
                </c:pt>
                <c:pt idx="6">
                  <c:v>40</c:v>
                </c:pt>
              </c:numCache>
            </c:numRef>
          </c:xVal>
          <c:yVal>
            <c:numRef>
              <c:f>Miss_Soil!$M$42:$M$48</c:f>
              <c:numCache>
                <c:ptCount val="7"/>
                <c:pt idx="0">
                  <c:v>-27.794</c:v>
                </c:pt>
                <c:pt idx="1">
                  <c:v>-26.46</c:v>
                </c:pt>
                <c:pt idx="2">
                  <c:v>-25.018</c:v>
                </c:pt>
                <c:pt idx="3">
                  <c:v>-24.503</c:v>
                </c:pt>
                <c:pt idx="4">
                  <c:v>-24.555</c:v>
                </c:pt>
                <c:pt idx="5">
                  <c:v>-23.317</c:v>
                </c:pt>
                <c:pt idx="6">
                  <c:v>-23.54</c:v>
                </c:pt>
              </c:numCache>
            </c:numRef>
          </c:yVal>
          <c:smooth val="0"/>
        </c:ser>
        <c:ser>
          <c:idx val="1"/>
          <c:order val="1"/>
          <c:tx>
            <c:v>2C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Miss_Soil!$C$50:$C$55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Miss_Soil!$M$50:$M$55</c:f>
              <c:numCache>
                <c:ptCount val="6"/>
                <c:pt idx="0">
                  <c:v>-26.96</c:v>
                </c:pt>
                <c:pt idx="1">
                  <c:v>-25.7</c:v>
                </c:pt>
                <c:pt idx="2">
                  <c:v>-24.19</c:v>
                </c:pt>
                <c:pt idx="3">
                  <c:v>-24.02</c:v>
                </c:pt>
                <c:pt idx="4">
                  <c:v>-23.98</c:v>
                </c:pt>
                <c:pt idx="5">
                  <c:v>-24.43</c:v>
                </c:pt>
              </c:numCache>
            </c:numRef>
          </c:yVal>
          <c:smooth val="0"/>
        </c:ser>
        <c:ser>
          <c:idx val="2"/>
          <c:order val="2"/>
          <c:tx>
            <c:v>3C</c:v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Miss_Soil!$C$59:$C$64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Miss_Soil!$M$59:$M$64</c:f>
              <c:numCache>
                <c:ptCount val="6"/>
                <c:pt idx="0">
                  <c:v>-27.02</c:v>
                </c:pt>
                <c:pt idx="1">
                  <c:v>-26.21</c:v>
                </c:pt>
                <c:pt idx="2">
                  <c:v>-24.97</c:v>
                </c:pt>
                <c:pt idx="3">
                  <c:v>-23.04</c:v>
                </c:pt>
                <c:pt idx="4">
                  <c:v>-23.23</c:v>
                </c:pt>
                <c:pt idx="5">
                  <c:v>-25.4</c:v>
                </c:pt>
              </c:numCache>
            </c:numRef>
          </c:yVal>
          <c:smooth val="0"/>
        </c:ser>
        <c:axId val="56293163"/>
        <c:axId val="36876420"/>
      </c:scatterChart>
      <c:scatterChart>
        <c:scatterStyle val="lineMarker"/>
        <c:varyColors val="0"/>
        <c:ser>
          <c:idx val="3"/>
          <c:order val="3"/>
          <c:tx>
            <c:v>1N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Miss_Soil!$C$42:$C$48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26.2</c:v>
                </c:pt>
                <c:pt idx="5">
                  <c:v>32.5</c:v>
                </c:pt>
                <c:pt idx="6">
                  <c:v>40</c:v>
                </c:pt>
              </c:numCache>
            </c:numRef>
          </c:xVal>
          <c:yVal>
            <c:numRef>
              <c:f>Miss_Soil!$N$42:$N$48</c:f>
              <c:numCache>
                <c:ptCount val="7"/>
                <c:pt idx="0">
                  <c:v>-2.953</c:v>
                </c:pt>
                <c:pt idx="1">
                  <c:v>1.27</c:v>
                </c:pt>
                <c:pt idx="2">
                  <c:v>2.684</c:v>
                </c:pt>
                <c:pt idx="3">
                  <c:v>3.769</c:v>
                </c:pt>
                <c:pt idx="4">
                  <c:v>4.068</c:v>
                </c:pt>
                <c:pt idx="5">
                  <c:v>3.234</c:v>
                </c:pt>
                <c:pt idx="6">
                  <c:v>2.315</c:v>
                </c:pt>
              </c:numCache>
            </c:numRef>
          </c:yVal>
          <c:smooth val="0"/>
        </c:ser>
        <c:ser>
          <c:idx val="4"/>
          <c:order val="4"/>
          <c:tx>
            <c:v>2N</c:v>
          </c:tx>
          <c:spPr>
            <a:ln w="3175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Miss_Soil!$C$50:$C$55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Miss_Soil!$N$50:$N$55</c:f>
              <c:numCache>
                <c:ptCount val="6"/>
                <c:pt idx="0">
                  <c:v>0.01</c:v>
                </c:pt>
                <c:pt idx="1">
                  <c:v>3.61</c:v>
                </c:pt>
                <c:pt idx="2">
                  <c:v>5.32</c:v>
                </c:pt>
                <c:pt idx="3">
                  <c:v>4.92</c:v>
                </c:pt>
                <c:pt idx="4">
                  <c:v>4.63</c:v>
                </c:pt>
                <c:pt idx="5">
                  <c:v>3.52</c:v>
                </c:pt>
              </c:numCache>
            </c:numRef>
          </c:yVal>
          <c:smooth val="0"/>
        </c:ser>
        <c:ser>
          <c:idx val="5"/>
          <c:order val="5"/>
          <c:tx>
            <c:v>3N</c:v>
          </c:tx>
          <c:spPr>
            <a:ln w="3175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Miss_Soil!$C$59:$C$64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Miss_Soil!$N$59:$N$64</c:f>
              <c:numCache>
                <c:ptCount val="6"/>
                <c:pt idx="0">
                  <c:v>-1.16</c:v>
                </c:pt>
                <c:pt idx="1">
                  <c:v>3.02</c:v>
                </c:pt>
                <c:pt idx="2">
                  <c:v>3.87</c:v>
                </c:pt>
                <c:pt idx="3">
                  <c:v>5.3</c:v>
                </c:pt>
                <c:pt idx="4">
                  <c:v>4.19</c:v>
                </c:pt>
                <c:pt idx="5">
                  <c:v>3.65</c:v>
                </c:pt>
              </c:numCache>
            </c:numRef>
          </c:yVal>
          <c:smooth val="0"/>
        </c:ser>
        <c:axId val="63452325"/>
        <c:axId val="34200014"/>
      </c:scatterChart>
      <c:valAx>
        <c:axId val="562931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crossAx val="36876420"/>
        <c:crossesAt val="-30"/>
        <c:crossBetween val="midCat"/>
        <c:dispUnits/>
        <c:majorUnit val="20"/>
      </c:valAx>
      <c:valAx>
        <c:axId val="36876420"/>
        <c:scaling>
          <c:orientation val="minMax"/>
          <c:max val="-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13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 val="autoZero"/>
        <c:crossBetween val="midCat"/>
        <c:dispUnits/>
        <c:majorUnit val="4"/>
      </c:valAx>
      <c:valAx>
        <c:axId val="63452325"/>
        <c:scaling>
          <c:orientation val="minMax"/>
        </c:scaling>
        <c:axPos val="b"/>
        <c:delete val="1"/>
        <c:majorTickMark val="in"/>
        <c:minorTickMark val="none"/>
        <c:tickLblPos val="nextTo"/>
        <c:crossAx val="34200014"/>
        <c:crosses val="max"/>
        <c:crossBetween val="midCat"/>
        <c:dispUnits/>
      </c:valAx>
      <c:valAx>
        <c:axId val="34200014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15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452325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25"/>
          <c:y val="0.1175"/>
          <c:w val="0.81"/>
          <c:h val="0.07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 density, Ridgetops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8775"/>
          <c:w val="0.9635"/>
          <c:h val="0.75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Miss_Soil!$C$2:$C$8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Miss_Soil!$O$2:$O$8</c:f>
              <c:numCache>
                <c:ptCount val="7"/>
                <c:pt idx="0">
                  <c:v>0.04729009153904439</c:v>
                </c:pt>
                <c:pt idx="1">
                  <c:v>0.031147115334000105</c:v>
                </c:pt>
                <c:pt idx="2">
                  <c:v>0.009700331745171289</c:v>
                </c:pt>
                <c:pt idx="3">
                  <c:v>0.00568875491877571</c:v>
                </c:pt>
                <c:pt idx="4">
                  <c:v>0.004746633264523046</c:v>
                </c:pt>
                <c:pt idx="5">
                  <c:v>0.005548432482760436</c:v>
                </c:pt>
                <c:pt idx="6">
                  <c:v>0.003368028575533452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Miss_Soil!$C$10:$C$16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Miss_Soil!$O$10:$O$16</c:f>
              <c:numCache>
                <c:ptCount val="7"/>
                <c:pt idx="0">
                  <c:v>0.049387408169776</c:v>
                </c:pt>
                <c:pt idx="1">
                  <c:v>0.0325739473166997</c:v>
                </c:pt>
                <c:pt idx="2">
                  <c:v>0.028531903817574585</c:v>
                </c:pt>
                <c:pt idx="3">
                  <c:v>0.006182152341652598</c:v>
                </c:pt>
                <c:pt idx="4">
                  <c:v>0.006999822129147196</c:v>
                </c:pt>
                <c:pt idx="5">
                  <c:v>0.0053883261172816745</c:v>
                </c:pt>
                <c:pt idx="6">
                  <c:v>0.0040762476591908224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Miss_Soil!$C$18:$C$24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</c:numCache>
            </c:numRef>
          </c:xVal>
          <c:yVal>
            <c:numRef>
              <c:f>Miss_Soil!$O$18:$O$24</c:f>
              <c:numCache>
                <c:ptCount val="7"/>
                <c:pt idx="0">
                  <c:v>0.07</c:v>
                </c:pt>
                <c:pt idx="1">
                  <c:v>0.065</c:v>
                </c:pt>
                <c:pt idx="2">
                  <c:v>0.02299079013192013</c:v>
                </c:pt>
                <c:pt idx="3">
                  <c:v>0.007542500059829113</c:v>
                </c:pt>
                <c:pt idx="4">
                  <c:v>0.008264417793127246</c:v>
                </c:pt>
                <c:pt idx="5">
                  <c:v>0.004474024015903435</c:v>
                </c:pt>
                <c:pt idx="6">
                  <c:v>0.004738154215139233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Miss_Soil!$C$26:$C$32</c:f>
              <c:numCache>
                <c:ptCount val="7"/>
                <c:pt idx="0">
                  <c:v>-1.5</c:v>
                </c:pt>
                <c:pt idx="1">
                  <c:v>-1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</c:numCache>
            </c:numRef>
          </c:xVal>
          <c:yVal>
            <c:numRef>
              <c:f>Miss_Soil!$O$26:$O$32</c:f>
              <c:numCache>
                <c:ptCount val="7"/>
                <c:pt idx="0">
                  <c:v>0.022521685721888843</c:v>
                </c:pt>
                <c:pt idx="1">
                  <c:v>0.029210768680924353</c:v>
                </c:pt>
                <c:pt idx="2">
                  <c:v>0.026028240787325005</c:v>
                </c:pt>
                <c:pt idx="3">
                  <c:v>0.019804377579008995</c:v>
                </c:pt>
                <c:pt idx="4">
                  <c:v>0.00728157493431768</c:v>
                </c:pt>
                <c:pt idx="5">
                  <c:v>0.00436182088101892</c:v>
                </c:pt>
                <c:pt idx="6">
                  <c:v>0.0041398033924052915</c:v>
                </c:pt>
              </c:numCache>
            </c:numRef>
          </c:yVal>
          <c:smooth val="0"/>
        </c:ser>
        <c:axId val="39364671"/>
        <c:axId val="18737720"/>
      </c:scatterChart>
      <c:val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37720"/>
        <c:crosses val="autoZero"/>
        <c:crossBetween val="midCat"/>
        <c:dispUnits/>
      </c:valAx>
      <c:valAx>
        <c:axId val="18737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364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1" name="Drawing 193"/>
        <xdr:cNvSpPr>
          <a:spLocks/>
        </xdr:cNvSpPr>
      </xdr:nvSpPr>
      <xdr:spPr>
        <a:xfrm>
          <a:off x="13916025" y="2457450"/>
          <a:ext cx="0" cy="0"/>
        </a:xfrm>
        <a:custGeom>
          <a:pathLst>
            <a:path h="16384" w="16384">
              <a:moveTo>
                <a:pt x="8192" y="16384"/>
              </a:moveTo>
              <a:lnTo>
                <a:pt x="8192" y="14917"/>
              </a:lnTo>
              <a:lnTo>
                <a:pt x="10240" y="13450"/>
              </a:lnTo>
              <a:lnTo>
                <a:pt x="10240" y="9048"/>
              </a:lnTo>
              <a:lnTo>
                <a:pt x="8192" y="7582"/>
              </a:lnTo>
              <a:lnTo>
                <a:pt x="8192" y="5381"/>
              </a:lnTo>
              <a:lnTo>
                <a:pt x="9216" y="4647"/>
              </a:lnTo>
              <a:lnTo>
                <a:pt x="9216" y="1"/>
              </a:lnTo>
              <a:lnTo>
                <a:pt x="12288" y="2202"/>
              </a:lnTo>
              <a:lnTo>
                <a:pt x="14336" y="2935"/>
              </a:lnTo>
              <a:lnTo>
                <a:pt x="16384" y="4403"/>
              </a:lnTo>
              <a:lnTo>
                <a:pt x="14336" y="5870"/>
              </a:lnTo>
              <a:lnTo>
                <a:pt x="10240" y="7337"/>
              </a:lnTo>
              <a:lnTo>
                <a:pt x="7169" y="7582"/>
              </a:lnTo>
              <a:lnTo>
                <a:pt x="4097" y="7582"/>
              </a:lnTo>
              <a:lnTo>
                <a:pt x="1025" y="6848"/>
              </a:lnTo>
              <a:lnTo>
                <a:pt x="1" y="6114"/>
              </a:lnTo>
              <a:lnTo>
                <a:pt x="1" y="5381"/>
              </a:lnTo>
              <a:lnTo>
                <a:pt x="1025" y="4647"/>
              </a:lnTo>
              <a:lnTo>
                <a:pt x="3073" y="3914"/>
              </a:lnTo>
              <a:lnTo>
                <a:pt x="4097" y="3180"/>
              </a:lnTo>
              <a:lnTo>
                <a:pt x="7169" y="2691"/>
              </a:lnTo>
              <a:lnTo>
                <a:pt x="7169" y="1957"/>
              </a:lnTo>
              <a:lnTo>
                <a:pt x="8192" y="12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2" name="Drawing 194"/>
        <xdr:cNvSpPr>
          <a:spLocks/>
        </xdr:cNvSpPr>
      </xdr:nvSpPr>
      <xdr:spPr>
        <a:xfrm>
          <a:off x="13916025" y="2457450"/>
          <a:ext cx="0" cy="0"/>
        </a:xfrm>
        <a:custGeom>
          <a:pathLst>
            <a:path h="16384" w="16384">
              <a:moveTo>
                <a:pt x="1" y="1171"/>
              </a:moveTo>
              <a:lnTo>
                <a:pt x="1756" y="2342"/>
              </a:lnTo>
              <a:lnTo>
                <a:pt x="3512" y="4682"/>
              </a:lnTo>
              <a:lnTo>
                <a:pt x="7023" y="7023"/>
              </a:lnTo>
              <a:lnTo>
                <a:pt x="8777" y="7023"/>
              </a:lnTo>
              <a:lnTo>
                <a:pt x="10533" y="8192"/>
              </a:lnTo>
              <a:lnTo>
                <a:pt x="14043" y="8192"/>
              </a:lnTo>
              <a:lnTo>
                <a:pt x="15799" y="9362"/>
              </a:lnTo>
              <a:lnTo>
                <a:pt x="15214" y="5852"/>
              </a:lnTo>
              <a:lnTo>
                <a:pt x="13458" y="3512"/>
              </a:lnTo>
              <a:lnTo>
                <a:pt x="11703" y="2342"/>
              </a:lnTo>
              <a:lnTo>
                <a:pt x="9947" y="2342"/>
              </a:lnTo>
              <a:lnTo>
                <a:pt x="6438" y="1"/>
              </a:lnTo>
              <a:lnTo>
                <a:pt x="4682" y="1"/>
              </a:lnTo>
              <a:lnTo>
                <a:pt x="1" y="1171"/>
              </a:lnTo>
              <a:lnTo>
                <a:pt x="4097" y="7023"/>
              </a:lnTo>
              <a:lnTo>
                <a:pt x="5852" y="8192"/>
              </a:lnTo>
              <a:lnTo>
                <a:pt x="8192" y="15214"/>
              </a:lnTo>
              <a:lnTo>
                <a:pt x="9947" y="16384"/>
              </a:lnTo>
              <a:lnTo>
                <a:pt x="11703" y="16384"/>
              </a:lnTo>
              <a:lnTo>
                <a:pt x="13458" y="15214"/>
              </a:lnTo>
              <a:lnTo>
                <a:pt x="15214" y="12873"/>
              </a:lnTo>
              <a:lnTo>
                <a:pt x="16384" y="93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3" name="Drawing 195"/>
        <xdr:cNvSpPr>
          <a:spLocks/>
        </xdr:cNvSpPr>
      </xdr:nvSpPr>
      <xdr:spPr>
        <a:xfrm>
          <a:off x="13916025" y="2457450"/>
          <a:ext cx="0" cy="0"/>
        </a:xfrm>
        <a:custGeom>
          <a:pathLst>
            <a:path h="16384" w="16384">
              <a:moveTo>
                <a:pt x="16384" y="4916"/>
              </a:moveTo>
              <a:lnTo>
                <a:pt x="13405" y="8192"/>
              </a:lnTo>
              <a:lnTo>
                <a:pt x="11916" y="8192"/>
              </a:lnTo>
              <a:lnTo>
                <a:pt x="10426" y="9830"/>
              </a:lnTo>
              <a:lnTo>
                <a:pt x="1" y="9830"/>
              </a:lnTo>
              <a:lnTo>
                <a:pt x="1490" y="8192"/>
              </a:lnTo>
              <a:lnTo>
                <a:pt x="2980" y="8192"/>
              </a:lnTo>
              <a:lnTo>
                <a:pt x="4469" y="4916"/>
              </a:lnTo>
              <a:lnTo>
                <a:pt x="8937" y="1"/>
              </a:lnTo>
              <a:lnTo>
                <a:pt x="11916" y="1"/>
              </a:lnTo>
              <a:lnTo>
                <a:pt x="16384" y="4916"/>
              </a:lnTo>
              <a:lnTo>
                <a:pt x="13405" y="14746"/>
              </a:lnTo>
              <a:lnTo>
                <a:pt x="11916" y="16384"/>
              </a:lnTo>
              <a:lnTo>
                <a:pt x="10426" y="16384"/>
              </a:lnTo>
              <a:lnTo>
                <a:pt x="8937" y="14746"/>
              </a:lnTo>
              <a:lnTo>
                <a:pt x="7448" y="14746"/>
              </a:lnTo>
              <a:lnTo>
                <a:pt x="4469" y="11469"/>
              </a:lnTo>
              <a:lnTo>
                <a:pt x="2980" y="114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4" name="Drawing 204"/>
        <xdr:cNvSpPr>
          <a:spLocks/>
        </xdr:cNvSpPr>
      </xdr:nvSpPr>
      <xdr:spPr>
        <a:xfrm>
          <a:off x="13916025" y="2457450"/>
          <a:ext cx="0" cy="0"/>
        </a:xfrm>
        <a:custGeom>
          <a:pathLst>
            <a:path h="16384" w="16384">
              <a:moveTo>
                <a:pt x="16384" y="7283"/>
              </a:moveTo>
              <a:lnTo>
                <a:pt x="14378" y="3642"/>
              </a:lnTo>
              <a:lnTo>
                <a:pt x="13375" y="3642"/>
              </a:lnTo>
              <a:lnTo>
                <a:pt x="11368" y="7283"/>
              </a:lnTo>
              <a:lnTo>
                <a:pt x="6354" y="7283"/>
              </a:lnTo>
              <a:lnTo>
                <a:pt x="5351" y="9102"/>
              </a:lnTo>
              <a:lnTo>
                <a:pt x="4348" y="7283"/>
              </a:lnTo>
              <a:lnTo>
                <a:pt x="3345" y="9102"/>
              </a:lnTo>
              <a:lnTo>
                <a:pt x="1338" y="9102"/>
              </a:lnTo>
              <a:lnTo>
                <a:pt x="1338" y="3642"/>
              </a:lnTo>
              <a:lnTo>
                <a:pt x="3345" y="1"/>
              </a:lnTo>
              <a:lnTo>
                <a:pt x="4348" y="1821"/>
              </a:lnTo>
              <a:lnTo>
                <a:pt x="5351" y="1821"/>
              </a:lnTo>
              <a:lnTo>
                <a:pt x="7357" y="5462"/>
              </a:lnTo>
              <a:lnTo>
                <a:pt x="8694" y="9102"/>
              </a:lnTo>
              <a:lnTo>
                <a:pt x="9697" y="9102"/>
              </a:lnTo>
              <a:lnTo>
                <a:pt x="8694" y="9102"/>
              </a:lnTo>
              <a:lnTo>
                <a:pt x="7691" y="10923"/>
              </a:lnTo>
              <a:lnTo>
                <a:pt x="6688" y="10923"/>
              </a:lnTo>
              <a:lnTo>
                <a:pt x="3679" y="16384"/>
              </a:lnTo>
              <a:lnTo>
                <a:pt x="670" y="16384"/>
              </a:lnTo>
              <a:lnTo>
                <a:pt x="1" y="10923"/>
              </a:lnTo>
              <a:lnTo>
                <a:pt x="1004" y="910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5" name="Drawing 205"/>
        <xdr:cNvSpPr>
          <a:spLocks/>
        </xdr:cNvSpPr>
      </xdr:nvSpPr>
      <xdr:spPr>
        <a:xfrm>
          <a:off x="13916025" y="2457450"/>
          <a:ext cx="0" cy="0"/>
        </a:xfrm>
        <a:custGeom>
          <a:pathLst>
            <a:path h="16384" w="16384">
              <a:moveTo>
                <a:pt x="16384" y="1"/>
              </a:moveTo>
              <a:lnTo>
                <a:pt x="5852" y="8192"/>
              </a:lnTo>
              <a:lnTo>
                <a:pt x="4097" y="9681"/>
              </a:lnTo>
              <a:lnTo>
                <a:pt x="4682" y="11916"/>
              </a:lnTo>
              <a:lnTo>
                <a:pt x="4682" y="16384"/>
              </a:lnTo>
              <a:lnTo>
                <a:pt x="6438" y="14895"/>
              </a:lnTo>
              <a:lnTo>
                <a:pt x="7608" y="12660"/>
              </a:lnTo>
              <a:lnTo>
                <a:pt x="8192" y="10426"/>
              </a:lnTo>
              <a:lnTo>
                <a:pt x="11703" y="5959"/>
              </a:lnTo>
              <a:lnTo>
                <a:pt x="13458" y="4469"/>
              </a:lnTo>
              <a:lnTo>
                <a:pt x="16384" y="1"/>
              </a:lnTo>
              <a:lnTo>
                <a:pt x="12873" y="746"/>
              </a:lnTo>
              <a:lnTo>
                <a:pt x="10533" y="1490"/>
              </a:lnTo>
              <a:lnTo>
                <a:pt x="8192" y="1490"/>
              </a:lnTo>
              <a:lnTo>
                <a:pt x="4682" y="2980"/>
              </a:lnTo>
              <a:lnTo>
                <a:pt x="2342" y="5214"/>
              </a:lnTo>
              <a:lnTo>
                <a:pt x="1" y="9681"/>
              </a:lnTo>
              <a:lnTo>
                <a:pt x="586" y="11916"/>
              </a:lnTo>
              <a:lnTo>
                <a:pt x="1756" y="14150"/>
              </a:lnTo>
              <a:lnTo>
                <a:pt x="3512" y="16384"/>
              </a:lnTo>
              <a:lnTo>
                <a:pt x="5267" y="14150"/>
              </a:lnTo>
              <a:lnTo>
                <a:pt x="5852" y="1191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6</xdr:col>
      <xdr:colOff>0</xdr:colOff>
      <xdr:row>19</xdr:row>
      <xdr:rowOff>0</xdr:rowOff>
    </xdr:to>
    <xdr:graphicFrame>
      <xdr:nvGraphicFramePr>
        <xdr:cNvPr id="1" name="Chart 7"/>
        <xdr:cNvGraphicFramePr/>
      </xdr:nvGraphicFramePr>
      <xdr:xfrm>
        <a:off x="152400" y="180975"/>
        <a:ext cx="3333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19050</xdr:rowOff>
    </xdr:from>
    <xdr:to>
      <xdr:col>12</xdr:col>
      <xdr:colOff>552450</xdr:colOff>
      <xdr:row>19</xdr:row>
      <xdr:rowOff>19050</xdr:rowOff>
    </xdr:to>
    <xdr:graphicFrame>
      <xdr:nvGraphicFramePr>
        <xdr:cNvPr id="2" name="Chart 8"/>
        <xdr:cNvGraphicFramePr/>
      </xdr:nvGraphicFramePr>
      <xdr:xfrm>
        <a:off x="4133850" y="180975"/>
        <a:ext cx="33909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0.5715</cdr:y>
    </cdr:from>
    <cdr:to>
      <cdr:x>0.42925</cdr:x>
      <cdr:y>0.5715</cdr:y>
    </cdr:to>
    <cdr:sp>
      <cdr:nvSpPr>
        <cdr:cNvPr id="1" name="Text 3"/>
        <cdr:cNvSpPr txBox="1">
          <a:spLocks noChangeArrowheads="1"/>
        </cdr:cNvSpPr>
      </cdr:nvSpPr>
      <cdr:spPr>
        <a:xfrm>
          <a:off x="1371600" y="163830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</cdr:x>
      <cdr:y>0.122</cdr:y>
    </cdr:from>
    <cdr:to>
      <cdr:x>0.24025</cdr:x>
      <cdr:y>0.22275</cdr:y>
    </cdr:to>
    <cdr:sp>
      <cdr:nvSpPr>
        <cdr:cNvPr id="2" name="Line 6"/>
        <cdr:cNvSpPr>
          <a:spLocks/>
        </cdr:cNvSpPr>
      </cdr:nvSpPr>
      <cdr:spPr>
        <a:xfrm flipH="1" flipV="1">
          <a:off x="504825" y="342900"/>
          <a:ext cx="2857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5</xdr:col>
      <xdr:colOff>561975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61925" y="19050"/>
        <a:ext cx="3305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19050</xdr:rowOff>
    </xdr:from>
    <xdr:to>
      <xdr:col>12</xdr:col>
      <xdr:colOff>466725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086225" y="19050"/>
        <a:ext cx="33528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27</xdr:row>
      <xdr:rowOff>66675</xdr:rowOff>
    </xdr:from>
    <xdr:to>
      <xdr:col>3</xdr:col>
      <xdr:colOff>219075</xdr:colOff>
      <xdr:row>27</xdr:row>
      <xdr:rowOff>85725</xdr:rowOff>
    </xdr:to>
    <xdr:graphicFrame>
      <xdr:nvGraphicFramePr>
        <xdr:cNvPr id="3" name="Chart 3"/>
        <xdr:cNvGraphicFramePr/>
      </xdr:nvGraphicFramePr>
      <xdr:xfrm>
        <a:off x="1962150" y="4438650"/>
        <a:ext cx="0" cy="1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142875</xdr:rowOff>
    </xdr:from>
    <xdr:to>
      <xdr:col>12</xdr:col>
      <xdr:colOff>466725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4067175" y="3057525"/>
        <a:ext cx="33718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18</xdr:row>
      <xdr:rowOff>142875</xdr:rowOff>
    </xdr:from>
    <xdr:to>
      <xdr:col>6</xdr:col>
      <xdr:colOff>0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161925" y="3057525"/>
        <a:ext cx="332422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323850</xdr:colOff>
      <xdr:row>45</xdr:row>
      <xdr:rowOff>95250</xdr:rowOff>
    </xdr:from>
    <xdr:to>
      <xdr:col>3</xdr:col>
      <xdr:colOff>323850</xdr:colOff>
      <xdr:row>45</xdr:row>
      <xdr:rowOff>123825</xdr:rowOff>
    </xdr:to>
    <xdr:graphicFrame>
      <xdr:nvGraphicFramePr>
        <xdr:cNvPr id="6" name="Chart 6"/>
        <xdr:cNvGraphicFramePr/>
      </xdr:nvGraphicFramePr>
      <xdr:xfrm>
        <a:off x="2066925" y="7381875"/>
        <a:ext cx="0" cy="2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38</xdr:row>
      <xdr:rowOff>0</xdr:rowOff>
    </xdr:from>
    <xdr:to>
      <xdr:col>6</xdr:col>
      <xdr:colOff>28575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80975" y="6153150"/>
        <a:ext cx="333375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12</xdr:col>
      <xdr:colOff>485775</xdr:colOff>
      <xdr:row>56</xdr:row>
      <xdr:rowOff>0</xdr:rowOff>
    </xdr:to>
    <xdr:graphicFrame>
      <xdr:nvGraphicFramePr>
        <xdr:cNvPr id="8" name="Chart 12"/>
        <xdr:cNvGraphicFramePr/>
      </xdr:nvGraphicFramePr>
      <xdr:xfrm>
        <a:off x="4067175" y="6153150"/>
        <a:ext cx="33909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390525</xdr:colOff>
      <xdr:row>4</xdr:row>
      <xdr:rowOff>28575</xdr:rowOff>
    </xdr:from>
    <xdr:to>
      <xdr:col>2</xdr:col>
      <xdr:colOff>428625</xdr:colOff>
      <xdr:row>5</xdr:row>
      <xdr:rowOff>47625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971550" y="676275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 16.74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%C</a:t>
          </a:r>
        </a:p>
      </xdr:txBody>
    </xdr:sp>
    <xdr:clientData/>
  </xdr:twoCellAnchor>
  <xdr:twoCellAnchor>
    <xdr:from>
      <xdr:col>13</xdr:col>
      <xdr:colOff>47625</xdr:colOff>
      <xdr:row>18</xdr:row>
      <xdr:rowOff>28575</xdr:rowOff>
    </xdr:from>
    <xdr:to>
      <xdr:col>18</xdr:col>
      <xdr:colOff>552450</xdr:colOff>
      <xdr:row>37</xdr:row>
      <xdr:rowOff>123825</xdr:rowOff>
    </xdr:to>
    <xdr:graphicFrame>
      <xdr:nvGraphicFramePr>
        <xdr:cNvPr id="10" name="Chart 14"/>
        <xdr:cNvGraphicFramePr/>
      </xdr:nvGraphicFramePr>
      <xdr:xfrm>
        <a:off x="7600950" y="2943225"/>
        <a:ext cx="34099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561975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23825" y="0"/>
        <a:ext cx="3343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28575</xdr:rowOff>
    </xdr:from>
    <xdr:to>
      <xdr:col>12</xdr:col>
      <xdr:colOff>457200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086225" y="28575"/>
        <a:ext cx="33432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466725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4067175" y="3076575"/>
        <a:ext cx="33718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</xdr:colOff>
      <xdr:row>35</xdr:row>
      <xdr:rowOff>95250</xdr:rowOff>
    </xdr:from>
    <xdr:to>
      <xdr:col>3</xdr:col>
      <xdr:colOff>85725</xdr:colOff>
      <xdr:row>35</xdr:row>
      <xdr:rowOff>95250</xdr:rowOff>
    </xdr:to>
    <xdr:graphicFrame>
      <xdr:nvGraphicFramePr>
        <xdr:cNvPr id="4" name="Chart 4"/>
        <xdr:cNvGraphicFramePr/>
      </xdr:nvGraphicFramePr>
      <xdr:xfrm>
        <a:off x="1828800" y="5762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19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133350" y="3076575"/>
        <a:ext cx="33528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38</xdr:row>
      <xdr:rowOff>0</xdr:rowOff>
    </xdr:from>
    <xdr:to>
      <xdr:col>6</xdr:col>
      <xdr:colOff>0</xdr:colOff>
      <xdr:row>56</xdr:row>
      <xdr:rowOff>0</xdr:rowOff>
    </xdr:to>
    <xdr:graphicFrame>
      <xdr:nvGraphicFramePr>
        <xdr:cNvPr id="6" name="Chart 7"/>
        <xdr:cNvGraphicFramePr/>
      </xdr:nvGraphicFramePr>
      <xdr:xfrm>
        <a:off x="152400" y="6153150"/>
        <a:ext cx="33337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12</xdr:col>
      <xdr:colOff>485775</xdr:colOff>
      <xdr:row>56</xdr:row>
      <xdr:rowOff>0</xdr:rowOff>
    </xdr:to>
    <xdr:graphicFrame>
      <xdr:nvGraphicFramePr>
        <xdr:cNvPr id="7" name="Chart 8"/>
        <xdr:cNvGraphicFramePr/>
      </xdr:nvGraphicFramePr>
      <xdr:xfrm>
        <a:off x="4067175" y="6153150"/>
        <a:ext cx="339090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09550" y="19050"/>
        <a:ext cx="3276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485775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067175" y="0"/>
        <a:ext cx="33909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19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219075" y="3076575"/>
        <a:ext cx="32670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485775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067175" y="3076575"/>
        <a:ext cx="33909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38</xdr:row>
      <xdr:rowOff>0</xdr:rowOff>
    </xdr:from>
    <xdr:to>
      <xdr:col>12</xdr:col>
      <xdr:colOff>495300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4086225" y="6153150"/>
        <a:ext cx="33813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38</xdr:row>
      <xdr:rowOff>0</xdr:rowOff>
    </xdr:from>
    <xdr:to>
      <xdr:col>5</xdr:col>
      <xdr:colOff>561975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209550" y="6153150"/>
        <a:ext cx="32575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6</xdr:col>
      <xdr:colOff>19050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975" y="19050"/>
        <a:ext cx="3324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19050</xdr:rowOff>
    </xdr:from>
    <xdr:to>
      <xdr:col>12</xdr:col>
      <xdr:colOff>485775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086225" y="19050"/>
        <a:ext cx="3371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19</xdr:row>
      <xdr:rowOff>19050</xdr:rowOff>
    </xdr:from>
    <xdr:to>
      <xdr:col>6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209550" y="3095625"/>
        <a:ext cx="32766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19</xdr:row>
      <xdr:rowOff>0</xdr:rowOff>
    </xdr:from>
    <xdr:to>
      <xdr:col>12</xdr:col>
      <xdr:colOff>485775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086225" y="3076575"/>
        <a:ext cx="33718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40</xdr:row>
      <xdr:rowOff>95250</xdr:rowOff>
    </xdr:from>
    <xdr:to>
      <xdr:col>6</xdr:col>
      <xdr:colOff>85725</xdr:colOff>
      <xdr:row>58</xdr:row>
      <xdr:rowOff>114300</xdr:rowOff>
    </xdr:to>
    <xdr:graphicFrame>
      <xdr:nvGraphicFramePr>
        <xdr:cNvPr id="5" name="Chart 5"/>
        <xdr:cNvGraphicFramePr/>
      </xdr:nvGraphicFramePr>
      <xdr:xfrm>
        <a:off x="266700" y="6572250"/>
        <a:ext cx="33051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41</xdr:row>
      <xdr:rowOff>0</xdr:rowOff>
    </xdr:from>
    <xdr:to>
      <xdr:col>12</xdr:col>
      <xdr:colOff>533400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4133850" y="6638925"/>
        <a:ext cx="33718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2400" y="19050"/>
        <a:ext cx="3333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0</xdr:row>
      <xdr:rowOff>0</xdr:rowOff>
    </xdr:from>
    <xdr:to>
      <xdr:col>12</xdr:col>
      <xdr:colOff>114300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686175" y="0"/>
        <a:ext cx="34004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19</xdr:row>
      <xdr:rowOff>133350</xdr:rowOff>
    </xdr:from>
    <xdr:to>
      <xdr:col>6</xdr:col>
      <xdr:colOff>19050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161925" y="3209925"/>
        <a:ext cx="33432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40</xdr:row>
      <xdr:rowOff>85725</xdr:rowOff>
    </xdr:from>
    <xdr:to>
      <xdr:col>6</xdr:col>
      <xdr:colOff>19050</xdr:colOff>
      <xdr:row>58</xdr:row>
      <xdr:rowOff>85725</xdr:rowOff>
    </xdr:to>
    <xdr:graphicFrame>
      <xdr:nvGraphicFramePr>
        <xdr:cNvPr id="4" name="Chart 5"/>
        <xdr:cNvGraphicFramePr/>
      </xdr:nvGraphicFramePr>
      <xdr:xfrm>
        <a:off x="200025" y="6562725"/>
        <a:ext cx="33051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333375</xdr:colOff>
      <xdr:row>40</xdr:row>
      <xdr:rowOff>85725</xdr:rowOff>
    </xdr:from>
    <xdr:to>
      <xdr:col>12</xdr:col>
      <xdr:colOff>247650</xdr:colOff>
      <xdr:row>58</xdr:row>
      <xdr:rowOff>85725</xdr:rowOff>
    </xdr:to>
    <xdr:graphicFrame>
      <xdr:nvGraphicFramePr>
        <xdr:cNvPr id="5" name="Chart 6"/>
        <xdr:cNvGraphicFramePr/>
      </xdr:nvGraphicFramePr>
      <xdr:xfrm>
        <a:off x="3819525" y="6562725"/>
        <a:ext cx="34004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295275</xdr:colOff>
      <xdr:row>20</xdr:row>
      <xdr:rowOff>0</xdr:rowOff>
    </xdr:from>
    <xdr:to>
      <xdr:col>12</xdr:col>
      <xdr:colOff>180975</xdr:colOff>
      <xdr:row>38</xdr:row>
      <xdr:rowOff>0</xdr:rowOff>
    </xdr:to>
    <xdr:graphicFrame>
      <xdr:nvGraphicFramePr>
        <xdr:cNvPr id="6" name="Chart 7"/>
        <xdr:cNvGraphicFramePr/>
      </xdr:nvGraphicFramePr>
      <xdr:xfrm>
        <a:off x="3781425" y="3238500"/>
        <a:ext cx="33718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6</xdr:col>
      <xdr:colOff>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52400" y="19050"/>
        <a:ext cx="3333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19050</xdr:rowOff>
    </xdr:from>
    <xdr:to>
      <xdr:col>12</xdr:col>
      <xdr:colOff>466725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067175" y="19050"/>
        <a:ext cx="3371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19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180975" y="3076575"/>
        <a:ext cx="3305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466725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067175" y="3076575"/>
        <a:ext cx="33718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37</xdr:row>
      <xdr:rowOff>142875</xdr:rowOff>
    </xdr:from>
    <xdr:to>
      <xdr:col>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190500" y="6134100"/>
        <a:ext cx="32956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12</xdr:col>
      <xdr:colOff>485775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067175" y="6153150"/>
        <a:ext cx="33909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6</xdr:col>
      <xdr:colOff>19050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1925" y="19050"/>
        <a:ext cx="3343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19050</xdr:rowOff>
    </xdr:from>
    <xdr:to>
      <xdr:col>12</xdr:col>
      <xdr:colOff>438150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067175" y="19050"/>
        <a:ext cx="33432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19</xdr:row>
      <xdr:rowOff>19050</xdr:rowOff>
    </xdr:from>
    <xdr:to>
      <xdr:col>5</xdr:col>
      <xdr:colOff>561975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152400" y="3095625"/>
        <a:ext cx="33147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438150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067175" y="3076575"/>
        <a:ext cx="33432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38</xdr:row>
      <xdr:rowOff>0</xdr:rowOff>
    </xdr:from>
    <xdr:to>
      <xdr:col>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161925" y="6153150"/>
        <a:ext cx="33242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37</xdr:row>
      <xdr:rowOff>142875</xdr:rowOff>
    </xdr:from>
    <xdr:to>
      <xdr:col>12</xdr:col>
      <xdr:colOff>447675</xdr:colOff>
      <xdr:row>55</xdr:row>
      <xdr:rowOff>142875</xdr:rowOff>
    </xdr:to>
    <xdr:graphicFrame>
      <xdr:nvGraphicFramePr>
        <xdr:cNvPr id="6" name="Chart 6"/>
        <xdr:cNvGraphicFramePr/>
      </xdr:nvGraphicFramePr>
      <xdr:xfrm>
        <a:off x="4086225" y="6134100"/>
        <a:ext cx="33337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0.7109375" style="136" customWidth="1"/>
    <col min="2" max="2" width="16.00390625" style="136" customWidth="1"/>
    <col min="3" max="3" width="12.7109375" style="137" customWidth="1"/>
    <col min="4" max="4" width="11.421875" style="138" customWidth="1"/>
    <col min="5" max="6" width="17.7109375" style="123" customWidth="1"/>
    <col min="7" max="7" width="19.140625" style="123" customWidth="1"/>
    <col min="8" max="8" width="14.28125" style="123" customWidth="1"/>
    <col min="9" max="9" width="9.140625" style="123" customWidth="1"/>
    <col min="10" max="10" width="11.140625" style="123" customWidth="1"/>
    <col min="11" max="11" width="9.140625" style="123" customWidth="1"/>
    <col min="12" max="12" width="9.140625" style="138" customWidth="1"/>
    <col min="13" max="14" width="9.140625" style="123" customWidth="1"/>
    <col min="15" max="15" width="15.421875" style="139" customWidth="1"/>
    <col min="16" max="16" width="16.7109375" style="140" customWidth="1"/>
    <col min="17" max="19" width="9.140625" style="0" customWidth="1"/>
    <col min="20" max="16384" width="9.140625" style="116" customWidth="1"/>
  </cols>
  <sheetData>
    <row r="1" spans="1:16" ht="15" customHeight="1">
      <c r="A1" s="115" t="s">
        <v>103</v>
      </c>
      <c r="B1" s="115" t="s">
        <v>104</v>
      </c>
      <c r="C1" s="117" t="s">
        <v>105</v>
      </c>
      <c r="D1" s="118" t="s">
        <v>106</v>
      </c>
      <c r="E1" s="119" t="s">
        <v>107</v>
      </c>
      <c r="F1" s="119" t="s">
        <v>252</v>
      </c>
      <c r="G1" s="119" t="s">
        <v>108</v>
      </c>
      <c r="H1" s="119" t="s">
        <v>109</v>
      </c>
      <c r="I1" s="119" t="s">
        <v>110</v>
      </c>
      <c r="J1" s="119" t="s">
        <v>111</v>
      </c>
      <c r="K1" s="119" t="s">
        <v>112</v>
      </c>
      <c r="L1" s="118" t="s">
        <v>113</v>
      </c>
      <c r="M1" s="119" t="s">
        <v>114</v>
      </c>
      <c r="N1" s="119" t="s">
        <v>115</v>
      </c>
      <c r="O1" s="120" t="s">
        <v>116</v>
      </c>
      <c r="P1" s="121" t="s">
        <v>253</v>
      </c>
    </row>
    <row r="2" spans="1:16" ht="12.75">
      <c r="A2" s="122" t="s">
        <v>125</v>
      </c>
      <c r="B2" s="122" t="s">
        <v>126</v>
      </c>
      <c r="C2" s="115">
        <v>5</v>
      </c>
      <c r="D2" s="118">
        <v>5</v>
      </c>
      <c r="E2" s="119">
        <v>26.18177171753519</v>
      </c>
      <c r="F2" s="119" t="s">
        <v>127</v>
      </c>
      <c r="G2" s="119">
        <v>2.1852412170112454</v>
      </c>
      <c r="H2" s="119">
        <v>0.5315882592068838</v>
      </c>
      <c r="I2" s="119">
        <v>8.896</v>
      </c>
      <c r="J2" s="123">
        <v>8.0906232</v>
      </c>
      <c r="K2" s="123">
        <v>0.546</v>
      </c>
      <c r="L2" s="118">
        <f aca="true" t="shared" si="0" ref="L2:L8">J2/K2</f>
        <v>14.817991208791208</v>
      </c>
      <c r="M2" s="123">
        <v>-25.02</v>
      </c>
      <c r="N2" s="123">
        <v>-1.935</v>
      </c>
      <c r="O2" s="120">
        <f aca="true" t="shared" si="1" ref="O2:O8">I2/100*H2</f>
        <v>0.04729009153904439</v>
      </c>
      <c r="P2" s="121">
        <f aca="true" t="shared" si="2" ref="P2:P8">O2*D2</f>
        <v>0.23645045769522197</v>
      </c>
    </row>
    <row r="3" spans="1:16" ht="12.75">
      <c r="A3" s="122" t="s">
        <v>125</v>
      </c>
      <c r="B3" s="122" t="s">
        <v>128</v>
      </c>
      <c r="C3" s="115">
        <v>10</v>
      </c>
      <c r="D3" s="118">
        <v>5</v>
      </c>
      <c r="E3" s="119">
        <v>35.05816707901248</v>
      </c>
      <c r="F3" s="119" t="s">
        <v>127</v>
      </c>
      <c r="G3" s="119">
        <v>2.251979143208546</v>
      </c>
      <c r="H3" s="119">
        <v>1.0129143198048813</v>
      </c>
      <c r="I3" s="119">
        <v>3.075</v>
      </c>
      <c r="J3" s="123">
        <v>2.7521928</v>
      </c>
      <c r="K3" s="123">
        <v>0.199</v>
      </c>
      <c r="L3" s="118">
        <f t="shared" si="0"/>
        <v>13.830114572864321</v>
      </c>
      <c r="M3" s="123">
        <v>-24.377</v>
      </c>
      <c r="N3" s="123">
        <v>0.921</v>
      </c>
      <c r="O3" s="120">
        <f t="shared" si="1"/>
        <v>0.031147115334000105</v>
      </c>
      <c r="P3" s="121">
        <f t="shared" si="2"/>
        <v>0.15573557667000051</v>
      </c>
    </row>
    <row r="4" spans="1:16" ht="12.75">
      <c r="A4" s="122" t="s">
        <v>125</v>
      </c>
      <c r="B4" s="122" t="s">
        <v>129</v>
      </c>
      <c r="C4" s="115">
        <v>20</v>
      </c>
      <c r="D4" s="118">
        <v>10</v>
      </c>
      <c r="E4" s="119">
        <v>20.808826506963822</v>
      </c>
      <c r="F4" s="119" t="s">
        <v>127</v>
      </c>
      <c r="G4" s="119">
        <v>1.3224597751818314</v>
      </c>
      <c r="H4" s="119">
        <v>0.760810332954611</v>
      </c>
      <c r="I4" s="119">
        <v>1.275</v>
      </c>
      <c r="J4" s="123">
        <v>1.3793304</v>
      </c>
      <c r="K4" s="123">
        <v>0.089</v>
      </c>
      <c r="L4" s="118">
        <f t="shared" si="0"/>
        <v>15.498094382022472</v>
      </c>
      <c r="M4" s="123">
        <v>-23.972</v>
      </c>
      <c r="N4" s="123">
        <v>2.28</v>
      </c>
      <c r="O4" s="120">
        <f t="shared" si="1"/>
        <v>0.009700331745171289</v>
      </c>
      <c r="P4" s="121">
        <f t="shared" si="2"/>
        <v>0.0970033174517129</v>
      </c>
    </row>
    <row r="5" spans="1:16" ht="12.75">
      <c r="A5" s="122" t="s">
        <v>125</v>
      </c>
      <c r="B5" s="122" t="s">
        <v>130</v>
      </c>
      <c r="C5" s="115">
        <v>40</v>
      </c>
      <c r="D5" s="118">
        <v>20</v>
      </c>
      <c r="E5" s="119">
        <v>29.74390853044781</v>
      </c>
      <c r="F5" s="119" t="s">
        <v>127</v>
      </c>
      <c r="G5" s="119">
        <v>0.9648483630242047</v>
      </c>
      <c r="H5" s="119">
        <v>1.345813796729527</v>
      </c>
      <c r="I5" s="119">
        <v>0.4227</v>
      </c>
      <c r="J5" s="123">
        <v>0.44074079999999993</v>
      </c>
      <c r="K5" s="123">
        <v>0.03</v>
      </c>
      <c r="L5" s="118">
        <f t="shared" si="0"/>
        <v>14.691359999999998</v>
      </c>
      <c r="M5" s="123">
        <v>-24.185</v>
      </c>
      <c r="N5" s="123">
        <v>3.492</v>
      </c>
      <c r="O5" s="120">
        <f t="shared" si="1"/>
        <v>0.00568875491877571</v>
      </c>
      <c r="P5" s="121">
        <f t="shared" si="2"/>
        <v>0.1137750983755142</v>
      </c>
    </row>
    <row r="6" spans="1:16" ht="12.75">
      <c r="A6" s="122" t="s">
        <v>125</v>
      </c>
      <c r="B6" s="122" t="s">
        <v>131</v>
      </c>
      <c r="C6" s="115">
        <v>60</v>
      </c>
      <c r="D6" s="118">
        <v>20</v>
      </c>
      <c r="E6" s="119">
        <v>35.378291904233485</v>
      </c>
      <c r="F6" s="119" t="s">
        <v>127</v>
      </c>
      <c r="G6" s="119">
        <v>2.2608898750437945</v>
      </c>
      <c r="H6" s="119">
        <v>1.4587072109781947</v>
      </c>
      <c r="I6" s="119">
        <v>0.3254</v>
      </c>
      <c r="J6" s="123">
        <v>0.31142879999999995</v>
      </c>
      <c r="K6" s="123">
        <v>0.032</v>
      </c>
      <c r="L6" s="118">
        <f t="shared" si="0"/>
        <v>9.732149999999999</v>
      </c>
      <c r="M6" s="123">
        <v>-22.44</v>
      </c>
      <c r="N6" s="123">
        <v>4.719</v>
      </c>
      <c r="O6" s="120">
        <f t="shared" si="1"/>
        <v>0.004746633264523046</v>
      </c>
      <c r="P6" s="121">
        <f t="shared" si="2"/>
        <v>0.09493266529046092</v>
      </c>
    </row>
    <row r="7" spans="1:16" ht="12.75">
      <c r="A7" s="122" t="s">
        <v>125</v>
      </c>
      <c r="B7" s="122" t="s">
        <v>132</v>
      </c>
      <c r="C7" s="115">
        <v>80</v>
      </c>
      <c r="D7" s="118">
        <v>20</v>
      </c>
      <c r="E7" s="119">
        <v>34.58440806443122</v>
      </c>
      <c r="F7" s="119" t="s">
        <v>127</v>
      </c>
      <c r="G7" s="119">
        <v>2.872234257478765</v>
      </c>
      <c r="H7" s="119">
        <v>1.3516278886139916</v>
      </c>
      <c r="I7" s="119">
        <v>0.4105</v>
      </c>
      <c r="J7" s="123">
        <v>0.4666032</v>
      </c>
      <c r="K7" s="123">
        <v>0.037</v>
      </c>
      <c r="L7" s="118">
        <f t="shared" si="0"/>
        <v>12.610897297297297</v>
      </c>
      <c r="M7" s="123">
        <v>-23.36</v>
      </c>
      <c r="N7" s="123">
        <v>3.583</v>
      </c>
      <c r="O7" s="120">
        <f t="shared" si="1"/>
        <v>0.005548432482760436</v>
      </c>
      <c r="P7" s="121">
        <f t="shared" si="2"/>
        <v>0.11096864965520871</v>
      </c>
    </row>
    <row r="8" spans="1:16" ht="12.75">
      <c r="A8" s="122" t="s">
        <v>125</v>
      </c>
      <c r="B8" s="122" t="s">
        <v>133</v>
      </c>
      <c r="C8" s="115">
        <v>100</v>
      </c>
      <c r="D8" s="118">
        <v>20</v>
      </c>
      <c r="E8" s="119">
        <v>36.3507143437771</v>
      </c>
      <c r="F8" s="119" t="s">
        <v>127</v>
      </c>
      <c r="G8" s="119">
        <v>2.719671679274753</v>
      </c>
      <c r="H8" s="119">
        <v>1.523994830558123</v>
      </c>
      <c r="I8" s="119">
        <v>0.221</v>
      </c>
      <c r="J8" s="123">
        <v>0.21552239999999998</v>
      </c>
      <c r="K8" s="123">
        <v>0.025</v>
      </c>
      <c r="L8" s="118">
        <f t="shared" si="0"/>
        <v>8.620895999999998</v>
      </c>
      <c r="M8" s="123">
        <v>-22.835</v>
      </c>
      <c r="N8" s="123">
        <v>2.976</v>
      </c>
      <c r="O8" s="120">
        <f t="shared" si="1"/>
        <v>0.003368028575533452</v>
      </c>
      <c r="P8" s="121">
        <f t="shared" si="2"/>
        <v>0.06736057151066904</v>
      </c>
    </row>
    <row r="9" spans="1:16" ht="12.75">
      <c r="A9" s="122"/>
      <c r="B9" s="122"/>
      <c r="C9" s="115"/>
      <c r="D9" s="118"/>
      <c r="E9" s="119"/>
      <c r="F9" s="119"/>
      <c r="G9" s="119"/>
      <c r="H9" s="119"/>
      <c r="I9" s="119"/>
      <c r="J9" s="119"/>
      <c r="K9" s="119"/>
      <c r="L9" s="124"/>
      <c r="M9" s="119"/>
      <c r="N9" s="119"/>
      <c r="O9" s="120"/>
      <c r="P9" s="121"/>
    </row>
    <row r="10" spans="1:16" ht="12.75">
      <c r="A10" s="122" t="s">
        <v>125</v>
      </c>
      <c r="B10" s="122" t="s">
        <v>134</v>
      </c>
      <c r="C10" s="115">
        <v>5</v>
      </c>
      <c r="D10" s="118">
        <v>5</v>
      </c>
      <c r="E10" s="119">
        <v>25.993430567670185</v>
      </c>
      <c r="F10" s="119" t="s">
        <v>135</v>
      </c>
      <c r="G10" s="119">
        <v>4.3155765340526</v>
      </c>
      <c r="H10" s="119">
        <v>0.40748686608726076</v>
      </c>
      <c r="I10" s="119">
        <v>12.12</v>
      </c>
      <c r="J10" s="119">
        <v>11.551874399999997</v>
      </c>
      <c r="K10" s="119">
        <v>0.826</v>
      </c>
      <c r="L10" s="118">
        <f aca="true" t="shared" si="3" ref="L10:L16">J10/K10</f>
        <v>13.985320096852298</v>
      </c>
      <c r="M10" s="119">
        <v>-24.653</v>
      </c>
      <c r="N10" s="119">
        <v>-1.448</v>
      </c>
      <c r="O10" s="120">
        <f aca="true" t="shared" si="4" ref="O10:O16">I10/100*H10</f>
        <v>0.049387408169776</v>
      </c>
      <c r="P10" s="121">
        <f aca="true" t="shared" si="5" ref="P10:P16">O10*D10</f>
        <v>0.24693704084888</v>
      </c>
    </row>
    <row r="11" spans="1:16" ht="12.75">
      <c r="A11" s="122" t="s">
        <v>125</v>
      </c>
      <c r="B11" s="122" t="s">
        <v>136</v>
      </c>
      <c r="C11" s="115">
        <v>10</v>
      </c>
      <c r="D11" s="118">
        <v>5</v>
      </c>
      <c r="E11" s="119">
        <v>60.71056228696157</v>
      </c>
      <c r="F11" s="119" t="s">
        <v>135</v>
      </c>
      <c r="G11" s="119">
        <v>4.268292682926845</v>
      </c>
      <c r="H11" s="119">
        <v>0.8695661323197997</v>
      </c>
      <c r="I11" s="119">
        <v>3.746</v>
      </c>
      <c r="J11" s="119">
        <v>3.8082408</v>
      </c>
      <c r="K11" s="119">
        <v>0.289</v>
      </c>
      <c r="L11" s="118">
        <f t="shared" si="3"/>
        <v>13.177303806228375</v>
      </c>
      <c r="M11" s="119">
        <v>-24.363</v>
      </c>
      <c r="N11" s="119">
        <v>-0.243</v>
      </c>
      <c r="O11" s="120">
        <f t="shared" si="4"/>
        <v>0.0325739473166997</v>
      </c>
      <c r="P11" s="121">
        <f t="shared" si="5"/>
        <v>0.16286973658349851</v>
      </c>
    </row>
    <row r="12" spans="1:16" ht="12.75">
      <c r="A12" s="122" t="s">
        <v>125</v>
      </c>
      <c r="B12" s="122" t="s">
        <v>137</v>
      </c>
      <c r="C12" s="115">
        <v>20</v>
      </c>
      <c r="D12" s="118">
        <v>10</v>
      </c>
      <c r="E12" s="119">
        <v>57.27788642933407</v>
      </c>
      <c r="F12" s="119" t="s">
        <v>135</v>
      </c>
      <c r="G12" s="119">
        <v>1.3956904995102672</v>
      </c>
      <c r="H12" s="119">
        <v>1.7601421232310048</v>
      </c>
      <c r="I12" s="119">
        <v>1.621</v>
      </c>
      <c r="J12" s="119">
        <v>1.6519632</v>
      </c>
      <c r="K12" s="119">
        <v>0.116</v>
      </c>
      <c r="L12" s="118">
        <f t="shared" si="3"/>
        <v>14.241062068965515</v>
      </c>
      <c r="M12" s="119">
        <v>-24.503</v>
      </c>
      <c r="N12" s="119">
        <v>1.986</v>
      </c>
      <c r="O12" s="120">
        <f t="shared" si="4"/>
        <v>0.028531903817574585</v>
      </c>
      <c r="P12" s="121">
        <f t="shared" si="5"/>
        <v>0.28531903817574583</v>
      </c>
    </row>
    <row r="13" spans="1:16" ht="12.75">
      <c r="A13" s="122" t="s">
        <v>125</v>
      </c>
      <c r="B13" s="122" t="s">
        <v>138</v>
      </c>
      <c r="C13" s="115">
        <v>40</v>
      </c>
      <c r="D13" s="118">
        <v>20</v>
      </c>
      <c r="E13" s="119">
        <v>40.490080318243116</v>
      </c>
      <c r="F13" s="119" t="s">
        <v>135</v>
      </c>
      <c r="G13" s="119">
        <v>1.7486061834769326</v>
      </c>
      <c r="H13" s="119">
        <v>1.1536018551320393</v>
      </c>
      <c r="I13" s="119">
        <v>0.5359</v>
      </c>
      <c r="J13" s="119">
        <v>0.44397359999999997</v>
      </c>
      <c r="K13" s="119">
        <v>0.034</v>
      </c>
      <c r="L13" s="118">
        <f t="shared" si="3"/>
        <v>13.058047058823528</v>
      </c>
      <c r="M13" s="119">
        <v>-23.49</v>
      </c>
      <c r="N13" s="119">
        <v>3.023</v>
      </c>
      <c r="O13" s="120">
        <f t="shared" si="4"/>
        <v>0.006182152341652598</v>
      </c>
      <c r="P13" s="121">
        <f t="shared" si="5"/>
        <v>0.12364304683305197</v>
      </c>
    </row>
    <row r="14" spans="1:16" ht="12.75">
      <c r="A14" s="122" t="s">
        <v>125</v>
      </c>
      <c r="B14" s="122" t="s">
        <v>139</v>
      </c>
      <c r="C14" s="115">
        <v>60</v>
      </c>
      <c r="D14" s="118">
        <v>20</v>
      </c>
      <c r="E14" s="119">
        <v>28.655310474086686</v>
      </c>
      <c r="F14" s="119" t="s">
        <v>135</v>
      </c>
      <c r="G14" s="119">
        <v>2.4425770308123327</v>
      </c>
      <c r="H14" s="119">
        <v>1.2207572600535743</v>
      </c>
      <c r="I14" s="119">
        <v>0.5734</v>
      </c>
      <c r="J14" s="119">
        <v>0.5743632</v>
      </c>
      <c r="K14" s="119">
        <v>0.039</v>
      </c>
      <c r="L14" s="118">
        <f t="shared" si="3"/>
        <v>14.727261538461537</v>
      </c>
      <c r="M14" s="119">
        <v>-24.729</v>
      </c>
      <c r="N14" s="119">
        <v>3.582</v>
      </c>
      <c r="O14" s="120">
        <f t="shared" si="4"/>
        <v>0.006999822129147196</v>
      </c>
      <c r="P14" s="121">
        <f t="shared" si="5"/>
        <v>0.13999644258294391</v>
      </c>
    </row>
    <row r="15" spans="1:16" ht="12.75">
      <c r="A15" s="122" t="s">
        <v>125</v>
      </c>
      <c r="B15" s="122" t="s">
        <v>140</v>
      </c>
      <c r="C15" s="115">
        <v>80</v>
      </c>
      <c r="D15" s="118">
        <v>20</v>
      </c>
      <c r="E15" s="119">
        <v>36.75580354792862</v>
      </c>
      <c r="F15" s="119" t="s">
        <v>135</v>
      </c>
      <c r="G15" s="119">
        <v>2.8438278963910277</v>
      </c>
      <c r="H15" s="119">
        <v>1.5178383428962465</v>
      </c>
      <c r="I15" s="119">
        <v>0.355</v>
      </c>
      <c r="J15" s="119">
        <v>0.3448344</v>
      </c>
      <c r="K15" s="119">
        <v>0.034</v>
      </c>
      <c r="L15" s="118">
        <f t="shared" si="3"/>
        <v>10.142188235294116</v>
      </c>
      <c r="M15" s="119">
        <v>-23.529</v>
      </c>
      <c r="N15" s="119">
        <v>4.09</v>
      </c>
      <c r="O15" s="120">
        <f t="shared" si="4"/>
        <v>0.0053883261172816745</v>
      </c>
      <c r="P15" s="121">
        <f t="shared" si="5"/>
        <v>0.1077665223456335</v>
      </c>
    </row>
    <row r="16" spans="1:16" ht="12.75">
      <c r="A16" s="122" t="s">
        <v>125</v>
      </c>
      <c r="B16" s="122" t="s">
        <v>141</v>
      </c>
      <c r="C16" s="115">
        <v>100</v>
      </c>
      <c r="D16" s="118">
        <v>20</v>
      </c>
      <c r="E16" s="119">
        <v>38.217287786814936</v>
      </c>
      <c r="F16" s="119" t="s">
        <v>135</v>
      </c>
      <c r="G16" s="119">
        <v>2.868391451068605</v>
      </c>
      <c r="H16" s="119">
        <v>1.545203813188333</v>
      </c>
      <c r="I16" s="119">
        <v>0.2638</v>
      </c>
      <c r="J16" s="119">
        <v>0.265092</v>
      </c>
      <c r="K16" s="119">
        <v>0.03</v>
      </c>
      <c r="L16" s="118">
        <f t="shared" si="3"/>
        <v>8.8364</v>
      </c>
      <c r="M16" s="119">
        <v>-23.262</v>
      </c>
      <c r="N16" s="119">
        <v>3.159</v>
      </c>
      <c r="O16" s="120">
        <f t="shared" si="4"/>
        <v>0.0040762476591908224</v>
      </c>
      <c r="P16" s="121">
        <f t="shared" si="5"/>
        <v>0.08152495318381645</v>
      </c>
    </row>
    <row r="17" spans="1:16" ht="12.75">
      <c r="A17" s="115"/>
      <c r="B17" s="115"/>
      <c r="C17" s="117"/>
      <c r="D17" s="118"/>
      <c r="E17" s="125"/>
      <c r="F17" s="125"/>
      <c r="G17" s="119"/>
      <c r="H17" s="119"/>
      <c r="I17" s="119"/>
      <c r="J17" s="119"/>
      <c r="K17" s="119"/>
      <c r="L17" s="124"/>
      <c r="M17" s="119"/>
      <c r="N17" s="119"/>
      <c r="O17" s="120"/>
      <c r="P17" s="121"/>
    </row>
    <row r="18" spans="1:16" ht="12.75">
      <c r="A18" s="122" t="s">
        <v>142</v>
      </c>
      <c r="B18" s="122" t="s">
        <v>143</v>
      </c>
      <c r="C18" s="115">
        <v>-2</v>
      </c>
      <c r="D18" s="118">
        <v>0.5</v>
      </c>
      <c r="E18" s="119">
        <v>2.6959999999999997</v>
      </c>
      <c r="F18" s="119" t="s">
        <v>144</v>
      </c>
      <c r="G18" s="119">
        <v>10.235370330382212</v>
      </c>
      <c r="H18" s="119">
        <v>0.037048000000000005</v>
      </c>
      <c r="I18" s="119">
        <v>49.08</v>
      </c>
      <c r="J18" s="119">
        <v>49.043733599999996</v>
      </c>
      <c r="K18" s="119">
        <v>0.484</v>
      </c>
      <c r="L18" s="118">
        <f aca="true" t="shared" si="6" ref="L18:L24">J18/K18</f>
        <v>101.33002809917355</v>
      </c>
      <c r="M18" s="119">
        <v>-28.332</v>
      </c>
      <c r="N18" s="119">
        <v>-8.447</v>
      </c>
      <c r="O18" s="120">
        <v>0.07</v>
      </c>
      <c r="P18" s="121">
        <f aca="true" t="shared" si="7" ref="P18:P24">O18*D18</f>
        <v>0.035</v>
      </c>
    </row>
    <row r="19" spans="1:16" ht="12.75">
      <c r="A19" s="122" t="s">
        <v>142</v>
      </c>
      <c r="B19" s="122" t="s">
        <v>145</v>
      </c>
      <c r="C19" s="115">
        <v>-1</v>
      </c>
      <c r="D19" s="118">
        <v>0.5</v>
      </c>
      <c r="E19" s="119">
        <v>41.074400000000004</v>
      </c>
      <c r="F19" s="119" t="s">
        <v>144</v>
      </c>
      <c r="G19" s="119">
        <v>7.581504560642989</v>
      </c>
      <c r="H19" s="119">
        <v>0.35433600000000004</v>
      </c>
      <c r="I19" s="119">
        <v>31.32</v>
      </c>
      <c r="J19" s="119">
        <v>30.354916799999998</v>
      </c>
      <c r="K19" s="119">
        <v>0.532</v>
      </c>
      <c r="L19" s="118">
        <f t="shared" si="6"/>
        <v>57.05811428571428</v>
      </c>
      <c r="M19" s="119">
        <v>-27.424</v>
      </c>
      <c r="N19" s="119">
        <v>-8.364</v>
      </c>
      <c r="O19" s="120">
        <v>0.065</v>
      </c>
      <c r="P19" s="121">
        <f t="shared" si="7"/>
        <v>0.0325</v>
      </c>
    </row>
    <row r="20" spans="1:16" ht="12.75">
      <c r="A20" s="122" t="s">
        <v>142</v>
      </c>
      <c r="B20" s="122" t="s">
        <v>146</v>
      </c>
      <c r="C20" s="115">
        <v>5</v>
      </c>
      <c r="D20" s="118">
        <v>5</v>
      </c>
      <c r="E20" s="119">
        <v>26.35946400389848</v>
      </c>
      <c r="F20" s="119" t="s">
        <v>144</v>
      </c>
      <c r="G20" s="119">
        <v>1.4872758801825199</v>
      </c>
      <c r="H20" s="119">
        <v>0.6342286932943485</v>
      </c>
      <c r="I20" s="119">
        <v>3.625</v>
      </c>
      <c r="J20" s="119">
        <v>3.5000472</v>
      </c>
      <c r="K20" s="119">
        <v>0.161</v>
      </c>
      <c r="L20" s="118">
        <f t="shared" si="6"/>
        <v>21.73942360248447</v>
      </c>
      <c r="M20" s="119">
        <v>-26.631</v>
      </c>
      <c r="N20" s="119">
        <v>-1.091</v>
      </c>
      <c r="O20" s="120">
        <f>I20/100*H20</f>
        <v>0.02299079013192013</v>
      </c>
      <c r="P20" s="121">
        <f t="shared" si="7"/>
        <v>0.11495395065960065</v>
      </c>
    </row>
    <row r="21" spans="1:16" ht="12.75">
      <c r="A21" s="122" t="s">
        <v>142</v>
      </c>
      <c r="B21" s="122" t="s">
        <v>147</v>
      </c>
      <c r="C21" s="115">
        <v>10</v>
      </c>
      <c r="D21" s="118">
        <v>5</v>
      </c>
      <c r="E21" s="119">
        <v>26.08571384862603</v>
      </c>
      <c r="F21" s="119" t="s">
        <v>144</v>
      </c>
      <c r="G21" s="119">
        <v>0.836333595112541</v>
      </c>
      <c r="H21" s="119">
        <v>0.9246659384368167</v>
      </c>
      <c r="I21" s="119">
        <v>0.8157</v>
      </c>
      <c r="J21" s="119">
        <v>0.9148847999999999</v>
      </c>
      <c r="K21" s="119">
        <v>0.056</v>
      </c>
      <c r="L21" s="118">
        <f t="shared" si="6"/>
        <v>16.33722857142857</v>
      </c>
      <c r="M21" s="119">
        <v>-25.905</v>
      </c>
      <c r="N21" s="119">
        <v>1.574</v>
      </c>
      <c r="O21" s="120">
        <f>I21/100*H21</f>
        <v>0.007542500059829113</v>
      </c>
      <c r="P21" s="121">
        <f t="shared" si="7"/>
        <v>0.037712500299145565</v>
      </c>
    </row>
    <row r="22" spans="1:16" ht="16.5" customHeight="1">
      <c r="A22" s="122" t="s">
        <v>142</v>
      </c>
      <c r="B22" s="122" t="s">
        <v>148</v>
      </c>
      <c r="C22" s="115">
        <v>20</v>
      </c>
      <c r="D22" s="118">
        <v>10</v>
      </c>
      <c r="E22" s="119">
        <v>36.16904658231725</v>
      </c>
      <c r="F22" s="119" t="s">
        <v>144</v>
      </c>
      <c r="G22" s="119">
        <v>1.2165960481604192</v>
      </c>
      <c r="H22" s="119">
        <v>1.163510881758024</v>
      </c>
      <c r="I22" s="119">
        <v>0.7103</v>
      </c>
      <c r="J22" s="119">
        <v>0.679968</v>
      </c>
      <c r="K22" s="119">
        <v>0.045</v>
      </c>
      <c r="L22" s="118">
        <f t="shared" si="6"/>
        <v>15.1104</v>
      </c>
      <c r="M22" s="119">
        <v>-24.792</v>
      </c>
      <c r="N22" s="119">
        <v>3.089</v>
      </c>
      <c r="O22" s="120">
        <f>I22/100*H22</f>
        <v>0.008264417793127246</v>
      </c>
      <c r="P22" s="121">
        <f t="shared" si="7"/>
        <v>0.08264417793127246</v>
      </c>
    </row>
    <row r="23" spans="1:16" ht="12.75">
      <c r="A23" s="122" t="s">
        <v>142</v>
      </c>
      <c r="B23" s="122" t="s">
        <v>149</v>
      </c>
      <c r="C23" s="115">
        <v>40</v>
      </c>
      <c r="D23" s="118">
        <v>20</v>
      </c>
      <c r="E23" s="119">
        <v>25.97761830718326</v>
      </c>
      <c r="F23" s="119" t="s">
        <v>144</v>
      </c>
      <c r="G23" s="119">
        <v>2.9066813017053885</v>
      </c>
      <c r="H23" s="119">
        <v>0.950908398704237</v>
      </c>
      <c r="I23" s="119">
        <v>0.4705</v>
      </c>
      <c r="J23" s="119">
        <v>0.5528112</v>
      </c>
      <c r="K23" s="119">
        <v>0.041</v>
      </c>
      <c r="L23" s="118">
        <f t="shared" si="6"/>
        <v>13.483199999999998</v>
      </c>
      <c r="M23" s="119">
        <v>-24.154</v>
      </c>
      <c r="N23" s="119">
        <v>4.381</v>
      </c>
      <c r="O23" s="120">
        <f>I23/100*H23</f>
        <v>0.004474024015903435</v>
      </c>
      <c r="P23" s="121">
        <f t="shared" si="7"/>
        <v>0.0894804803180687</v>
      </c>
    </row>
    <row r="24" spans="1:16" ht="12.75">
      <c r="A24" s="122" t="s">
        <v>142</v>
      </c>
      <c r="B24" s="122" t="s">
        <v>150</v>
      </c>
      <c r="C24" s="115">
        <v>60</v>
      </c>
      <c r="D24" s="118">
        <v>20</v>
      </c>
      <c r="E24" s="119">
        <v>40.91435489814177</v>
      </c>
      <c r="F24" s="119" t="s">
        <v>144</v>
      </c>
      <c r="G24" s="119">
        <v>3.287433589938191</v>
      </c>
      <c r="H24" s="119">
        <v>1.517180344264884</v>
      </c>
      <c r="I24" s="119">
        <v>0.3123</v>
      </c>
      <c r="J24" s="119">
        <v>0.45151679999999994</v>
      </c>
      <c r="K24" s="119">
        <v>0.035</v>
      </c>
      <c r="L24" s="118">
        <f t="shared" si="6"/>
        <v>12.900479999999996</v>
      </c>
      <c r="M24" s="119">
        <v>-24.961</v>
      </c>
      <c r="N24" s="119">
        <v>4.485</v>
      </c>
      <c r="O24" s="120">
        <f>I24/100*H24</f>
        <v>0.004738154215139233</v>
      </c>
      <c r="P24" s="121">
        <f t="shared" si="7"/>
        <v>0.09476308430278467</v>
      </c>
    </row>
    <row r="25" spans="1:16" ht="12.75">
      <c r="A25" s="122"/>
      <c r="B25" s="122"/>
      <c r="C25" s="115"/>
      <c r="D25" s="118"/>
      <c r="E25" s="119"/>
      <c r="F25" s="119"/>
      <c r="G25" s="119"/>
      <c r="H25" s="119"/>
      <c r="I25" s="119"/>
      <c r="J25" s="119"/>
      <c r="K25" s="119"/>
      <c r="L25" s="124"/>
      <c r="M25" s="119"/>
      <c r="N25" s="119"/>
      <c r="O25" s="120"/>
      <c r="P25" s="121"/>
    </row>
    <row r="26" spans="1:16" ht="12.75">
      <c r="A26" s="126" t="s">
        <v>151</v>
      </c>
      <c r="B26" s="126" t="s">
        <v>152</v>
      </c>
      <c r="C26" s="115">
        <v>-1.5</v>
      </c>
      <c r="D26" s="118">
        <v>2</v>
      </c>
      <c r="E26" s="119">
        <v>6.20838711375827</v>
      </c>
      <c r="F26" s="119" t="s">
        <v>153</v>
      </c>
      <c r="G26" s="119">
        <v>8.052764782575347</v>
      </c>
      <c r="H26" s="119">
        <v>0.04665772886241733</v>
      </c>
      <c r="I26" s="119">
        <v>48.27</v>
      </c>
      <c r="J26" s="123">
        <v>49.29696959999999</v>
      </c>
      <c r="K26" s="123">
        <v>0.819</v>
      </c>
      <c r="L26" s="118">
        <f aca="true" t="shared" si="8" ref="L26:L32">J26/K26</f>
        <v>60.19166007326007</v>
      </c>
      <c r="M26" s="123">
        <v>-28.602</v>
      </c>
      <c r="N26" s="123">
        <v>-6.392</v>
      </c>
      <c r="O26" s="120">
        <f aca="true" t="shared" si="9" ref="O26:O32">I26/100*H26</f>
        <v>0.022521685721888843</v>
      </c>
      <c r="P26" s="121">
        <f aca="true" t="shared" si="10" ref="P26:P32">O26*D26</f>
        <v>0.04504337144377769</v>
      </c>
    </row>
    <row r="27" spans="1:16" ht="12.75">
      <c r="A27" s="126" t="s">
        <v>151</v>
      </c>
      <c r="B27" s="126" t="s">
        <v>154</v>
      </c>
      <c r="C27" s="115">
        <v>-1</v>
      </c>
      <c r="D27" s="118">
        <v>0.5</v>
      </c>
      <c r="E27" s="119">
        <v>15.988638304358076</v>
      </c>
      <c r="F27" s="119" t="s">
        <v>153</v>
      </c>
      <c r="G27" s="119">
        <v>7.375180654677657</v>
      </c>
      <c r="H27" s="119">
        <v>0.09308721695641924</v>
      </c>
      <c r="I27" s="119">
        <v>31.38</v>
      </c>
      <c r="J27" s="123">
        <v>32.49610799999999</v>
      </c>
      <c r="K27" s="123">
        <v>0.993</v>
      </c>
      <c r="L27" s="118">
        <f t="shared" si="8"/>
        <v>32.72518429003021</v>
      </c>
      <c r="M27" s="123">
        <v>-27.795</v>
      </c>
      <c r="N27" s="123">
        <v>-5.047</v>
      </c>
      <c r="O27" s="120">
        <f t="shared" si="9"/>
        <v>0.029210768680924353</v>
      </c>
      <c r="P27" s="121">
        <f t="shared" si="10"/>
        <v>0.014605384340462177</v>
      </c>
    </row>
    <row r="28" spans="1:16" ht="12.75">
      <c r="A28" s="126" t="s">
        <v>151</v>
      </c>
      <c r="B28" s="126" t="s">
        <v>155</v>
      </c>
      <c r="C28" s="115">
        <v>5</v>
      </c>
      <c r="D28" s="118">
        <v>5</v>
      </c>
      <c r="E28" s="119">
        <v>25.01222120980746</v>
      </c>
      <c r="F28" s="119" t="s">
        <v>153</v>
      </c>
      <c r="G28" s="119">
        <v>1.242709170548123</v>
      </c>
      <c r="H28" s="119">
        <v>0.6264317879019254</v>
      </c>
      <c r="I28" s="119">
        <v>4.155</v>
      </c>
      <c r="J28" s="123">
        <v>4.180012799999999</v>
      </c>
      <c r="K28" s="123">
        <v>0.229</v>
      </c>
      <c r="L28" s="118">
        <f t="shared" si="8"/>
        <v>18.253331004366807</v>
      </c>
      <c r="M28" s="123">
        <v>-26.757</v>
      </c>
      <c r="N28" s="123">
        <v>-0.722</v>
      </c>
      <c r="O28" s="120">
        <f t="shared" si="9"/>
        <v>0.026028240787325005</v>
      </c>
      <c r="P28" s="121">
        <f t="shared" si="10"/>
        <v>0.13014120393662504</v>
      </c>
    </row>
    <row r="29" spans="1:16" ht="12.75">
      <c r="A29" s="126" t="s">
        <v>151</v>
      </c>
      <c r="B29" s="126" t="s">
        <v>156</v>
      </c>
      <c r="C29" s="115">
        <v>10</v>
      </c>
      <c r="D29" s="118">
        <v>5</v>
      </c>
      <c r="E29" s="119">
        <v>47.19231558994708</v>
      </c>
      <c r="F29" s="119" t="s">
        <v>153</v>
      </c>
      <c r="G29" s="119">
        <v>1.6025451258550534</v>
      </c>
      <c r="H29" s="119">
        <v>1.4980618441005291</v>
      </c>
      <c r="I29" s="119">
        <v>1.322</v>
      </c>
      <c r="J29" s="123">
        <v>1.272648</v>
      </c>
      <c r="K29" s="123">
        <v>0.081</v>
      </c>
      <c r="L29" s="118">
        <f t="shared" si="8"/>
        <v>15.711703703703703</v>
      </c>
      <c r="M29" s="123">
        <v>-25.854</v>
      </c>
      <c r="N29" s="123">
        <v>2.313</v>
      </c>
      <c r="O29" s="120">
        <f t="shared" si="9"/>
        <v>0.019804377579008995</v>
      </c>
      <c r="P29" s="121">
        <f t="shared" si="10"/>
        <v>0.09902188789504497</v>
      </c>
    </row>
    <row r="30" spans="1:16" ht="12.75">
      <c r="A30" s="126" t="s">
        <v>151</v>
      </c>
      <c r="B30" s="126" t="s">
        <v>157</v>
      </c>
      <c r="C30" s="115">
        <v>20</v>
      </c>
      <c r="D30" s="118">
        <v>10</v>
      </c>
      <c r="E30" s="119">
        <v>35.19654497768802</v>
      </c>
      <c r="F30" s="119" t="s">
        <v>153</v>
      </c>
      <c r="G30" s="119">
        <v>2.5468652826724303</v>
      </c>
      <c r="H30" s="119">
        <v>1.1329663815649105</v>
      </c>
      <c r="I30" s="119">
        <v>0.6427</v>
      </c>
      <c r="J30" s="123">
        <v>0.7424687999999999</v>
      </c>
      <c r="K30" s="123">
        <v>0.052</v>
      </c>
      <c r="L30" s="118">
        <f t="shared" si="8"/>
        <v>14.278246153846153</v>
      </c>
      <c r="M30" s="123">
        <v>-25.844</v>
      </c>
      <c r="N30" s="123">
        <v>2.074</v>
      </c>
      <c r="O30" s="120">
        <f t="shared" si="9"/>
        <v>0.00728157493431768</v>
      </c>
      <c r="P30" s="121">
        <f t="shared" si="10"/>
        <v>0.0728157493431768</v>
      </c>
    </row>
    <row r="31" spans="1:16" ht="12.75">
      <c r="A31" s="126" t="s">
        <v>151</v>
      </c>
      <c r="B31" s="126" t="s">
        <v>158</v>
      </c>
      <c r="C31" s="115">
        <v>40</v>
      </c>
      <c r="D31" s="118">
        <v>20</v>
      </c>
      <c r="E31" s="119">
        <v>30.589643266788457</v>
      </c>
      <c r="F31" s="119" t="s">
        <v>153</v>
      </c>
      <c r="G31" s="119">
        <v>1.2949947823025778</v>
      </c>
      <c r="H31" s="119">
        <v>1.3130105000056953</v>
      </c>
      <c r="I31" s="119">
        <v>0.3322</v>
      </c>
      <c r="J31" s="123">
        <v>0.44074079999999993</v>
      </c>
      <c r="K31" s="123">
        <v>0.035</v>
      </c>
      <c r="L31" s="118">
        <f t="shared" si="8"/>
        <v>12.592594285714283</v>
      </c>
      <c r="M31" s="123">
        <v>-24.197</v>
      </c>
      <c r="N31" s="123">
        <v>3.258</v>
      </c>
      <c r="O31" s="120">
        <f t="shared" si="9"/>
        <v>0.00436182088101892</v>
      </c>
      <c r="P31" s="121">
        <f t="shared" si="10"/>
        <v>0.0872364176203784</v>
      </c>
    </row>
    <row r="32" spans="1:16" ht="12.75">
      <c r="A32" s="126" t="s">
        <v>151</v>
      </c>
      <c r="B32" s="126" t="s">
        <v>159</v>
      </c>
      <c r="C32" s="115">
        <v>60</v>
      </c>
      <c r="D32" s="118">
        <v>20</v>
      </c>
      <c r="E32" s="119">
        <v>37.751662940646625</v>
      </c>
      <c r="F32" s="119" t="s">
        <v>153</v>
      </c>
      <c r="G32" s="119">
        <v>4.060659230480007</v>
      </c>
      <c r="H32" s="119">
        <v>1.413384565519048</v>
      </c>
      <c r="I32" s="119">
        <v>0.2929</v>
      </c>
      <c r="J32" s="123">
        <v>0.31035119999999994</v>
      </c>
      <c r="K32" s="123">
        <v>0.029</v>
      </c>
      <c r="L32" s="118">
        <f t="shared" si="8"/>
        <v>10.701765517241377</v>
      </c>
      <c r="M32" s="123">
        <v>-23.293</v>
      </c>
      <c r="N32" s="123">
        <v>3.543</v>
      </c>
      <c r="O32" s="120">
        <f t="shared" si="9"/>
        <v>0.0041398033924052915</v>
      </c>
      <c r="P32" s="121">
        <f t="shared" si="10"/>
        <v>0.08279606784810584</v>
      </c>
    </row>
    <row r="33" spans="1:16" ht="12.75">
      <c r="A33" s="126"/>
      <c r="B33" s="115"/>
      <c r="C33" s="115"/>
      <c r="D33" s="118"/>
      <c r="E33" s="119"/>
      <c r="F33" s="119"/>
      <c r="G33" s="119"/>
      <c r="H33" s="119"/>
      <c r="I33" s="119"/>
      <c r="J33" s="119"/>
      <c r="K33" s="119"/>
      <c r="L33" s="124"/>
      <c r="M33" s="119"/>
      <c r="N33" s="119"/>
      <c r="O33" s="119"/>
      <c r="P33" s="119"/>
    </row>
    <row r="34" spans="1:16" ht="12.75">
      <c r="A34" s="122" t="s">
        <v>160</v>
      </c>
      <c r="B34" s="122" t="s">
        <v>161</v>
      </c>
      <c r="C34" s="115">
        <v>5</v>
      </c>
      <c r="D34" s="118">
        <v>5</v>
      </c>
      <c r="E34" s="119">
        <v>40.6620322675167</v>
      </c>
      <c r="F34" s="119" t="s">
        <v>135</v>
      </c>
      <c r="G34" s="119">
        <v>1.6346886472258872</v>
      </c>
      <c r="H34" s="119">
        <v>1.303369804276507</v>
      </c>
      <c r="I34" s="119">
        <v>1.199</v>
      </c>
      <c r="J34" s="119">
        <v>1.1142408</v>
      </c>
      <c r="K34" s="119">
        <v>0.1</v>
      </c>
      <c r="L34" s="118">
        <f>J34/K34</f>
        <v>11.142407999999998</v>
      </c>
      <c r="M34" s="119">
        <v>-25.109</v>
      </c>
      <c r="N34" s="119">
        <v>2.265</v>
      </c>
      <c r="O34" s="120">
        <f>I34/100*H34</f>
        <v>0.015627403953275318</v>
      </c>
      <c r="P34" s="121">
        <f>O34*D34</f>
        <v>0.07813701976637659</v>
      </c>
    </row>
    <row r="35" spans="1:16" ht="12.75">
      <c r="A35" s="122" t="s">
        <v>160</v>
      </c>
      <c r="B35" s="122" t="s">
        <v>162</v>
      </c>
      <c r="C35" s="115">
        <v>10</v>
      </c>
      <c r="D35" s="118">
        <v>5</v>
      </c>
      <c r="E35" s="119">
        <v>34.74487905339213</v>
      </c>
      <c r="F35" s="119" t="s">
        <v>135</v>
      </c>
      <c r="G35" s="119">
        <v>1.6396204166432795</v>
      </c>
      <c r="H35" s="119">
        <v>1.487789254777254</v>
      </c>
      <c r="I35" s="119">
        <v>1.064</v>
      </c>
      <c r="J35" s="119">
        <v>0.8717807999999999</v>
      </c>
      <c r="K35" s="119">
        <v>0.084</v>
      </c>
      <c r="L35" s="118">
        <f>J35/K35</f>
        <v>10.378342857142856</v>
      </c>
      <c r="M35" s="119">
        <v>-23.65</v>
      </c>
      <c r="N35" s="119">
        <v>3.031</v>
      </c>
      <c r="O35" s="120">
        <f>I35/100*H35</f>
        <v>0.015830077670829983</v>
      </c>
      <c r="P35" s="121">
        <f>O35*D35</f>
        <v>0.07915038835414992</v>
      </c>
    </row>
    <row r="36" spans="1:16" ht="12.75">
      <c r="A36" s="122" t="s">
        <v>160</v>
      </c>
      <c r="B36" s="122" t="s">
        <v>163</v>
      </c>
      <c r="C36" s="115">
        <v>20</v>
      </c>
      <c r="D36" s="118">
        <v>10</v>
      </c>
      <c r="E36" s="119">
        <v>39.0544551900047</v>
      </c>
      <c r="F36" s="119" t="s">
        <v>135</v>
      </c>
      <c r="G36" s="119">
        <v>2.4096385542168592</v>
      </c>
      <c r="H36" s="119">
        <v>1.6102582064302156</v>
      </c>
      <c r="I36" s="119">
        <v>0.5749</v>
      </c>
      <c r="J36" s="119">
        <v>0.5905271999999999</v>
      </c>
      <c r="K36" s="119">
        <v>0.058</v>
      </c>
      <c r="L36" s="118">
        <f>J36/K36</f>
        <v>10.18150344827586</v>
      </c>
      <c r="M36" s="119">
        <v>-22.914</v>
      </c>
      <c r="N36" s="119">
        <v>3.757</v>
      </c>
      <c r="O36" s="120">
        <f>I36/100*H36</f>
        <v>0.009257374428767309</v>
      </c>
      <c r="P36" s="121">
        <f>O36*D36</f>
        <v>0.0925737442876731</v>
      </c>
    </row>
    <row r="37" spans="1:16" ht="12.75">
      <c r="A37" s="122" t="s">
        <v>160</v>
      </c>
      <c r="B37" s="122" t="s">
        <v>164</v>
      </c>
      <c r="C37" s="115">
        <v>40</v>
      </c>
      <c r="D37" s="118">
        <v>20</v>
      </c>
      <c r="E37" s="119">
        <v>44.570606215193656</v>
      </c>
      <c r="F37" s="119" t="s">
        <v>135</v>
      </c>
      <c r="G37" s="119">
        <v>2.8959276018099502</v>
      </c>
      <c r="H37" s="119">
        <v>1.557465491251232</v>
      </c>
      <c r="I37" s="119">
        <v>0.2031</v>
      </c>
      <c r="J37" s="119">
        <v>0.221988</v>
      </c>
      <c r="K37" s="119">
        <v>0.029</v>
      </c>
      <c r="L37" s="118">
        <f>J37/K37</f>
        <v>7.6547586206896545</v>
      </c>
      <c r="M37" s="119">
        <v>-22.662</v>
      </c>
      <c r="N37" s="119">
        <v>2.787</v>
      </c>
      <c r="O37" s="120">
        <f>I37/100*H37</f>
        <v>0.003163212412731252</v>
      </c>
      <c r="P37" s="121">
        <f>O37*D37</f>
        <v>0.06326424825462504</v>
      </c>
    </row>
    <row r="38" spans="1:16" ht="12.75">
      <c r="A38" s="122" t="s">
        <v>160</v>
      </c>
      <c r="B38" s="122" t="s">
        <v>165</v>
      </c>
      <c r="C38" s="115">
        <v>60</v>
      </c>
      <c r="D38" s="118">
        <v>20</v>
      </c>
      <c r="E38" s="119">
        <v>42.791364379691146</v>
      </c>
      <c r="F38" s="119" t="s">
        <v>135</v>
      </c>
      <c r="G38" s="119">
        <v>2.138248847926287</v>
      </c>
      <c r="H38" s="119">
        <v>1.7272555934510752</v>
      </c>
      <c r="I38" s="119">
        <v>0.2235</v>
      </c>
      <c r="J38" s="119">
        <v>0.2252208</v>
      </c>
      <c r="K38" s="119">
        <v>0.026</v>
      </c>
      <c r="L38" s="118">
        <f>J38/K38</f>
        <v>8.662338461538463</v>
      </c>
      <c r="M38" s="119">
        <v>-22.999</v>
      </c>
      <c r="N38" s="119">
        <v>2.025</v>
      </c>
      <c r="O38" s="120">
        <f>I38/100*H38</f>
        <v>0.003860416251363153</v>
      </c>
      <c r="P38" s="121">
        <f>O38*D38</f>
        <v>0.07720832502726306</v>
      </c>
    </row>
    <row r="39" spans="1:16" ht="12.75">
      <c r="A39" s="126"/>
      <c r="B39" s="115"/>
      <c r="C39" s="115"/>
      <c r="D39" s="118"/>
      <c r="E39" s="119"/>
      <c r="F39" s="119"/>
      <c r="G39" s="119"/>
      <c r="H39" s="119"/>
      <c r="I39" s="119"/>
      <c r="J39" s="119"/>
      <c r="K39" s="119"/>
      <c r="L39" s="118"/>
      <c r="M39" s="119"/>
      <c r="N39" s="119"/>
      <c r="O39" s="119"/>
      <c r="P39" s="119"/>
    </row>
    <row r="40" spans="1:19" s="127" customFormat="1" ht="12.75">
      <c r="A40" s="126" t="s">
        <v>166</v>
      </c>
      <c r="B40" s="126" t="s">
        <v>167</v>
      </c>
      <c r="C40" s="115">
        <v>-2</v>
      </c>
      <c r="D40" s="118">
        <v>2</v>
      </c>
      <c r="E40" s="119">
        <v>2.1808</v>
      </c>
      <c r="F40" s="119" t="s">
        <v>153</v>
      </c>
      <c r="G40" s="119">
        <v>9.711906369570105</v>
      </c>
      <c r="H40" s="119">
        <v>0.017772</v>
      </c>
      <c r="I40" s="119">
        <v>-999</v>
      </c>
      <c r="J40" s="119">
        <v>26.17</v>
      </c>
      <c r="K40" s="119">
        <v>1.04</v>
      </c>
      <c r="L40" s="118">
        <f>J40/K40</f>
        <v>25.16346153846154</v>
      </c>
      <c r="M40" s="119">
        <v>-27.95</v>
      </c>
      <c r="N40" s="119">
        <v>-5.23</v>
      </c>
      <c r="O40" s="119">
        <v>-998</v>
      </c>
      <c r="P40" s="119">
        <v>-998</v>
      </c>
      <c r="Q40"/>
      <c r="R40"/>
      <c r="S40"/>
    </row>
    <row r="41" spans="1:16" ht="12.75">
      <c r="A41" s="126" t="s">
        <v>166</v>
      </c>
      <c r="B41" s="126" t="s">
        <v>169</v>
      </c>
      <c r="C41" s="117">
        <v>-1</v>
      </c>
      <c r="D41" s="118">
        <v>5</v>
      </c>
      <c r="E41" s="119">
        <v>9.2562</v>
      </c>
      <c r="F41" s="119" t="s">
        <v>153</v>
      </c>
      <c r="G41" s="119">
        <v>7.274795877392587</v>
      </c>
      <c r="H41" s="119">
        <v>0.05976800000000001</v>
      </c>
      <c r="I41" s="119">
        <v>-999</v>
      </c>
      <c r="J41" s="119">
        <v>46.62</v>
      </c>
      <c r="K41" s="119">
        <v>1.08</v>
      </c>
      <c r="L41" s="118">
        <f>J41/K41</f>
        <v>43.166666666666664</v>
      </c>
      <c r="M41" s="119">
        <v>-28.36</v>
      </c>
      <c r="N41" s="119">
        <v>-6.7</v>
      </c>
      <c r="O41" s="119">
        <v>-998</v>
      </c>
      <c r="P41" s="119">
        <v>-998</v>
      </c>
    </row>
    <row r="42" spans="1:16" ht="12.75">
      <c r="A42" s="126" t="s">
        <v>166</v>
      </c>
      <c r="B42" s="126" t="s">
        <v>170</v>
      </c>
      <c r="C42" s="117">
        <v>2</v>
      </c>
      <c r="D42" s="118">
        <v>2</v>
      </c>
      <c r="E42" s="119">
        <v>64.45066240163275</v>
      </c>
      <c r="F42" s="119" t="s">
        <v>171</v>
      </c>
      <c r="G42" s="119">
        <v>0.506529481598772</v>
      </c>
      <c r="H42" s="120">
        <v>0.19799805329755607</v>
      </c>
      <c r="I42" s="119">
        <v>-999</v>
      </c>
      <c r="J42" s="128">
        <v>16.729</v>
      </c>
      <c r="K42" s="119">
        <v>0.735</v>
      </c>
      <c r="L42" s="118">
        <f>J42/K42</f>
        <v>22.760544217687073</v>
      </c>
      <c r="M42" s="119">
        <v>-27.794</v>
      </c>
      <c r="N42" s="119">
        <v>-2.953</v>
      </c>
      <c r="O42" s="120">
        <f aca="true" t="shared" si="11" ref="O42:O48">J42/100*H42</f>
        <v>0.03312309433614816</v>
      </c>
      <c r="P42" s="120">
        <f>D42*O42</f>
        <v>0.06624618867229631</v>
      </c>
    </row>
    <row r="43" spans="1:16" ht="12.75">
      <c r="A43" s="126" t="s">
        <v>166</v>
      </c>
      <c r="B43" s="126" t="s">
        <v>170</v>
      </c>
      <c r="C43" s="117">
        <v>7</v>
      </c>
      <c r="D43" s="118">
        <f>C44-C43</f>
        <v>5</v>
      </c>
      <c r="E43" s="119">
        <v>28.68726084176092</v>
      </c>
      <c r="F43" s="119" t="s">
        <v>171</v>
      </c>
      <c r="G43" s="119">
        <v>0.49423393739700394</v>
      </c>
      <c r="H43" s="120">
        <v>1.1576934206718754</v>
      </c>
      <c r="I43" s="119">
        <v>-999</v>
      </c>
      <c r="J43" s="119">
        <v>1.336</v>
      </c>
      <c r="K43" s="119">
        <v>0.061</v>
      </c>
      <c r="L43" s="118">
        <f aca="true" t="shared" si="12" ref="L43:L48">J43/K43</f>
        <v>21.901639344262296</v>
      </c>
      <c r="M43" s="119">
        <v>-26.46</v>
      </c>
      <c r="N43" s="119">
        <v>1.27</v>
      </c>
      <c r="O43" s="120">
        <f t="shared" si="11"/>
        <v>0.015466784100176255</v>
      </c>
      <c r="P43" s="120">
        <f aca="true" t="shared" si="13" ref="P43:P48">D43*O43</f>
        <v>0.07733392050088128</v>
      </c>
    </row>
    <row r="44" spans="1:16" ht="12.75">
      <c r="A44" s="126" t="s">
        <v>166</v>
      </c>
      <c r="B44" s="126" t="s">
        <v>170</v>
      </c>
      <c r="C44" s="117">
        <v>12</v>
      </c>
      <c r="D44" s="118">
        <v>5</v>
      </c>
      <c r="E44" s="119">
        <v>24.64478411886921</v>
      </c>
      <c r="F44" s="119" t="s">
        <v>171</v>
      </c>
      <c r="G44" s="119">
        <v>0</v>
      </c>
      <c r="H44" s="120">
        <v>1.3193539052429433</v>
      </c>
      <c r="I44" s="119">
        <v>-999</v>
      </c>
      <c r="J44" s="119">
        <v>0.645</v>
      </c>
      <c r="K44" s="119">
        <v>0.055</v>
      </c>
      <c r="L44" s="118">
        <f t="shared" si="12"/>
        <v>11.727272727272728</v>
      </c>
      <c r="M44" s="119">
        <v>-25.018</v>
      </c>
      <c r="N44" s="119">
        <v>2.684</v>
      </c>
      <c r="O44" s="120">
        <f t="shared" si="11"/>
        <v>0.008509832688816985</v>
      </c>
      <c r="P44" s="120">
        <f t="shared" si="13"/>
        <v>0.04254916344408492</v>
      </c>
    </row>
    <row r="45" spans="1:16" ht="12.75">
      <c r="A45" s="126" t="s">
        <v>166</v>
      </c>
      <c r="B45" s="126" t="s">
        <v>170</v>
      </c>
      <c r="C45" s="117">
        <v>20</v>
      </c>
      <c r="D45" s="118">
        <v>8</v>
      </c>
      <c r="E45" s="119">
        <v>25.520475607970504</v>
      </c>
      <c r="F45" s="119" t="s">
        <v>171</v>
      </c>
      <c r="G45" s="119">
        <v>0.7437949712992165</v>
      </c>
      <c r="H45" s="120">
        <v>1.1338325046694555</v>
      </c>
      <c r="I45" s="119">
        <v>-999</v>
      </c>
      <c r="J45" s="119">
        <v>0.587</v>
      </c>
      <c r="K45" s="119">
        <v>0.051</v>
      </c>
      <c r="L45" s="118">
        <f t="shared" si="12"/>
        <v>11.509803921568627</v>
      </c>
      <c r="M45" s="119">
        <v>-24.503</v>
      </c>
      <c r="N45" s="119">
        <v>3.769</v>
      </c>
      <c r="O45" s="120">
        <f t="shared" si="11"/>
        <v>0.0066555968024097035</v>
      </c>
      <c r="P45" s="120">
        <f t="shared" si="13"/>
        <v>0.05324477441927763</v>
      </c>
    </row>
    <row r="46" spans="1:16" ht="12.75">
      <c r="A46" s="126" t="s">
        <v>166</v>
      </c>
      <c r="B46" s="126" t="s">
        <v>172</v>
      </c>
      <c r="C46" s="117">
        <v>26.2</v>
      </c>
      <c r="D46" s="118">
        <v>6.2</v>
      </c>
      <c r="E46" s="119">
        <v>26.207730161306976</v>
      </c>
      <c r="F46" s="119" t="s">
        <v>171</v>
      </c>
      <c r="G46" s="119">
        <v>0.4768447425846478</v>
      </c>
      <c r="H46" s="120">
        <v>1.0456482205153927</v>
      </c>
      <c r="I46" s="119">
        <v>-999</v>
      </c>
      <c r="J46" s="119">
        <v>0.511</v>
      </c>
      <c r="K46" s="119">
        <v>0.048</v>
      </c>
      <c r="L46" s="118">
        <f t="shared" si="12"/>
        <v>10.645833333333334</v>
      </c>
      <c r="M46" s="119">
        <v>-24.555</v>
      </c>
      <c r="N46" s="119">
        <v>4.068</v>
      </c>
      <c r="O46" s="120">
        <f t="shared" si="11"/>
        <v>0.005343262406833657</v>
      </c>
      <c r="P46" s="120">
        <f t="shared" si="13"/>
        <v>0.03312822692236867</v>
      </c>
    </row>
    <row r="47" spans="1:16" ht="12.75">
      <c r="A47" s="126" t="s">
        <v>166</v>
      </c>
      <c r="B47" s="126" t="s">
        <v>172</v>
      </c>
      <c r="C47" s="117">
        <v>32.5</v>
      </c>
      <c r="D47" s="118">
        <f>C47-C46</f>
        <v>6.300000000000001</v>
      </c>
      <c r="E47" s="119">
        <v>27.619084456359655</v>
      </c>
      <c r="F47" s="119" t="s">
        <v>171</v>
      </c>
      <c r="G47" s="119">
        <v>0.5344373353405985</v>
      </c>
      <c r="H47" s="120">
        <v>1.2061746628868404</v>
      </c>
      <c r="I47" s="119">
        <v>-999</v>
      </c>
      <c r="J47" s="119">
        <v>0.343</v>
      </c>
      <c r="K47" s="119">
        <v>0.038</v>
      </c>
      <c r="L47" s="118">
        <f t="shared" si="12"/>
        <v>9.026315789473685</v>
      </c>
      <c r="M47" s="119">
        <v>-23.317</v>
      </c>
      <c r="N47" s="119">
        <v>3.234</v>
      </c>
      <c r="O47" s="120">
        <f t="shared" si="11"/>
        <v>0.004137179093701863</v>
      </c>
      <c r="P47" s="120">
        <f t="shared" si="13"/>
        <v>0.026064228290321737</v>
      </c>
    </row>
    <row r="48" spans="1:16" ht="12.75">
      <c r="A48" s="126" t="s">
        <v>166</v>
      </c>
      <c r="B48" s="126" t="s">
        <v>172</v>
      </c>
      <c r="C48" s="117">
        <v>40</v>
      </c>
      <c r="D48" s="118">
        <f>C48-C47</f>
        <v>7.5</v>
      </c>
      <c r="E48" s="119">
        <v>27.00843767855958</v>
      </c>
      <c r="F48" s="119" t="s">
        <v>171</v>
      </c>
      <c r="G48" s="119">
        <v>0.6621433826534684</v>
      </c>
      <c r="H48" s="120">
        <v>1.2074746358701847</v>
      </c>
      <c r="I48" s="119">
        <v>-999</v>
      </c>
      <c r="J48" s="119">
        <v>0.231</v>
      </c>
      <c r="K48" s="119">
        <v>0.031</v>
      </c>
      <c r="L48" s="118">
        <f t="shared" si="12"/>
        <v>7.451612903225807</v>
      </c>
      <c r="M48" s="119">
        <v>-23.54</v>
      </c>
      <c r="N48" s="119">
        <v>2.315</v>
      </c>
      <c r="O48" s="120">
        <f t="shared" si="11"/>
        <v>0.0027892664088601266</v>
      </c>
      <c r="P48" s="120">
        <f t="shared" si="13"/>
        <v>0.02091949806645095</v>
      </c>
    </row>
    <row r="49" spans="1:16" ht="12.75">
      <c r="A49" s="126"/>
      <c r="B49" s="126"/>
      <c r="C49" s="117"/>
      <c r="D49" s="118"/>
      <c r="E49" s="119"/>
      <c r="F49" s="119"/>
      <c r="G49" s="119"/>
      <c r="H49" s="119"/>
      <c r="I49" s="119"/>
      <c r="J49" s="119"/>
      <c r="K49" s="119"/>
      <c r="L49" s="118"/>
      <c r="M49" s="119"/>
      <c r="N49" s="119"/>
      <c r="O49" s="120"/>
      <c r="P49" s="120"/>
    </row>
    <row r="50" spans="1:19" s="127" customFormat="1" ht="12.75">
      <c r="A50" s="126" t="s">
        <v>173</v>
      </c>
      <c r="B50" s="126" t="s">
        <v>174</v>
      </c>
      <c r="C50" s="117">
        <v>5</v>
      </c>
      <c r="D50" s="118">
        <v>5</v>
      </c>
      <c r="E50" s="119">
        <v>34.19296354757559</v>
      </c>
      <c r="F50" s="119" t="s">
        <v>153</v>
      </c>
      <c r="G50" s="119">
        <v>2.294243659733255</v>
      </c>
      <c r="H50" s="119">
        <v>0.8528203645242443</v>
      </c>
      <c r="I50" s="119">
        <v>3.346</v>
      </c>
      <c r="J50" s="119">
        <v>3.275</v>
      </c>
      <c r="K50" s="119">
        <v>0.122</v>
      </c>
      <c r="L50" s="118">
        <f aca="true" t="shared" si="14" ref="L50:L57">J50/K50</f>
        <v>26.84426229508197</v>
      </c>
      <c r="M50" s="119">
        <v>-26.96</v>
      </c>
      <c r="N50" s="119">
        <v>0.01</v>
      </c>
      <c r="O50" s="120">
        <f aca="true" t="shared" si="15" ref="O50:O57">J50/100*H50</f>
        <v>0.027929866938169002</v>
      </c>
      <c r="P50" s="120">
        <f aca="true" t="shared" si="16" ref="P50:P56">D50*O50</f>
        <v>0.139649334690845</v>
      </c>
      <c r="Q50"/>
      <c r="R50"/>
      <c r="S50"/>
    </row>
    <row r="51" spans="1:16" ht="12.75">
      <c r="A51" s="126" t="s">
        <v>173</v>
      </c>
      <c r="B51" s="126" t="s">
        <v>175</v>
      </c>
      <c r="C51" s="117">
        <v>10</v>
      </c>
      <c r="D51" s="118">
        <v>5</v>
      </c>
      <c r="E51" s="115">
        <v>-999</v>
      </c>
      <c r="F51" s="119">
        <v>-999</v>
      </c>
      <c r="G51" s="115">
        <v>-999</v>
      </c>
      <c r="H51" s="115">
        <v>-999</v>
      </c>
      <c r="I51" s="119">
        <v>0.8195</v>
      </c>
      <c r="J51" s="119">
        <v>0.666</v>
      </c>
      <c r="K51" s="119">
        <v>0.037</v>
      </c>
      <c r="L51" s="118">
        <f t="shared" si="14"/>
        <v>18.000000000000004</v>
      </c>
      <c r="M51" s="119">
        <v>-25.7</v>
      </c>
      <c r="N51" s="119">
        <v>3.61</v>
      </c>
      <c r="O51" s="121">
        <v>-999</v>
      </c>
      <c r="P51" s="120">
        <v>-999</v>
      </c>
    </row>
    <row r="52" spans="1:19" s="132" customFormat="1" ht="12.75">
      <c r="A52" s="126" t="s">
        <v>173</v>
      </c>
      <c r="B52" s="129" t="s">
        <v>176</v>
      </c>
      <c r="C52" s="130">
        <v>20</v>
      </c>
      <c r="D52" s="131">
        <v>10</v>
      </c>
      <c r="E52" s="119">
        <v>32.06791840976203</v>
      </c>
      <c r="F52" s="119" t="s">
        <v>153</v>
      </c>
      <c r="G52" s="119">
        <v>2.1118964489483005</v>
      </c>
      <c r="H52" s="119">
        <v>1.260286365079771</v>
      </c>
      <c r="I52" s="128">
        <v>0.5146</v>
      </c>
      <c r="J52" s="128">
        <v>0.519</v>
      </c>
      <c r="K52" s="128">
        <v>0.05</v>
      </c>
      <c r="L52" s="131">
        <f t="shared" si="14"/>
        <v>10.379999999999999</v>
      </c>
      <c r="M52" s="128">
        <v>-24.19</v>
      </c>
      <c r="N52" s="128">
        <v>5.32</v>
      </c>
      <c r="O52" s="121">
        <f t="shared" si="15"/>
        <v>0.006540886234764012</v>
      </c>
      <c r="P52" s="120">
        <f t="shared" si="16"/>
        <v>0.06540886234764012</v>
      </c>
      <c r="Q52"/>
      <c r="R52"/>
      <c r="S52"/>
    </row>
    <row r="53" spans="1:16" ht="12.75">
      <c r="A53" s="126" t="s">
        <v>173</v>
      </c>
      <c r="B53" s="126" t="s">
        <v>177</v>
      </c>
      <c r="C53" s="117">
        <v>40</v>
      </c>
      <c r="D53" s="118">
        <v>20</v>
      </c>
      <c r="E53" s="119">
        <v>32.20953491943853</v>
      </c>
      <c r="F53" s="119" t="s">
        <v>153</v>
      </c>
      <c r="G53" s="119">
        <v>2.5758969641214455</v>
      </c>
      <c r="H53" s="119">
        <v>1.322105763926284</v>
      </c>
      <c r="I53" s="119">
        <v>0.4043</v>
      </c>
      <c r="J53" s="119">
        <v>0.375</v>
      </c>
      <c r="K53" s="119">
        <v>0.028</v>
      </c>
      <c r="L53" s="118">
        <f t="shared" si="14"/>
        <v>13.392857142857142</v>
      </c>
      <c r="M53" s="119">
        <v>-24.02</v>
      </c>
      <c r="N53" s="119">
        <v>4.92</v>
      </c>
      <c r="O53" s="120">
        <f t="shared" si="15"/>
        <v>0.004957896614723565</v>
      </c>
      <c r="P53" s="120">
        <f t="shared" si="16"/>
        <v>0.09915793229447131</v>
      </c>
    </row>
    <row r="54" spans="1:16" ht="12.75">
      <c r="A54" s="126" t="s">
        <v>173</v>
      </c>
      <c r="B54" s="126" t="s">
        <v>178</v>
      </c>
      <c r="C54" s="117">
        <v>50</v>
      </c>
      <c r="D54" s="118">
        <v>10</v>
      </c>
      <c r="E54" s="119">
        <v>26.394753586621295</v>
      </c>
      <c r="F54" s="119" t="s">
        <v>153</v>
      </c>
      <c r="G54" s="119">
        <v>2.5860023724792494</v>
      </c>
      <c r="H54" s="119">
        <v>1.1438028070693151</v>
      </c>
      <c r="I54" s="119">
        <v>0.306</v>
      </c>
      <c r="J54" s="119">
        <v>0.272</v>
      </c>
      <c r="K54" s="119">
        <v>0.022</v>
      </c>
      <c r="L54" s="118">
        <f t="shared" si="14"/>
        <v>12.363636363636365</v>
      </c>
      <c r="M54" s="119">
        <v>-23.98</v>
      </c>
      <c r="N54" s="119">
        <v>4.63</v>
      </c>
      <c r="O54" s="120">
        <f t="shared" si="15"/>
        <v>0.0031111436352285375</v>
      </c>
      <c r="P54" s="120">
        <f t="shared" si="16"/>
        <v>0.031111436352285374</v>
      </c>
    </row>
    <row r="55" spans="1:19" s="115" customFormat="1" ht="12.75">
      <c r="A55" s="126" t="s">
        <v>173</v>
      </c>
      <c r="B55" s="126" t="s">
        <v>179</v>
      </c>
      <c r="C55" s="117">
        <v>60</v>
      </c>
      <c r="D55" s="118">
        <v>10</v>
      </c>
      <c r="E55" s="119">
        <v>26.394753586621295</v>
      </c>
      <c r="F55" s="119" t="s">
        <v>153</v>
      </c>
      <c r="G55" s="119">
        <v>2.5860023724792494</v>
      </c>
      <c r="H55" s="119">
        <v>1.1438028070693151</v>
      </c>
      <c r="I55" s="119">
        <v>0.2322</v>
      </c>
      <c r="J55" s="119">
        <v>0.279</v>
      </c>
      <c r="K55" s="119">
        <v>0.02</v>
      </c>
      <c r="L55" s="118">
        <f t="shared" si="14"/>
        <v>13.950000000000001</v>
      </c>
      <c r="M55" s="119">
        <v>-24.43</v>
      </c>
      <c r="N55" s="119">
        <v>3.52</v>
      </c>
      <c r="O55" s="120">
        <f t="shared" si="15"/>
        <v>0.00319120983172339</v>
      </c>
      <c r="P55" s="120">
        <f t="shared" si="16"/>
        <v>0.0319120983172339</v>
      </c>
      <c r="Q55"/>
      <c r="R55"/>
      <c r="S55"/>
    </row>
    <row r="56" spans="1:19" s="115" customFormat="1" ht="12.75">
      <c r="A56" s="126" t="s">
        <v>173</v>
      </c>
      <c r="B56" s="126" t="s">
        <v>180</v>
      </c>
      <c r="C56" s="117">
        <v>80</v>
      </c>
      <c r="D56" s="118">
        <v>20</v>
      </c>
      <c r="E56" s="119">
        <v>21.515517055075954</v>
      </c>
      <c r="F56" s="119" t="s">
        <v>153</v>
      </c>
      <c r="G56" s="119">
        <v>2.3436210595807916</v>
      </c>
      <c r="H56" s="119">
        <v>1.5820693912221515</v>
      </c>
      <c r="I56" s="119">
        <v>-997</v>
      </c>
      <c r="J56" s="119">
        <v>0.269</v>
      </c>
      <c r="K56" s="119">
        <v>0.024</v>
      </c>
      <c r="L56" s="118">
        <f t="shared" si="14"/>
        <v>11.208333333333334</v>
      </c>
      <c r="M56" s="119">
        <v>-23.77</v>
      </c>
      <c r="N56" s="119">
        <v>4.055</v>
      </c>
      <c r="O56" s="120">
        <f t="shared" si="15"/>
        <v>0.004255766662387588</v>
      </c>
      <c r="P56" s="120">
        <f t="shared" si="16"/>
        <v>0.08511533324775175</v>
      </c>
      <c r="Q56"/>
      <c r="R56"/>
      <c r="S56"/>
    </row>
    <row r="57" spans="1:19" s="133" customFormat="1" ht="12.75">
      <c r="A57" s="126" t="s">
        <v>173</v>
      </c>
      <c r="B57" s="126" t="s">
        <v>181</v>
      </c>
      <c r="C57" s="117">
        <v>100</v>
      </c>
      <c r="D57" s="118">
        <v>20</v>
      </c>
      <c r="E57" s="119">
        <v>19.5711337036291</v>
      </c>
      <c r="F57" s="119" t="s">
        <v>153</v>
      </c>
      <c r="G57" s="119">
        <v>1.913645542840667</v>
      </c>
      <c r="H57" s="119">
        <v>1.6960018282003249</v>
      </c>
      <c r="I57" s="119">
        <v>-997</v>
      </c>
      <c r="J57" s="119">
        <v>0.192</v>
      </c>
      <c r="K57" s="119">
        <v>0.02</v>
      </c>
      <c r="L57" s="118">
        <f t="shared" si="14"/>
        <v>9.6</v>
      </c>
      <c r="M57" s="119">
        <v>-23.43</v>
      </c>
      <c r="N57" s="119">
        <v>3.71</v>
      </c>
      <c r="O57" s="120">
        <f t="shared" si="15"/>
        <v>0.003256323510144624</v>
      </c>
      <c r="P57" s="120">
        <f>D57*O57</f>
        <v>0.06512647020289247</v>
      </c>
      <c r="Q57"/>
      <c r="R57"/>
      <c r="S57"/>
    </row>
    <row r="58" spans="1:19" s="127" customFormat="1" ht="12.75">
      <c r="A58" s="126"/>
      <c r="B58" s="126"/>
      <c r="C58" s="117"/>
      <c r="D58" s="118"/>
      <c r="E58" s="119"/>
      <c r="F58" s="119"/>
      <c r="G58" s="119"/>
      <c r="H58" s="119"/>
      <c r="I58" s="119"/>
      <c r="J58" s="119"/>
      <c r="K58" s="119"/>
      <c r="L58" s="118"/>
      <c r="M58" s="119"/>
      <c r="N58" s="119"/>
      <c r="O58" s="120"/>
      <c r="P58" s="120"/>
      <c r="Q58"/>
      <c r="R58"/>
      <c r="S58"/>
    </row>
    <row r="59" spans="1:16" ht="12.75">
      <c r="A59" s="126" t="s">
        <v>173</v>
      </c>
      <c r="B59" s="126" t="s">
        <v>182</v>
      </c>
      <c r="C59" s="117">
        <v>5</v>
      </c>
      <c r="D59" s="118">
        <v>5</v>
      </c>
      <c r="E59" s="119">
        <v>36.463729776056816</v>
      </c>
      <c r="F59" s="119" t="s">
        <v>153</v>
      </c>
      <c r="G59" s="119">
        <v>2.294243659733255</v>
      </c>
      <c r="H59" s="119">
        <v>0.9094564522394318</v>
      </c>
      <c r="I59" s="119">
        <v>3.587</v>
      </c>
      <c r="J59" s="119">
        <v>3.601</v>
      </c>
      <c r="K59" s="119">
        <v>0.126</v>
      </c>
      <c r="L59" s="118">
        <f aca="true" t="shared" si="17" ref="L59:L66">J59/K59</f>
        <v>28.57936507936508</v>
      </c>
      <c r="M59" s="119">
        <v>-27.02</v>
      </c>
      <c r="N59" s="119">
        <v>-1.16</v>
      </c>
      <c r="O59" s="120">
        <f aca="true" t="shared" si="18" ref="O59:O66">J59/100*H59</f>
        <v>0.032749526845141944</v>
      </c>
      <c r="P59" s="120">
        <f>D59*O59</f>
        <v>0.1637476342257097</v>
      </c>
    </row>
    <row r="60" spans="1:16" ht="12.75">
      <c r="A60" s="126" t="s">
        <v>173</v>
      </c>
      <c r="B60" s="126" t="s">
        <v>183</v>
      </c>
      <c r="C60" s="117">
        <v>10</v>
      </c>
      <c r="D60" s="118">
        <v>5</v>
      </c>
      <c r="E60" s="119">
        <v>-999</v>
      </c>
      <c r="F60" s="119" t="s">
        <v>153</v>
      </c>
      <c r="G60" s="119">
        <v>-999</v>
      </c>
      <c r="H60" s="119">
        <v>-999</v>
      </c>
      <c r="I60" s="119">
        <v>0.8602</v>
      </c>
      <c r="J60" s="119">
        <v>0.76</v>
      </c>
      <c r="K60" s="119">
        <v>0.039</v>
      </c>
      <c r="L60" s="118">
        <f t="shared" si="17"/>
        <v>19.48717948717949</v>
      </c>
      <c r="M60" s="119">
        <v>-26.21</v>
      </c>
      <c r="N60" s="119">
        <v>3.02</v>
      </c>
      <c r="O60" s="121">
        <v>-999</v>
      </c>
      <c r="P60" s="120">
        <v>-999</v>
      </c>
    </row>
    <row r="61" spans="1:16" ht="12.75">
      <c r="A61" s="126" t="s">
        <v>173</v>
      </c>
      <c r="B61" s="126" t="s">
        <v>184</v>
      </c>
      <c r="C61" s="117">
        <v>20</v>
      </c>
      <c r="D61" s="118">
        <v>10</v>
      </c>
      <c r="E61" s="119">
        <v>35.35541337857783</v>
      </c>
      <c r="F61" s="119" t="s">
        <v>153</v>
      </c>
      <c r="G61" s="119">
        <v>2.1118964489483005</v>
      </c>
      <c r="H61" s="119">
        <v>1.3894866777263706</v>
      </c>
      <c r="I61" s="119">
        <v>0.7606</v>
      </c>
      <c r="J61" s="119">
        <v>0.64</v>
      </c>
      <c r="K61" s="119">
        <v>0.04</v>
      </c>
      <c r="L61" s="118">
        <f t="shared" si="17"/>
        <v>16</v>
      </c>
      <c r="M61" s="119">
        <v>-24.97</v>
      </c>
      <c r="N61" s="119">
        <v>3.87</v>
      </c>
      <c r="O61" s="120">
        <f t="shared" si="18"/>
        <v>0.008892714737448772</v>
      </c>
      <c r="P61" s="120">
        <f aca="true" t="shared" si="19" ref="P61:P66">D61*O61</f>
        <v>0.08892714737448772</v>
      </c>
    </row>
    <row r="62" spans="1:16" ht="12.75">
      <c r="A62" s="126" t="s">
        <v>173</v>
      </c>
      <c r="B62" s="126" t="s">
        <v>185</v>
      </c>
      <c r="C62" s="117">
        <v>40</v>
      </c>
      <c r="D62" s="118">
        <v>20</v>
      </c>
      <c r="E62" s="119">
        <v>29.53729906522831</v>
      </c>
      <c r="F62" s="119" t="s">
        <v>153</v>
      </c>
      <c r="G62" s="119">
        <v>2.5758969641214455</v>
      </c>
      <c r="H62" s="119">
        <v>1.2124184171745105</v>
      </c>
      <c r="I62" s="119">
        <v>0.3412</v>
      </c>
      <c r="J62" s="119">
        <v>0.313</v>
      </c>
      <c r="K62" s="119">
        <v>0.026</v>
      </c>
      <c r="L62" s="118">
        <f t="shared" si="17"/>
        <v>12.038461538461538</v>
      </c>
      <c r="M62" s="119">
        <v>-23.04</v>
      </c>
      <c r="N62" s="119">
        <v>5.3</v>
      </c>
      <c r="O62" s="120">
        <f t="shared" si="18"/>
        <v>0.003794869645756218</v>
      </c>
      <c r="P62" s="120">
        <f t="shared" si="19"/>
        <v>0.07589739291512436</v>
      </c>
    </row>
    <row r="63" spans="1:16" ht="12.75">
      <c r="A63" s="126" t="s">
        <v>173</v>
      </c>
      <c r="B63" s="126" t="s">
        <v>186</v>
      </c>
      <c r="C63" s="117">
        <v>50</v>
      </c>
      <c r="D63" s="118">
        <v>10</v>
      </c>
      <c r="E63" s="119">
        <v>29.358311094994477</v>
      </c>
      <c r="F63" s="119" t="s">
        <v>153</v>
      </c>
      <c r="G63" s="119">
        <v>2.5860023724792494</v>
      </c>
      <c r="H63" s="119">
        <v>1.2722270178074195</v>
      </c>
      <c r="I63" s="119">
        <v>0.2579</v>
      </c>
      <c r="J63" s="119">
        <v>0.224</v>
      </c>
      <c r="K63" s="119">
        <v>0.022</v>
      </c>
      <c r="L63" s="118">
        <f t="shared" si="17"/>
        <v>10.181818181818183</v>
      </c>
      <c r="M63" s="119">
        <v>-23.23</v>
      </c>
      <c r="N63" s="119">
        <v>4.19</v>
      </c>
      <c r="O63" s="120">
        <f t="shared" si="18"/>
        <v>0.0028497885198886202</v>
      </c>
      <c r="P63" s="120">
        <f t="shared" si="19"/>
        <v>0.028497885198886203</v>
      </c>
    </row>
    <row r="64" spans="1:19" s="115" customFormat="1" ht="16.5" customHeight="1">
      <c r="A64" s="126" t="s">
        <v>173</v>
      </c>
      <c r="B64" s="126" t="s">
        <v>187</v>
      </c>
      <c r="C64" s="117">
        <v>60</v>
      </c>
      <c r="D64" s="118">
        <v>10</v>
      </c>
      <c r="E64" s="119">
        <v>29.358311094994477</v>
      </c>
      <c r="F64" s="119" t="s">
        <v>153</v>
      </c>
      <c r="G64" s="119">
        <v>2.5860023724792494</v>
      </c>
      <c r="H64" s="119">
        <v>1.2722270178074195</v>
      </c>
      <c r="I64" s="119">
        <v>0.1443</v>
      </c>
      <c r="J64" s="119">
        <v>0.136</v>
      </c>
      <c r="K64" s="119">
        <v>0.016</v>
      </c>
      <c r="L64" s="118">
        <f t="shared" si="17"/>
        <v>8.5</v>
      </c>
      <c r="M64" s="119">
        <v>-25.4</v>
      </c>
      <c r="N64" s="119">
        <v>3.65</v>
      </c>
      <c r="O64" s="120">
        <f t="shared" si="18"/>
        <v>0.0017302287442180907</v>
      </c>
      <c r="P64" s="120">
        <f t="shared" si="19"/>
        <v>0.017302287442180906</v>
      </c>
      <c r="Q64"/>
      <c r="R64"/>
      <c r="S64"/>
    </row>
    <row r="65" spans="1:16" ht="12.75">
      <c r="A65" s="126" t="s">
        <v>173</v>
      </c>
      <c r="B65" s="126" t="s">
        <v>101</v>
      </c>
      <c r="C65" s="117">
        <v>80</v>
      </c>
      <c r="D65" s="118">
        <v>20</v>
      </c>
      <c r="E65" s="119">
        <v>20.68683072992759</v>
      </c>
      <c r="F65" s="119" t="s">
        <v>153</v>
      </c>
      <c r="G65" s="119">
        <v>2.3436210595807916</v>
      </c>
      <c r="H65" s="119">
        <v>1.5211347984542638</v>
      </c>
      <c r="I65" s="119">
        <v>-999</v>
      </c>
      <c r="J65" s="119">
        <v>0.15</v>
      </c>
      <c r="K65" s="119">
        <v>0.02</v>
      </c>
      <c r="L65" s="118">
        <f t="shared" si="17"/>
        <v>7.5</v>
      </c>
      <c r="M65" s="119">
        <v>-23.82</v>
      </c>
      <c r="N65" s="119">
        <v>2.99</v>
      </c>
      <c r="O65" s="120">
        <f t="shared" si="18"/>
        <v>0.0022817021976813956</v>
      </c>
      <c r="P65" s="120">
        <f t="shared" si="19"/>
        <v>0.04563404395362791</v>
      </c>
    </row>
    <row r="66" spans="1:16" ht="12.75">
      <c r="A66" s="126" t="s">
        <v>173</v>
      </c>
      <c r="B66" s="126" t="s">
        <v>102</v>
      </c>
      <c r="C66" s="117">
        <v>100</v>
      </c>
      <c r="D66" s="118">
        <v>20</v>
      </c>
      <c r="E66" s="119">
        <v>16.441059345143337</v>
      </c>
      <c r="F66" s="119" t="s">
        <v>153</v>
      </c>
      <c r="G66" s="119">
        <v>1.913645542840667</v>
      </c>
      <c r="H66" s="119">
        <v>1.4247548010845457</v>
      </c>
      <c r="I66" s="119">
        <v>-999</v>
      </c>
      <c r="J66" s="119">
        <v>0.12</v>
      </c>
      <c r="K66" s="119">
        <v>0.02</v>
      </c>
      <c r="L66" s="118">
        <f t="shared" si="17"/>
        <v>6</v>
      </c>
      <c r="M66" s="119">
        <v>-22.59</v>
      </c>
      <c r="N66" s="119">
        <v>2.3</v>
      </c>
      <c r="O66" s="120">
        <f t="shared" si="18"/>
        <v>0.0017097057613014546</v>
      </c>
      <c r="P66" s="120">
        <f t="shared" si="19"/>
        <v>0.03419411522602909</v>
      </c>
    </row>
    <row r="67" spans="1:16" ht="16.5" customHeight="1">
      <c r="A67" s="126"/>
      <c r="B67" s="126"/>
      <c r="C67" s="117"/>
      <c r="D67" s="118"/>
      <c r="E67" s="119"/>
      <c r="F67" s="119"/>
      <c r="G67" s="119"/>
      <c r="H67" s="119"/>
      <c r="I67" s="119"/>
      <c r="J67" s="119"/>
      <c r="K67" s="119"/>
      <c r="L67" s="118"/>
      <c r="M67" s="119"/>
      <c r="N67" s="119"/>
      <c r="O67" s="120"/>
      <c r="P67" s="120"/>
    </row>
    <row r="68" spans="1:19" s="127" customFormat="1" ht="12.75">
      <c r="A68" s="126" t="s">
        <v>188</v>
      </c>
      <c r="B68" s="126" t="s">
        <v>189</v>
      </c>
      <c r="C68" s="117">
        <v>-2</v>
      </c>
      <c r="D68" s="118">
        <v>1</v>
      </c>
      <c r="E68" s="119">
        <v>2.0580000000000003</v>
      </c>
      <c r="F68" s="119" t="s">
        <v>153</v>
      </c>
      <c r="G68" s="119">
        <v>10.722181282240243</v>
      </c>
      <c r="H68" s="119">
        <v>0.03</v>
      </c>
      <c r="I68" s="119">
        <v>-999</v>
      </c>
      <c r="J68" s="119">
        <v>31.687</v>
      </c>
      <c r="K68" s="119">
        <v>1.126</v>
      </c>
      <c r="L68" s="118">
        <f>J68/K68</f>
        <v>28.141207815275315</v>
      </c>
      <c r="M68" s="119">
        <v>-28.15</v>
      </c>
      <c r="N68" s="119">
        <v>-5.339</v>
      </c>
      <c r="O68" s="120">
        <f aca="true" t="shared" si="20" ref="O68:O76">J68/100*H68</f>
        <v>0.0095061</v>
      </c>
      <c r="P68" s="120">
        <f>D68*O68</f>
        <v>0.0095061</v>
      </c>
      <c r="Q68"/>
      <c r="R68"/>
      <c r="S68"/>
    </row>
    <row r="69" spans="1:16" ht="12.75">
      <c r="A69" s="126" t="s">
        <v>188</v>
      </c>
      <c r="B69" s="126" t="s">
        <v>190</v>
      </c>
      <c r="C69" s="117">
        <v>-1</v>
      </c>
      <c r="D69" s="118">
        <v>1</v>
      </c>
      <c r="E69" s="119">
        <v>4.9472000000000005</v>
      </c>
      <c r="F69" s="119" t="s">
        <v>153</v>
      </c>
      <c r="G69" s="119">
        <v>6.496323334920384</v>
      </c>
      <c r="H69" s="119">
        <v>0.06</v>
      </c>
      <c r="I69" s="119">
        <v>-999</v>
      </c>
      <c r="J69" s="119">
        <v>49.11</v>
      </c>
      <c r="K69" s="119">
        <v>0.996</v>
      </c>
      <c r="L69" s="118">
        <f>J69/K69</f>
        <v>49.30722891566265</v>
      </c>
      <c r="M69" s="119">
        <v>-28.293</v>
      </c>
      <c r="N69" s="119">
        <v>-6.016</v>
      </c>
      <c r="O69" s="120">
        <f t="shared" si="20"/>
        <v>0.029466</v>
      </c>
      <c r="P69" s="120">
        <f>D69*O69</f>
        <v>0.029466</v>
      </c>
    </row>
    <row r="70" spans="1:19" s="115" customFormat="1" ht="12.75">
      <c r="A70" s="126" t="s">
        <v>188</v>
      </c>
      <c r="B70" s="126" t="s">
        <v>191</v>
      </c>
      <c r="C70" s="117">
        <v>2.1</v>
      </c>
      <c r="D70" s="118">
        <v>2.1</v>
      </c>
      <c r="E70" s="119">
        <v>15.735568201791473</v>
      </c>
      <c r="F70" s="119" t="s">
        <v>171</v>
      </c>
      <c r="G70" s="119">
        <v>4.149463253509511</v>
      </c>
      <c r="H70" s="119">
        <v>0.6238467291265019</v>
      </c>
      <c r="I70" s="119">
        <v>-999</v>
      </c>
      <c r="J70" s="119">
        <v>5.532</v>
      </c>
      <c r="K70" s="119">
        <v>0.302</v>
      </c>
      <c r="L70" s="118">
        <f>J70/K70</f>
        <v>18.31788079470199</v>
      </c>
      <c r="M70" s="119">
        <v>-27.276</v>
      </c>
      <c r="N70" s="119">
        <v>-1.467</v>
      </c>
      <c r="O70" s="120">
        <f t="shared" si="20"/>
        <v>0.034511201055278086</v>
      </c>
      <c r="P70" s="120">
        <f aca="true" t="shared" si="21" ref="P70:P76">D70*O70</f>
        <v>0.07247352221608398</v>
      </c>
      <c r="Q70"/>
      <c r="R70"/>
      <c r="S70"/>
    </row>
    <row r="71" spans="1:16" ht="12.75">
      <c r="A71" s="126" t="s">
        <v>188</v>
      </c>
      <c r="B71" s="126" t="s">
        <v>191</v>
      </c>
      <c r="C71" s="117">
        <v>5.3</v>
      </c>
      <c r="D71" s="118">
        <f aca="true" t="shared" si="22" ref="D71:D76">C71-C70</f>
        <v>3.1999999999999997</v>
      </c>
      <c r="E71" s="119">
        <v>8.571844486249214</v>
      </c>
      <c r="F71" s="119" t="s">
        <v>171</v>
      </c>
      <c r="G71" s="119">
        <v>0</v>
      </c>
      <c r="H71" s="119">
        <v>1.4683134717070478</v>
      </c>
      <c r="I71" s="119">
        <v>-999</v>
      </c>
      <c r="J71" s="119">
        <v>1.051</v>
      </c>
      <c r="K71" s="119">
        <v>0.079</v>
      </c>
      <c r="L71" s="118">
        <f aca="true" t="shared" si="23" ref="L71:L76">J71/K71</f>
        <v>13.30379746835443</v>
      </c>
      <c r="M71" s="119">
        <v>-25.726</v>
      </c>
      <c r="N71" s="119">
        <v>1.977</v>
      </c>
      <c r="O71" s="120">
        <f t="shared" si="20"/>
        <v>0.01543197458764107</v>
      </c>
      <c r="P71" s="120">
        <f t="shared" si="21"/>
        <v>0.04938231868045142</v>
      </c>
    </row>
    <row r="72" spans="1:16" ht="12.75">
      <c r="A72" s="126" t="s">
        <v>188</v>
      </c>
      <c r="B72" s="126" t="s">
        <v>191</v>
      </c>
      <c r="C72" s="117">
        <v>10.5</v>
      </c>
      <c r="D72" s="118">
        <f t="shared" si="22"/>
        <v>5.2</v>
      </c>
      <c r="E72" s="119">
        <v>11.459633337253106</v>
      </c>
      <c r="F72" s="119" t="s">
        <v>171</v>
      </c>
      <c r="G72" s="119">
        <v>0</v>
      </c>
      <c r="H72" s="119">
        <v>1.3336581210071858</v>
      </c>
      <c r="I72" s="119">
        <v>-999</v>
      </c>
      <c r="J72" s="119">
        <v>0.454</v>
      </c>
      <c r="K72" s="119">
        <v>0.041</v>
      </c>
      <c r="L72" s="118">
        <f t="shared" si="23"/>
        <v>11.073170731707316</v>
      </c>
      <c r="M72" s="119">
        <v>-23.919</v>
      </c>
      <c r="N72" s="119">
        <v>4.051</v>
      </c>
      <c r="O72" s="120">
        <f t="shared" si="20"/>
        <v>0.006054807869372623</v>
      </c>
      <c r="P72" s="120">
        <f t="shared" si="21"/>
        <v>0.03148500092073764</v>
      </c>
    </row>
    <row r="73" spans="1:16" ht="12.75">
      <c r="A73" s="126" t="s">
        <v>188</v>
      </c>
      <c r="B73" s="126" t="s">
        <v>191</v>
      </c>
      <c r="C73" s="117">
        <v>15.8</v>
      </c>
      <c r="D73" s="118">
        <f t="shared" si="22"/>
        <v>5.300000000000001</v>
      </c>
      <c r="E73" s="119">
        <v>11.24617363914644</v>
      </c>
      <c r="F73" s="119" t="s">
        <v>171</v>
      </c>
      <c r="G73" s="119">
        <v>0</v>
      </c>
      <c r="H73" s="119">
        <v>1.1188327329925363</v>
      </c>
      <c r="I73" s="119">
        <v>-999</v>
      </c>
      <c r="J73" s="119">
        <v>0.407</v>
      </c>
      <c r="K73" s="119">
        <v>0.035</v>
      </c>
      <c r="L73" s="118">
        <f t="shared" si="23"/>
        <v>11.628571428571426</v>
      </c>
      <c r="M73" s="119">
        <v>-23.309</v>
      </c>
      <c r="N73" s="119">
        <v>4.063</v>
      </c>
      <c r="O73" s="120">
        <f t="shared" si="20"/>
        <v>0.004553649223279622</v>
      </c>
      <c r="P73" s="120">
        <f t="shared" si="21"/>
        <v>0.024134340883382</v>
      </c>
    </row>
    <row r="74" spans="1:16" ht="12.75">
      <c r="A74" s="126" t="s">
        <v>188</v>
      </c>
      <c r="B74" s="126" t="s">
        <v>191</v>
      </c>
      <c r="C74" s="117">
        <v>20</v>
      </c>
      <c r="D74" s="118">
        <f t="shared" si="22"/>
        <v>4.199999999999999</v>
      </c>
      <c r="E74" s="119">
        <v>5.239018482092983</v>
      </c>
      <c r="F74" s="119" t="s">
        <v>171</v>
      </c>
      <c r="G74" s="119">
        <v>0</v>
      </c>
      <c r="H74" s="119">
        <v>1.3342365331158639</v>
      </c>
      <c r="I74" s="119">
        <v>-999</v>
      </c>
      <c r="J74" s="119">
        <f>AVERAGE(0.552,0.582)</f>
        <v>0.567</v>
      </c>
      <c r="K74" s="119">
        <f>AVERAGE(0.044,0.047)</f>
        <v>0.0455</v>
      </c>
      <c r="L74" s="118">
        <f t="shared" si="23"/>
        <v>12.46153846153846</v>
      </c>
      <c r="M74" s="119">
        <f>AVERAGE(-24.727,-25.079)</f>
        <v>-24.903</v>
      </c>
      <c r="N74" s="119">
        <f>AVERAGE(3.469,3.64)</f>
        <v>3.5545</v>
      </c>
      <c r="O74" s="120">
        <f t="shared" si="20"/>
        <v>0.007565121142766948</v>
      </c>
      <c r="P74" s="120">
        <f t="shared" si="21"/>
        <v>0.031773508799621174</v>
      </c>
    </row>
    <row r="75" spans="1:16" ht="12.75">
      <c r="A75" s="126" t="s">
        <v>188</v>
      </c>
      <c r="B75" s="126" t="s">
        <v>192</v>
      </c>
      <c r="C75" s="117">
        <v>28.8</v>
      </c>
      <c r="D75" s="118">
        <f t="shared" si="22"/>
        <v>8.8</v>
      </c>
      <c r="E75" s="119">
        <v>26.272126844570607</v>
      </c>
      <c r="F75" s="119" t="s">
        <v>171</v>
      </c>
      <c r="G75" s="119">
        <v>0</v>
      </c>
      <c r="H75" s="119">
        <v>1.1206812023637844</v>
      </c>
      <c r="I75" s="119">
        <v>-999</v>
      </c>
      <c r="J75" s="119">
        <v>0.37</v>
      </c>
      <c r="K75" s="119">
        <v>0.037</v>
      </c>
      <c r="L75" s="118">
        <f t="shared" si="23"/>
        <v>10</v>
      </c>
      <c r="M75" s="119">
        <v>-22.963</v>
      </c>
      <c r="N75" s="119">
        <v>3.907</v>
      </c>
      <c r="O75" s="120">
        <f t="shared" si="20"/>
        <v>0.004146520448746003</v>
      </c>
      <c r="P75" s="120">
        <f t="shared" si="21"/>
        <v>0.036489379948964826</v>
      </c>
    </row>
    <row r="76" spans="1:16" ht="12.75">
      <c r="A76" s="126" t="s">
        <v>188</v>
      </c>
      <c r="B76" s="126" t="s">
        <v>192</v>
      </c>
      <c r="C76" s="117">
        <v>35</v>
      </c>
      <c r="D76" s="118">
        <f t="shared" si="22"/>
        <v>6.199999999999999</v>
      </c>
      <c r="E76" s="119">
        <v>26.01194971845626</v>
      </c>
      <c r="F76" s="119" t="s">
        <v>171</v>
      </c>
      <c r="G76" s="119">
        <v>0</v>
      </c>
      <c r="H76" s="119">
        <v>1.1348155087860436</v>
      </c>
      <c r="I76" s="119">
        <v>-999</v>
      </c>
      <c r="J76" s="119">
        <v>0.392</v>
      </c>
      <c r="K76" s="119">
        <v>0.033</v>
      </c>
      <c r="L76" s="118">
        <f t="shared" si="23"/>
        <v>11.878787878787879</v>
      </c>
      <c r="M76" s="119">
        <v>-24.085</v>
      </c>
      <c r="N76" s="119">
        <v>3.496</v>
      </c>
      <c r="O76" s="120">
        <f t="shared" si="20"/>
        <v>0.004448476794441291</v>
      </c>
      <c r="P76" s="120">
        <f t="shared" si="21"/>
        <v>0.027580556125536</v>
      </c>
    </row>
    <row r="77" spans="1:19" s="133" customFormat="1" ht="12.75">
      <c r="A77" s="126"/>
      <c r="B77" s="126"/>
      <c r="C77" s="117"/>
      <c r="D77" s="118"/>
      <c r="E77" s="119"/>
      <c r="F77" s="119"/>
      <c r="G77" s="119"/>
      <c r="H77" s="119"/>
      <c r="I77" s="119"/>
      <c r="J77" s="119"/>
      <c r="K77" s="119"/>
      <c r="L77" s="118"/>
      <c r="M77" s="119"/>
      <c r="N77" s="119"/>
      <c r="O77" s="120"/>
      <c r="P77" s="120"/>
      <c r="Q77"/>
      <c r="R77"/>
      <c r="S77"/>
    </row>
    <row r="78" spans="1:16" ht="12.75">
      <c r="A78" s="126" t="s">
        <v>193</v>
      </c>
      <c r="B78" s="126" t="s">
        <v>194</v>
      </c>
      <c r="C78" s="117">
        <v>5</v>
      </c>
      <c r="D78" s="118">
        <v>5</v>
      </c>
      <c r="E78" s="119">
        <v>32.584375</v>
      </c>
      <c r="F78" s="119" t="s">
        <v>153</v>
      </c>
      <c r="G78" s="119">
        <v>1.858341959864802</v>
      </c>
      <c r="H78" s="119">
        <v>0.751678125</v>
      </c>
      <c r="I78" s="119">
        <v>2.459</v>
      </c>
      <c r="J78" s="119">
        <v>2.432</v>
      </c>
      <c r="K78" s="119">
        <v>0.116</v>
      </c>
      <c r="L78" s="118">
        <f>J78/K78</f>
        <v>20.96551724137931</v>
      </c>
      <c r="M78" s="119">
        <v>-26.7</v>
      </c>
      <c r="N78" s="119">
        <v>0.95</v>
      </c>
      <c r="O78" s="120">
        <f aca="true" t="shared" si="24" ref="O78:O85">J78/100*H78</f>
        <v>0.018280811999999997</v>
      </c>
      <c r="P78" s="120">
        <f aca="true" t="shared" si="25" ref="P78:P85">D78*O78</f>
        <v>0.09140405999999998</v>
      </c>
    </row>
    <row r="79" spans="1:16" ht="12.75">
      <c r="A79" s="126" t="s">
        <v>193</v>
      </c>
      <c r="B79" s="126" t="s">
        <v>195</v>
      </c>
      <c r="C79" s="117">
        <v>10</v>
      </c>
      <c r="D79" s="118">
        <v>5</v>
      </c>
      <c r="E79" s="119">
        <v>40.89939024390243</v>
      </c>
      <c r="F79" s="119" t="s">
        <v>153</v>
      </c>
      <c r="G79" s="119">
        <v>1.1992128923115672</v>
      </c>
      <c r="H79" s="119">
        <v>1.3804786585365854</v>
      </c>
      <c r="I79" s="119">
        <v>0.9719</v>
      </c>
      <c r="J79" s="119">
        <v>0.845</v>
      </c>
      <c r="K79" s="119">
        <v>0.044</v>
      </c>
      <c r="L79" s="118">
        <f aca="true" t="shared" si="26" ref="L79:L94">J79/K79</f>
        <v>19.204545454545457</v>
      </c>
      <c r="M79" s="119">
        <v>-26.07</v>
      </c>
      <c r="N79" s="119">
        <v>4.07</v>
      </c>
      <c r="O79" s="120">
        <f t="shared" si="24"/>
        <v>0.011665044664634146</v>
      </c>
      <c r="P79" s="120">
        <f t="shared" si="25"/>
        <v>0.05832522332317073</v>
      </c>
    </row>
    <row r="80" spans="1:16" ht="12.75">
      <c r="A80" s="126" t="s">
        <v>193</v>
      </c>
      <c r="B80" s="126" t="s">
        <v>196</v>
      </c>
      <c r="C80" s="117">
        <v>20</v>
      </c>
      <c r="D80" s="118">
        <v>10</v>
      </c>
      <c r="E80" s="119">
        <v>36.57276774943144</v>
      </c>
      <c r="F80" s="119" t="s">
        <v>153</v>
      </c>
      <c r="G80" s="119">
        <v>1.1518237208914075</v>
      </c>
      <c r="H80" s="119">
        <v>1.3342823702982292</v>
      </c>
      <c r="I80" s="119">
        <v>0.7095</v>
      </c>
      <c r="J80" s="119">
        <v>0.657</v>
      </c>
      <c r="K80" s="119">
        <v>0.036</v>
      </c>
      <c r="L80" s="118">
        <f t="shared" si="26"/>
        <v>18.250000000000004</v>
      </c>
      <c r="M80" s="119">
        <v>-25.42</v>
      </c>
      <c r="N80" s="119">
        <v>5.38</v>
      </c>
      <c r="O80" s="120">
        <f t="shared" si="24"/>
        <v>0.008766235172859366</v>
      </c>
      <c r="P80" s="120">
        <f t="shared" si="25"/>
        <v>0.08766235172859366</v>
      </c>
    </row>
    <row r="81" spans="1:16" ht="12.75">
      <c r="A81" s="126" t="s">
        <v>193</v>
      </c>
      <c r="B81" s="126" t="s">
        <v>197</v>
      </c>
      <c r="C81" s="117">
        <v>40</v>
      </c>
      <c r="D81" s="118">
        <v>20</v>
      </c>
      <c r="E81" s="119">
        <v>35.86424723579202</v>
      </c>
      <c r="F81" s="119" t="s">
        <v>153</v>
      </c>
      <c r="G81" s="119">
        <v>1.345291479820629</v>
      </c>
      <c r="H81" s="119">
        <v>1.3377634759352655</v>
      </c>
      <c r="I81" s="119">
        <v>0.5102</v>
      </c>
      <c r="J81" s="119">
        <v>0.368</v>
      </c>
      <c r="K81" s="119">
        <v>0.025</v>
      </c>
      <c r="L81" s="118">
        <f t="shared" si="26"/>
        <v>14.719999999999999</v>
      </c>
      <c r="M81" s="119">
        <v>-24.46</v>
      </c>
      <c r="N81" s="119">
        <v>5.78</v>
      </c>
      <c r="O81" s="120">
        <f t="shared" si="24"/>
        <v>0.004922969591441777</v>
      </c>
      <c r="P81" s="120">
        <f t="shared" si="25"/>
        <v>0.09845939182883554</v>
      </c>
    </row>
    <row r="82" spans="1:16" ht="12.75">
      <c r="A82" s="126" t="s">
        <v>193</v>
      </c>
      <c r="B82" s="126" t="s">
        <v>198</v>
      </c>
      <c r="C82" s="117">
        <v>50</v>
      </c>
      <c r="D82" s="118">
        <v>10</v>
      </c>
      <c r="E82" s="119">
        <v>37.559370871065</v>
      </c>
      <c r="F82" s="119" t="s">
        <v>153</v>
      </c>
      <c r="G82" s="119">
        <v>1.953920052104539</v>
      </c>
      <c r="H82" s="119">
        <v>1.4385461565615578</v>
      </c>
      <c r="I82" s="119">
        <v>0.3042</v>
      </c>
      <c r="J82" s="119">
        <v>0.26</v>
      </c>
      <c r="K82" s="119">
        <v>0.021</v>
      </c>
      <c r="L82" s="118">
        <f>J82/K82</f>
        <v>12.380952380952381</v>
      </c>
      <c r="M82" s="119">
        <v>-24.28</v>
      </c>
      <c r="N82" s="119">
        <v>4.83</v>
      </c>
      <c r="O82" s="120">
        <f t="shared" si="24"/>
        <v>0.0037402200070600503</v>
      </c>
      <c r="P82" s="120">
        <f t="shared" si="25"/>
        <v>0.0374022000706005</v>
      </c>
    </row>
    <row r="83" spans="1:16" ht="12.75">
      <c r="A83" s="126" t="s">
        <v>193</v>
      </c>
      <c r="B83" s="134" t="s">
        <v>199</v>
      </c>
      <c r="C83" s="117">
        <v>60</v>
      </c>
      <c r="D83" s="118">
        <v>10</v>
      </c>
      <c r="E83" s="119">
        <v>37.559370871065</v>
      </c>
      <c r="F83" s="119" t="s">
        <v>153</v>
      </c>
      <c r="G83" s="119">
        <v>1.953920052104539</v>
      </c>
      <c r="H83" s="119">
        <v>1.4385461565615578</v>
      </c>
      <c r="I83" s="119">
        <v>-999</v>
      </c>
      <c r="J83" s="119">
        <v>0.34</v>
      </c>
      <c r="K83" s="119">
        <v>0.03</v>
      </c>
      <c r="L83" s="118">
        <f>J83/K83</f>
        <v>11.333333333333334</v>
      </c>
      <c r="M83" s="119">
        <v>-23.84</v>
      </c>
      <c r="N83" s="119">
        <v>4.675</v>
      </c>
      <c r="O83" s="120">
        <f t="shared" si="24"/>
        <v>0.004891056932309297</v>
      </c>
      <c r="P83" s="120">
        <f t="shared" si="25"/>
        <v>0.04891056932309297</v>
      </c>
    </row>
    <row r="84" spans="1:16" ht="12.75">
      <c r="A84" s="126" t="s">
        <v>193</v>
      </c>
      <c r="B84" s="134" t="s">
        <v>200</v>
      </c>
      <c r="C84" s="117">
        <v>80</v>
      </c>
      <c r="D84" s="118">
        <v>20</v>
      </c>
      <c r="E84" s="119">
        <v>37.559370871065</v>
      </c>
      <c r="F84" s="119" t="s">
        <v>153</v>
      </c>
      <c r="G84" s="119">
        <v>1.953920052104539</v>
      </c>
      <c r="H84" s="119">
        <v>1.4385461565615578</v>
      </c>
      <c r="I84" s="119">
        <v>-999</v>
      </c>
      <c r="J84" s="119">
        <v>0.33</v>
      </c>
      <c r="K84" s="119">
        <v>0.031</v>
      </c>
      <c r="L84" s="118">
        <f>J84/K84</f>
        <v>10.645161290322582</v>
      </c>
      <c r="M84" s="119">
        <v>-23.73</v>
      </c>
      <c r="N84" s="119">
        <v>5.485</v>
      </c>
      <c r="O84" s="120">
        <f t="shared" si="24"/>
        <v>0.004747202316653141</v>
      </c>
      <c r="P84" s="120">
        <f t="shared" si="25"/>
        <v>0.09494404633306282</v>
      </c>
    </row>
    <row r="85" spans="1:19" s="135" customFormat="1" ht="12.75">
      <c r="A85" s="126" t="s">
        <v>193</v>
      </c>
      <c r="B85" s="134" t="s">
        <v>201</v>
      </c>
      <c r="C85" s="115">
        <v>100</v>
      </c>
      <c r="D85" s="118">
        <v>20</v>
      </c>
      <c r="E85" s="119">
        <v>44.239469493541044</v>
      </c>
      <c r="F85" s="119" t="s">
        <v>153</v>
      </c>
      <c r="G85" s="119">
        <v>2.65805358466588</v>
      </c>
      <c r="H85" s="119">
        <v>1.6421120692905196</v>
      </c>
      <c r="I85" s="119">
        <v>-999</v>
      </c>
      <c r="J85" s="119">
        <v>0.264</v>
      </c>
      <c r="K85" s="119">
        <v>0.029</v>
      </c>
      <c r="L85" s="118">
        <f>J85/K85</f>
        <v>9.10344827586207</v>
      </c>
      <c r="M85" s="119">
        <v>-21.71</v>
      </c>
      <c r="N85" s="119">
        <v>3.932</v>
      </c>
      <c r="O85" s="120">
        <f t="shared" si="24"/>
        <v>0.004335175862926971</v>
      </c>
      <c r="P85" s="120">
        <f t="shared" si="25"/>
        <v>0.08670351725853942</v>
      </c>
      <c r="Q85"/>
      <c r="R85"/>
      <c r="S85"/>
    </row>
    <row r="86" spans="1:19" s="133" customFormat="1" ht="12.75">
      <c r="A86" s="126"/>
      <c r="B86" s="126"/>
      <c r="C86" s="117"/>
      <c r="D86" s="118"/>
      <c r="E86" s="119"/>
      <c r="F86" s="119"/>
      <c r="G86" s="119"/>
      <c r="H86" s="119"/>
      <c r="I86" s="119"/>
      <c r="J86" s="119"/>
      <c r="K86" s="119"/>
      <c r="L86" s="118"/>
      <c r="M86" s="119"/>
      <c r="N86" s="119"/>
      <c r="O86" s="120"/>
      <c r="P86" s="120"/>
      <c r="Q86"/>
      <c r="R86"/>
      <c r="S86"/>
    </row>
    <row r="87" spans="1:16" ht="12.75">
      <c r="A87" s="126" t="s">
        <v>193</v>
      </c>
      <c r="B87" s="126" t="s">
        <v>202</v>
      </c>
      <c r="C87" s="117">
        <v>5</v>
      </c>
      <c r="D87" s="118">
        <v>5</v>
      </c>
      <c r="E87" s="119">
        <v>24.80833333333333</v>
      </c>
      <c r="F87" s="119" t="s">
        <v>153</v>
      </c>
      <c r="G87" s="119">
        <v>2.1976341990101016</v>
      </c>
      <c r="H87" s="119">
        <v>0.6541125000000001</v>
      </c>
      <c r="I87" s="119">
        <v>3.73</v>
      </c>
      <c r="J87" s="119">
        <v>3.509</v>
      </c>
      <c r="K87" s="119">
        <v>0.157</v>
      </c>
      <c r="L87" s="118">
        <f t="shared" si="26"/>
        <v>22.35031847133758</v>
      </c>
      <c r="M87" s="119">
        <v>-26.94</v>
      </c>
      <c r="N87" s="119">
        <v>0.63</v>
      </c>
      <c r="O87" s="120">
        <f>J87/100*H87</f>
        <v>0.022952807625000002</v>
      </c>
      <c r="P87" s="120">
        <f>D87*O87</f>
        <v>0.11476403812500001</v>
      </c>
    </row>
    <row r="88" spans="1:16" ht="12.75">
      <c r="A88" s="126" t="s">
        <v>193</v>
      </c>
      <c r="B88" s="126" t="s">
        <v>203</v>
      </c>
      <c r="C88" s="117">
        <v>10</v>
      </c>
      <c r="D88" s="118">
        <v>5</v>
      </c>
      <c r="E88" s="119">
        <v>37.30714285714287</v>
      </c>
      <c r="F88" s="119" t="s">
        <v>153</v>
      </c>
      <c r="G88" s="119">
        <v>0.9649154517166951</v>
      </c>
      <c r="H88" s="119">
        <v>1.2843464285714283</v>
      </c>
      <c r="I88" s="119">
        <v>1.132</v>
      </c>
      <c r="J88" s="119">
        <v>0.904</v>
      </c>
      <c r="K88" s="119">
        <v>0.046</v>
      </c>
      <c r="L88" s="118">
        <f t="shared" si="26"/>
        <v>19.65217391304348</v>
      </c>
      <c r="M88" s="119">
        <v>-26</v>
      </c>
      <c r="N88" s="119">
        <v>4.23</v>
      </c>
      <c r="O88" s="120">
        <f>J88/100*H88</f>
        <v>0.011610491714285711</v>
      </c>
      <c r="P88" s="120">
        <f aca="true" t="shared" si="27" ref="P88:P94">D88*O88</f>
        <v>0.05805245857142856</v>
      </c>
    </row>
    <row r="89" spans="1:16" ht="12.75">
      <c r="A89" s="126" t="s">
        <v>193</v>
      </c>
      <c r="B89" s="126" t="s">
        <v>204</v>
      </c>
      <c r="C89" s="117">
        <v>20</v>
      </c>
      <c r="D89" s="118">
        <v>10</v>
      </c>
      <c r="E89" s="119">
        <v>34.63201942709256</v>
      </c>
      <c r="F89" s="119" t="s">
        <v>153</v>
      </c>
      <c r="G89" s="119">
        <v>1.1518237208914075</v>
      </c>
      <c r="H89" s="119">
        <v>1.2634781509013284</v>
      </c>
      <c r="I89" s="119">
        <v>0.659</v>
      </c>
      <c r="J89" s="119">
        <v>0.606</v>
      </c>
      <c r="K89" s="119">
        <v>0.039</v>
      </c>
      <c r="L89" s="118">
        <f t="shared" si="26"/>
        <v>15.538461538461538</v>
      </c>
      <c r="M89" s="119">
        <v>-24.8</v>
      </c>
      <c r="N89" s="119">
        <v>5.97</v>
      </c>
      <c r="O89" s="120">
        <f>J89/100*H89</f>
        <v>0.00765667759446205</v>
      </c>
      <c r="P89" s="120">
        <f t="shared" si="27"/>
        <v>0.0765667759446205</v>
      </c>
    </row>
    <row r="90" spans="1:16" ht="12.75">
      <c r="A90" s="126" t="s">
        <v>193</v>
      </c>
      <c r="B90" s="126" t="s">
        <v>205</v>
      </c>
      <c r="C90" s="117">
        <v>40</v>
      </c>
      <c r="D90" s="118">
        <v>20</v>
      </c>
      <c r="E90" s="119">
        <v>34.77673119234445</v>
      </c>
      <c r="F90" s="119" t="s">
        <v>153</v>
      </c>
      <c r="G90" s="119">
        <v>1.345291479820629</v>
      </c>
      <c r="H90" s="119">
        <v>1.2971983071516344</v>
      </c>
      <c r="I90" s="119">
        <v>0.542</v>
      </c>
      <c r="J90" s="119">
        <v>0.444</v>
      </c>
      <c r="K90" s="119">
        <v>0.031</v>
      </c>
      <c r="L90" s="118">
        <f t="shared" si="26"/>
        <v>14.32258064516129</v>
      </c>
      <c r="M90" s="119">
        <v>-24.58</v>
      </c>
      <c r="N90" s="119">
        <v>5.53</v>
      </c>
      <c r="O90" s="120">
        <f>J90/100*H90</f>
        <v>0.0057595604837532574</v>
      </c>
      <c r="P90" s="120">
        <f t="shared" si="27"/>
        <v>0.11519120967506515</v>
      </c>
    </row>
    <row r="91" spans="1:16" ht="12.75">
      <c r="A91" s="126" t="s">
        <v>193</v>
      </c>
      <c r="B91" s="126" t="s">
        <v>206</v>
      </c>
      <c r="C91" s="117">
        <v>50</v>
      </c>
      <c r="D91" s="118">
        <v>10</v>
      </c>
      <c r="E91" s="119">
        <v>37.80809794432605</v>
      </c>
      <c r="F91" s="119" t="s">
        <v>153</v>
      </c>
      <c r="G91" s="119">
        <v>1.953920052104539</v>
      </c>
      <c r="H91" s="119">
        <v>1.4480725508268066</v>
      </c>
      <c r="I91" s="119">
        <v>0.3768</v>
      </c>
      <c r="J91" s="119">
        <v>0.317</v>
      </c>
      <c r="K91" s="119">
        <v>0.025</v>
      </c>
      <c r="L91" s="118">
        <f t="shared" si="26"/>
        <v>12.68</v>
      </c>
      <c r="M91" s="119">
        <v>-24.3</v>
      </c>
      <c r="N91" s="119">
        <v>5.76</v>
      </c>
      <c r="O91" s="120">
        <f>J91/100*H92</f>
        <v>0.004590389986120977</v>
      </c>
      <c r="P91" s="120">
        <f t="shared" si="27"/>
        <v>0.04590389986120977</v>
      </c>
    </row>
    <row r="92" spans="1:16" ht="12.75">
      <c r="A92" s="126" t="s">
        <v>193</v>
      </c>
      <c r="B92" s="126" t="s">
        <v>207</v>
      </c>
      <c r="C92" s="117">
        <v>60</v>
      </c>
      <c r="D92" s="118">
        <v>10</v>
      </c>
      <c r="E92" s="119">
        <v>37.80809794432605</v>
      </c>
      <c r="F92" s="119" t="s">
        <v>153</v>
      </c>
      <c r="G92" s="119">
        <v>1.953920052104539</v>
      </c>
      <c r="H92" s="119">
        <v>1.4480725508268066</v>
      </c>
      <c r="I92" s="119">
        <v>-999</v>
      </c>
      <c r="J92" s="119">
        <v>0.21</v>
      </c>
      <c r="K92" s="119">
        <v>0.03</v>
      </c>
      <c r="L92" s="118">
        <f t="shared" si="26"/>
        <v>7</v>
      </c>
      <c r="M92" s="119">
        <v>-22.46</v>
      </c>
      <c r="N92" s="119">
        <v>4.44</v>
      </c>
      <c r="O92" s="120">
        <f>J92/100*H93</f>
        <v>0.0030128022625153664</v>
      </c>
      <c r="P92" s="120">
        <f t="shared" si="27"/>
        <v>0.030128022625153662</v>
      </c>
    </row>
    <row r="93" spans="1:16" ht="12.75">
      <c r="A93" s="126" t="s">
        <v>193</v>
      </c>
      <c r="B93" s="126" t="s">
        <v>208</v>
      </c>
      <c r="C93" s="117">
        <v>80</v>
      </c>
      <c r="D93" s="118">
        <v>20</v>
      </c>
      <c r="E93" s="119">
        <v>38.65079678995825</v>
      </c>
      <c r="F93" s="119" t="s">
        <v>153</v>
      </c>
      <c r="G93" s="119">
        <v>2.65805358466588</v>
      </c>
      <c r="H93" s="119">
        <v>1.4346677440549365</v>
      </c>
      <c r="I93" s="119">
        <v>-999</v>
      </c>
      <c r="J93" s="119">
        <v>0.14</v>
      </c>
      <c r="K93" s="119">
        <v>0.03</v>
      </c>
      <c r="L93" s="118">
        <f t="shared" si="26"/>
        <v>4.666666666666667</v>
      </c>
      <c r="M93" s="119">
        <v>-21.87</v>
      </c>
      <c r="N93" s="119">
        <v>3.83</v>
      </c>
      <c r="O93" s="120">
        <f>J93/100*H94</f>
        <v>0.0023135092267896978</v>
      </c>
      <c r="P93" s="120">
        <f t="shared" si="27"/>
        <v>0.04627018453579396</v>
      </c>
    </row>
    <row r="94" spans="1:19" s="133" customFormat="1" ht="12.75">
      <c r="A94" s="126" t="s">
        <v>193</v>
      </c>
      <c r="B94" s="126" t="s">
        <v>208</v>
      </c>
      <c r="C94" s="117">
        <v>100</v>
      </c>
      <c r="D94" s="118">
        <v>20</v>
      </c>
      <c r="E94" s="119">
        <v>42.068259720241976</v>
      </c>
      <c r="F94" s="119" t="s">
        <v>153</v>
      </c>
      <c r="G94" s="119">
        <v>2.9988465974625025</v>
      </c>
      <c r="H94" s="119">
        <v>1.6525065905640695</v>
      </c>
      <c r="I94" s="119">
        <v>-999</v>
      </c>
      <c r="J94" s="119">
        <v>0.16</v>
      </c>
      <c r="K94" s="119">
        <v>0.03</v>
      </c>
      <c r="L94" s="118">
        <f t="shared" si="26"/>
        <v>5.333333333333334</v>
      </c>
      <c r="M94" s="119">
        <v>-21.48</v>
      </c>
      <c r="N94" s="119">
        <v>3.94</v>
      </c>
      <c r="O94" s="120">
        <f>J94/100*H95</f>
        <v>0</v>
      </c>
      <c r="P94" s="120">
        <f t="shared" si="27"/>
        <v>0</v>
      </c>
      <c r="Q94"/>
      <c r="R94"/>
      <c r="S94"/>
    </row>
    <row r="95" spans="1:19" s="115" customFormat="1" ht="12.75">
      <c r="A95" s="126"/>
      <c r="B95" s="126"/>
      <c r="C95" s="117"/>
      <c r="D95" s="118"/>
      <c r="E95" s="119"/>
      <c r="F95" s="119"/>
      <c r="G95" s="119"/>
      <c r="H95" s="119"/>
      <c r="I95" s="119"/>
      <c r="J95" s="119"/>
      <c r="K95" s="119"/>
      <c r="L95" s="118"/>
      <c r="M95" s="119"/>
      <c r="N95" s="119"/>
      <c r="O95" s="120"/>
      <c r="P95" s="121"/>
      <c r="Q95"/>
      <c r="R95"/>
      <c r="S95"/>
    </row>
    <row r="96" spans="1:19" s="132" customFormat="1" ht="12.75">
      <c r="A96" s="129" t="s">
        <v>209</v>
      </c>
      <c r="B96" s="129" t="s">
        <v>210</v>
      </c>
      <c r="C96" s="130">
        <v>3.3</v>
      </c>
      <c r="D96" s="131">
        <v>3.3</v>
      </c>
      <c r="E96" s="128">
        <v>55.040391641711686</v>
      </c>
      <c r="F96" s="128" t="s">
        <v>171</v>
      </c>
      <c r="G96" s="128">
        <v>1.8222596019063397</v>
      </c>
      <c r="H96" s="128">
        <v>0.6433445017613592</v>
      </c>
      <c r="I96" s="119">
        <v>-999</v>
      </c>
      <c r="J96" s="128">
        <v>5.334</v>
      </c>
      <c r="K96" s="128">
        <v>0.333</v>
      </c>
      <c r="L96" s="131">
        <f aca="true" t="shared" si="28" ref="L96:L104">J96/K96</f>
        <v>16.018018018018015</v>
      </c>
      <c r="M96" s="128">
        <v>-25.875</v>
      </c>
      <c r="N96" s="128">
        <v>-1.479</v>
      </c>
      <c r="O96" s="121">
        <f aca="true" t="shared" si="29" ref="O96:O104">J96/100*H96</f>
        <v>0.034315995723950894</v>
      </c>
      <c r="P96" s="121">
        <f aca="true" t="shared" si="30" ref="P96:P104">D96*O96</f>
        <v>0.11324278588903794</v>
      </c>
      <c r="Q96"/>
      <c r="R96"/>
      <c r="S96"/>
    </row>
    <row r="97" spans="1:16" ht="12.75">
      <c r="A97" s="129" t="s">
        <v>209</v>
      </c>
      <c r="B97" s="129" t="s">
        <v>210</v>
      </c>
      <c r="C97" s="117">
        <v>6.7</v>
      </c>
      <c r="D97" s="118">
        <f aca="true" t="shared" si="31" ref="D97:D104">C97-C96</f>
        <v>3.4000000000000004</v>
      </c>
      <c r="E97" s="119">
        <v>41.069895508277</v>
      </c>
      <c r="F97" s="128" t="s">
        <v>171</v>
      </c>
      <c r="G97" s="119">
        <v>1.0368875022940038</v>
      </c>
      <c r="H97" s="119">
        <v>0.8371516864973436</v>
      </c>
      <c r="I97" s="119">
        <v>-999</v>
      </c>
      <c r="J97" s="119">
        <v>2.817</v>
      </c>
      <c r="K97" s="119">
        <v>0.177</v>
      </c>
      <c r="L97" s="118">
        <f t="shared" si="28"/>
        <v>15.915254237288137</v>
      </c>
      <c r="M97" s="119">
        <v>-26.519</v>
      </c>
      <c r="N97" s="119">
        <v>0.764</v>
      </c>
      <c r="O97" s="120">
        <f t="shared" si="29"/>
        <v>0.02358256300863017</v>
      </c>
      <c r="P97" s="120">
        <f t="shared" si="30"/>
        <v>0.08018071422934259</v>
      </c>
    </row>
    <row r="98" spans="1:16" ht="12.75">
      <c r="A98" s="129" t="s">
        <v>209</v>
      </c>
      <c r="B98" s="129" t="s">
        <v>210</v>
      </c>
      <c r="C98" s="117">
        <v>11.1</v>
      </c>
      <c r="D98" s="118">
        <f t="shared" si="31"/>
        <v>4.3999999999999995</v>
      </c>
      <c r="E98" s="119">
        <v>30.34441943345334</v>
      </c>
      <c r="F98" s="128" t="s">
        <v>171</v>
      </c>
      <c r="G98" s="119">
        <v>0.06542124009598638</v>
      </c>
      <c r="H98" s="119">
        <v>1.1574628775323275</v>
      </c>
      <c r="I98" s="119">
        <v>-999</v>
      </c>
      <c r="J98" s="119">
        <v>0.941</v>
      </c>
      <c r="K98" s="119">
        <v>0.07</v>
      </c>
      <c r="L98" s="118">
        <f t="shared" si="28"/>
        <v>13.442857142857141</v>
      </c>
      <c r="M98" s="119">
        <v>-25.965</v>
      </c>
      <c r="N98" s="119">
        <v>2.552</v>
      </c>
      <c r="O98" s="120">
        <f t="shared" si="29"/>
        <v>0.0108917256775792</v>
      </c>
      <c r="P98" s="120">
        <f t="shared" si="30"/>
        <v>0.047923592981348476</v>
      </c>
    </row>
    <row r="99" spans="1:16" ht="12.75">
      <c r="A99" s="129" t="s">
        <v>209</v>
      </c>
      <c r="B99" s="129" t="s">
        <v>210</v>
      </c>
      <c r="C99" s="117">
        <v>15.6</v>
      </c>
      <c r="D99" s="118">
        <f t="shared" si="31"/>
        <v>4.5</v>
      </c>
      <c r="E99" s="119">
        <v>28.01249175437337</v>
      </c>
      <c r="F99" s="128" t="s">
        <v>171</v>
      </c>
      <c r="G99" s="119">
        <v>0.031034215222280892</v>
      </c>
      <c r="H99" s="119">
        <v>1.2016766194021344</v>
      </c>
      <c r="I99" s="119">
        <v>-999</v>
      </c>
      <c r="J99" s="119">
        <v>0.387</v>
      </c>
      <c r="K99" s="119">
        <v>0.037</v>
      </c>
      <c r="L99" s="118">
        <f t="shared" si="28"/>
        <v>10.45945945945946</v>
      </c>
      <c r="M99" s="119">
        <v>-24.494</v>
      </c>
      <c r="N99" s="119">
        <v>2.896</v>
      </c>
      <c r="O99" s="120">
        <f t="shared" si="29"/>
        <v>0.0046504885170862605</v>
      </c>
      <c r="P99" s="120">
        <f t="shared" si="30"/>
        <v>0.02092719832688817</v>
      </c>
    </row>
    <row r="100" spans="1:16" ht="12.75">
      <c r="A100" s="129" t="s">
        <v>209</v>
      </c>
      <c r="B100" s="129" t="s">
        <v>210</v>
      </c>
      <c r="C100" s="117">
        <v>20</v>
      </c>
      <c r="D100" s="118">
        <f t="shared" si="31"/>
        <v>4.4</v>
      </c>
      <c r="E100" s="119">
        <v>26.88494576351024</v>
      </c>
      <c r="F100" s="128" t="s">
        <v>171</v>
      </c>
      <c r="G100" s="119">
        <v>0</v>
      </c>
      <c r="H100" s="119">
        <v>1.3454308693437411</v>
      </c>
      <c r="I100" s="119">
        <v>-999</v>
      </c>
      <c r="J100" s="119">
        <v>0.321</v>
      </c>
      <c r="K100" s="119">
        <v>0.037</v>
      </c>
      <c r="L100" s="118">
        <f t="shared" si="28"/>
        <v>8.675675675675675</v>
      </c>
      <c r="M100" s="119">
        <v>-23.432</v>
      </c>
      <c r="N100" s="119">
        <v>3.108</v>
      </c>
      <c r="O100" s="120">
        <f t="shared" si="29"/>
        <v>0.004318833090593409</v>
      </c>
      <c r="P100" s="120">
        <f t="shared" si="30"/>
        <v>0.019002865598611002</v>
      </c>
    </row>
    <row r="101" spans="1:16" ht="12.75">
      <c r="A101" s="129" t="s">
        <v>209</v>
      </c>
      <c r="B101" s="126" t="s">
        <v>211</v>
      </c>
      <c r="C101" s="117">
        <v>24.2</v>
      </c>
      <c r="D101" s="118">
        <f t="shared" si="31"/>
        <v>4.199999999999999</v>
      </c>
      <c r="E101" s="119">
        <v>33.47558315530854</v>
      </c>
      <c r="F101" s="128" t="s">
        <v>171</v>
      </c>
      <c r="G101" s="119">
        <v>0.7467640225688577</v>
      </c>
      <c r="H101" s="119">
        <v>1.0423063287872696</v>
      </c>
      <c r="I101" s="119">
        <v>-999</v>
      </c>
      <c r="J101" s="119">
        <v>0.516</v>
      </c>
      <c r="K101" s="119">
        <v>0.045</v>
      </c>
      <c r="L101" s="118">
        <f t="shared" si="28"/>
        <v>11.466666666666667</v>
      </c>
      <c r="M101" s="119">
        <v>-24.816</v>
      </c>
      <c r="N101" s="119">
        <v>3.31</v>
      </c>
      <c r="O101" s="120">
        <f t="shared" si="29"/>
        <v>0.005378300656542312</v>
      </c>
      <c r="P101" s="120">
        <f t="shared" si="30"/>
        <v>0.022588862757477707</v>
      </c>
    </row>
    <row r="102" spans="1:16" ht="12.75">
      <c r="A102" s="129" t="s">
        <v>209</v>
      </c>
      <c r="B102" s="126" t="s">
        <v>211</v>
      </c>
      <c r="C102" s="117">
        <v>29.5</v>
      </c>
      <c r="D102" s="118">
        <f t="shared" si="31"/>
        <v>5.300000000000001</v>
      </c>
      <c r="E102" s="119">
        <v>33.72310589286638</v>
      </c>
      <c r="F102" s="128" t="s">
        <v>171</v>
      </c>
      <c r="G102" s="119">
        <v>0</v>
      </c>
      <c r="H102" s="119">
        <v>1.2441572868070454</v>
      </c>
      <c r="I102" s="119">
        <v>-999</v>
      </c>
      <c r="J102" s="119">
        <v>0.433</v>
      </c>
      <c r="K102" s="119">
        <v>0.042</v>
      </c>
      <c r="L102" s="118">
        <f t="shared" si="28"/>
        <v>10.309523809523808</v>
      </c>
      <c r="M102" s="119">
        <v>-24.414</v>
      </c>
      <c r="N102" s="119">
        <v>3.546</v>
      </c>
      <c r="O102" s="120">
        <f t="shared" si="29"/>
        <v>0.005387201051874506</v>
      </c>
      <c r="P102" s="120">
        <f t="shared" si="30"/>
        <v>0.028552165574934885</v>
      </c>
    </row>
    <row r="103" spans="1:16" ht="12.75">
      <c r="A103" s="129" t="s">
        <v>209</v>
      </c>
      <c r="B103" s="126" t="s">
        <v>211</v>
      </c>
      <c r="C103" s="117">
        <v>34.7</v>
      </c>
      <c r="D103" s="118">
        <f t="shared" si="31"/>
        <v>5.200000000000003</v>
      </c>
      <c r="E103" s="119">
        <v>33.25807342190554</v>
      </c>
      <c r="F103" s="128" t="s">
        <v>171</v>
      </c>
      <c r="G103" s="119">
        <v>0</v>
      </c>
      <c r="H103" s="119">
        <v>1.3376850834431133</v>
      </c>
      <c r="I103" s="119">
        <v>-999</v>
      </c>
      <c r="J103" s="119">
        <v>0.568</v>
      </c>
      <c r="K103" s="119">
        <v>0.051</v>
      </c>
      <c r="L103" s="118">
        <f t="shared" si="28"/>
        <v>11.137254901960784</v>
      </c>
      <c r="M103" s="119">
        <v>-24.988</v>
      </c>
      <c r="N103" s="119">
        <v>4.198</v>
      </c>
      <c r="O103" s="120">
        <f t="shared" si="29"/>
        <v>0.007598051273956883</v>
      </c>
      <c r="P103" s="120">
        <f t="shared" si="30"/>
        <v>0.03950986662457581</v>
      </c>
    </row>
    <row r="104" spans="1:19" s="133" customFormat="1" ht="12.75">
      <c r="A104" s="129" t="s">
        <v>209</v>
      </c>
      <c r="B104" s="126" t="s">
        <v>211</v>
      </c>
      <c r="C104" s="117">
        <v>40</v>
      </c>
      <c r="D104" s="118">
        <f t="shared" si="31"/>
        <v>5.299999999999997</v>
      </c>
      <c r="E104" s="119">
        <v>31.34409207305062</v>
      </c>
      <c r="F104" s="128" t="s">
        <v>171</v>
      </c>
      <c r="G104" s="119">
        <v>0</v>
      </c>
      <c r="H104" s="119">
        <v>1.4111160581112032</v>
      </c>
      <c r="I104" s="119">
        <v>-999</v>
      </c>
      <c r="J104" s="119">
        <v>0.541</v>
      </c>
      <c r="K104" s="119">
        <v>0.043</v>
      </c>
      <c r="L104" s="118">
        <f t="shared" si="28"/>
        <v>12.58139534883721</v>
      </c>
      <c r="M104" s="119">
        <v>-25.01</v>
      </c>
      <c r="N104" s="119">
        <v>4.814</v>
      </c>
      <c r="O104" s="120">
        <f t="shared" si="29"/>
        <v>0.0076341378743816106</v>
      </c>
      <c r="P104" s="120">
        <f t="shared" si="30"/>
        <v>0.040460930734222515</v>
      </c>
      <c r="Q104"/>
      <c r="R104"/>
      <c r="S104"/>
    </row>
    <row r="105" spans="1:19" s="115" customFormat="1" ht="12.75">
      <c r="A105" s="129"/>
      <c r="B105" s="126"/>
      <c r="C105" s="117"/>
      <c r="D105" s="118"/>
      <c r="E105" s="119"/>
      <c r="F105" s="128"/>
      <c r="G105" s="119"/>
      <c r="H105" s="119"/>
      <c r="I105" s="119"/>
      <c r="J105" s="119"/>
      <c r="K105" s="119"/>
      <c r="L105" s="118"/>
      <c r="M105" s="119"/>
      <c r="N105" s="119"/>
      <c r="O105" s="120"/>
      <c r="P105" s="120"/>
      <c r="Q105"/>
      <c r="R105"/>
      <c r="S105"/>
    </row>
    <row r="106" spans="1:16" ht="12.75">
      <c r="A106" s="126" t="s">
        <v>212</v>
      </c>
      <c r="B106" s="126" t="s">
        <v>213</v>
      </c>
      <c r="C106" s="117">
        <v>6.7</v>
      </c>
      <c r="D106" s="118">
        <v>6.7</v>
      </c>
      <c r="E106" s="119">
        <v>23.861223979098114</v>
      </c>
      <c r="F106" s="119" t="s">
        <v>214</v>
      </c>
      <c r="G106" s="119">
        <v>1.1844626371712463</v>
      </c>
      <c r="H106" s="119">
        <v>1.065020568375862</v>
      </c>
      <c r="I106" s="119">
        <v>-999</v>
      </c>
      <c r="J106" s="119">
        <v>1.177</v>
      </c>
      <c r="K106" s="119">
        <v>0.122</v>
      </c>
      <c r="L106" s="118">
        <f>J106/K106</f>
        <v>9.647540983606557</v>
      </c>
      <c r="M106" s="119">
        <v>-25.022</v>
      </c>
      <c r="N106" s="119">
        <v>2.757</v>
      </c>
      <c r="O106" s="120">
        <f aca="true" t="shared" si="32" ref="O106:O112">J106/100*H106</f>
        <v>0.012535292089783897</v>
      </c>
      <c r="P106" s="120">
        <f aca="true" t="shared" si="33" ref="P106:P120">D106*O106</f>
        <v>0.08398645700155212</v>
      </c>
    </row>
    <row r="107" spans="1:16" ht="12.75">
      <c r="A107" s="126" t="s">
        <v>212</v>
      </c>
      <c r="B107" s="126" t="s">
        <v>213</v>
      </c>
      <c r="C107" s="117">
        <v>13.3</v>
      </c>
      <c r="D107" s="118">
        <f aca="true" t="shared" si="34" ref="D107:D112">C107-C106</f>
        <v>6.6000000000000005</v>
      </c>
      <c r="E107" s="119">
        <v>23.01027750823348</v>
      </c>
      <c r="F107" s="119" t="s">
        <v>214</v>
      </c>
      <c r="G107" s="119">
        <v>1.586172558503418</v>
      </c>
      <c r="H107" s="119">
        <v>1.134173396820386</v>
      </c>
      <c r="I107" s="119">
        <v>-999</v>
      </c>
      <c r="J107" s="119">
        <v>0.663</v>
      </c>
      <c r="K107" s="119">
        <v>0.076</v>
      </c>
      <c r="L107" s="118">
        <f aca="true" t="shared" si="35" ref="L107:L122">J107/K107</f>
        <v>8.723684210526317</v>
      </c>
      <c r="M107" s="119">
        <v>-23.267</v>
      </c>
      <c r="N107" s="119">
        <v>3.936</v>
      </c>
      <c r="O107" s="120">
        <f t="shared" si="32"/>
        <v>0.007519569620919159</v>
      </c>
      <c r="P107" s="120">
        <f t="shared" si="33"/>
        <v>0.049629159498066455</v>
      </c>
    </row>
    <row r="108" spans="1:16" ht="12.75">
      <c r="A108" s="126" t="s">
        <v>212</v>
      </c>
      <c r="B108" s="126" t="s">
        <v>213</v>
      </c>
      <c r="C108" s="117">
        <v>20</v>
      </c>
      <c r="D108" s="118">
        <f t="shared" si="34"/>
        <v>6.699999999999999</v>
      </c>
      <c r="E108" s="119">
        <v>26.099290425106524</v>
      </c>
      <c r="F108" s="119" t="s">
        <v>214</v>
      </c>
      <c r="G108" s="119">
        <v>1.9903462248972215</v>
      </c>
      <c r="H108" s="119">
        <v>0.9514302059271946</v>
      </c>
      <c r="I108" s="119">
        <v>-999</v>
      </c>
      <c r="J108" s="119">
        <v>0.324</v>
      </c>
      <c r="K108" s="119">
        <v>0.045</v>
      </c>
      <c r="L108" s="118">
        <f t="shared" si="35"/>
        <v>7.2</v>
      </c>
      <c r="M108" s="119">
        <v>-21.555</v>
      </c>
      <c r="N108" s="119">
        <v>3.496</v>
      </c>
      <c r="O108" s="120">
        <f t="shared" si="32"/>
        <v>0.003082633867204111</v>
      </c>
      <c r="P108" s="120">
        <f t="shared" si="33"/>
        <v>0.020653646910267543</v>
      </c>
    </row>
    <row r="109" spans="1:16" ht="12.75">
      <c r="A109" s="126" t="s">
        <v>212</v>
      </c>
      <c r="B109" s="126" t="s">
        <v>215</v>
      </c>
      <c r="C109" s="117">
        <v>25.1</v>
      </c>
      <c r="D109" s="118">
        <f t="shared" si="34"/>
        <v>5.100000000000001</v>
      </c>
      <c r="E109" s="119">
        <v>25.2777073747799</v>
      </c>
      <c r="F109" s="119" t="s">
        <v>214</v>
      </c>
      <c r="G109" s="119">
        <v>1.7230376515634527</v>
      </c>
      <c r="H109" s="119">
        <v>1.1813038160835583</v>
      </c>
      <c r="I109" s="119">
        <v>-999</v>
      </c>
      <c r="J109" s="119">
        <v>0.243</v>
      </c>
      <c r="K109" s="119">
        <v>0.035</v>
      </c>
      <c r="L109" s="118">
        <f t="shared" si="35"/>
        <v>6.942857142857142</v>
      </c>
      <c r="M109" s="119">
        <v>-21.102</v>
      </c>
      <c r="N109" s="119">
        <v>3.201</v>
      </c>
      <c r="O109" s="120">
        <f t="shared" si="32"/>
        <v>0.0028705682730830466</v>
      </c>
      <c r="P109" s="120">
        <f t="shared" si="33"/>
        <v>0.014639898192723542</v>
      </c>
    </row>
    <row r="110" spans="1:16" ht="12.75">
      <c r="A110" s="126" t="s">
        <v>212</v>
      </c>
      <c r="B110" s="126" t="s">
        <v>215</v>
      </c>
      <c r="C110" s="117">
        <v>30.1</v>
      </c>
      <c r="D110" s="118">
        <f t="shared" si="34"/>
        <v>5</v>
      </c>
      <c r="E110" s="119">
        <v>25.42672440503193</v>
      </c>
      <c r="F110" s="119" t="s">
        <v>214</v>
      </c>
      <c r="G110" s="119">
        <v>1.7654294190000863</v>
      </c>
      <c r="H110" s="119">
        <v>1.2491042538079078</v>
      </c>
      <c r="I110" s="119">
        <v>-999</v>
      </c>
      <c r="J110" s="119">
        <v>0.203</v>
      </c>
      <c r="K110" s="119">
        <v>0.034</v>
      </c>
      <c r="L110" s="118">
        <f t="shared" si="35"/>
        <v>5.970588235294118</v>
      </c>
      <c r="M110" s="119">
        <v>-21.197</v>
      </c>
      <c r="N110" s="119">
        <v>3.849</v>
      </c>
      <c r="O110" s="120">
        <f t="shared" si="32"/>
        <v>0.002535681635230053</v>
      </c>
      <c r="P110" s="120">
        <f t="shared" si="33"/>
        <v>0.012678408176150267</v>
      </c>
    </row>
    <row r="111" spans="1:16" ht="12.75">
      <c r="A111" s="126" t="s">
        <v>212</v>
      </c>
      <c r="B111" s="126" t="s">
        <v>215</v>
      </c>
      <c r="C111" s="117">
        <v>35.2</v>
      </c>
      <c r="D111" s="118">
        <f t="shared" si="34"/>
        <v>5.100000000000001</v>
      </c>
      <c r="E111" s="119">
        <v>25.427579018442614</v>
      </c>
      <c r="F111" s="119" t="s">
        <v>214</v>
      </c>
      <c r="G111" s="119">
        <v>1.7921447114981781</v>
      </c>
      <c r="H111" s="119">
        <v>1.268482454144944</v>
      </c>
      <c r="I111" s="119">
        <v>-999</v>
      </c>
      <c r="J111" s="119">
        <v>0.162</v>
      </c>
      <c r="K111" s="119">
        <v>0.03</v>
      </c>
      <c r="L111" s="118">
        <f t="shared" si="35"/>
        <v>5.4</v>
      </c>
      <c r="M111" s="119">
        <v>-21.661</v>
      </c>
      <c r="N111" s="119">
        <v>3.448</v>
      </c>
      <c r="O111" s="120">
        <f t="shared" si="32"/>
        <v>0.0020549415757148094</v>
      </c>
      <c r="P111" s="120">
        <f t="shared" si="33"/>
        <v>0.01048020203614553</v>
      </c>
    </row>
    <row r="112" spans="1:19" s="133" customFormat="1" ht="12.75">
      <c r="A112" s="126" t="s">
        <v>212</v>
      </c>
      <c r="B112" s="126" t="s">
        <v>215</v>
      </c>
      <c r="C112" s="117">
        <v>40</v>
      </c>
      <c r="D112" s="118">
        <f t="shared" si="34"/>
        <v>4.799999999999997</v>
      </c>
      <c r="E112" s="119">
        <v>25.8021969780992</v>
      </c>
      <c r="F112" s="119" t="s">
        <v>214</v>
      </c>
      <c r="G112" s="119">
        <v>1.7064220183486523</v>
      </c>
      <c r="H112" s="119">
        <v>1.2725525916572409</v>
      </c>
      <c r="I112" s="119">
        <v>-999</v>
      </c>
      <c r="J112" s="119">
        <v>0.218</v>
      </c>
      <c r="K112" s="119">
        <v>0.032</v>
      </c>
      <c r="L112" s="118">
        <f t="shared" si="35"/>
        <v>6.8125</v>
      </c>
      <c r="M112" s="119">
        <v>-23.256</v>
      </c>
      <c r="N112" s="119">
        <v>2.399</v>
      </c>
      <c r="O112" s="120">
        <f t="shared" si="32"/>
        <v>0.002774164649812785</v>
      </c>
      <c r="P112" s="120">
        <f t="shared" si="33"/>
        <v>0.013315990319101361</v>
      </c>
      <c r="Q112"/>
      <c r="R112"/>
      <c r="S112"/>
    </row>
    <row r="113" spans="1:16" ht="12.75">
      <c r="A113" s="126"/>
      <c r="B113" s="126"/>
      <c r="C113" s="117"/>
      <c r="D113" s="118"/>
      <c r="E113" s="119"/>
      <c r="F113" s="119"/>
      <c r="G113" s="119"/>
      <c r="H113" s="119"/>
      <c r="I113" s="119"/>
      <c r="J113" s="119"/>
      <c r="K113" s="119"/>
      <c r="L113" s="118"/>
      <c r="M113" s="119"/>
      <c r="N113" s="119"/>
      <c r="O113" s="120"/>
      <c r="P113" s="120"/>
    </row>
    <row r="114" spans="1:16" ht="12.75">
      <c r="A114" s="126" t="s">
        <v>212</v>
      </c>
      <c r="B114" s="126" t="s">
        <v>216</v>
      </c>
      <c r="C114" s="117">
        <v>5</v>
      </c>
      <c r="D114" s="118">
        <v>5</v>
      </c>
      <c r="E114" s="119">
        <v>29.959896201934434</v>
      </c>
      <c r="F114" s="119" t="s">
        <v>217</v>
      </c>
      <c r="G114" s="119">
        <v>1.7139564004781134</v>
      </c>
      <c r="H114" s="119">
        <v>1.1163931522506654</v>
      </c>
      <c r="I114" s="119">
        <v>1.022</v>
      </c>
      <c r="J114" s="119">
        <v>0.937</v>
      </c>
      <c r="K114" s="119">
        <v>0.101</v>
      </c>
      <c r="L114" s="118">
        <f t="shared" si="35"/>
        <v>9.277227722772277</v>
      </c>
      <c r="M114" s="119">
        <v>-24.21</v>
      </c>
      <c r="N114" s="119">
        <v>2.82</v>
      </c>
      <c r="O114" s="120">
        <f aca="true" t="shared" si="36" ref="O114:O120">J114/100*H114</f>
        <v>0.010460603836588735</v>
      </c>
      <c r="P114" s="120">
        <f t="shared" si="33"/>
        <v>0.05230301918294367</v>
      </c>
    </row>
    <row r="115" spans="1:16" ht="12.75">
      <c r="A115" s="126" t="s">
        <v>212</v>
      </c>
      <c r="B115" s="126" t="s">
        <v>218</v>
      </c>
      <c r="C115" s="117">
        <v>10</v>
      </c>
      <c r="D115" s="118">
        <v>5</v>
      </c>
      <c r="E115" s="119">
        <v>31.200580150804264</v>
      </c>
      <c r="F115" s="119" t="s">
        <v>217</v>
      </c>
      <c r="G115" s="119">
        <v>1.9373358654707975</v>
      </c>
      <c r="H115" s="119">
        <v>1.2672847846237794</v>
      </c>
      <c r="I115" s="119">
        <v>0.4012</v>
      </c>
      <c r="J115" s="119">
        <v>0.378</v>
      </c>
      <c r="K115" s="119">
        <v>0.058</v>
      </c>
      <c r="L115" s="118">
        <f t="shared" si="35"/>
        <v>6.517241379310344</v>
      </c>
      <c r="M115" s="119">
        <v>-23.41</v>
      </c>
      <c r="N115" s="119">
        <v>3.55</v>
      </c>
      <c r="O115" s="120">
        <f t="shared" si="36"/>
        <v>0.004790336485877886</v>
      </c>
      <c r="P115" s="120">
        <f t="shared" si="33"/>
        <v>0.02395168242938943</v>
      </c>
    </row>
    <row r="116" spans="1:16" ht="12.75">
      <c r="A116" s="126" t="s">
        <v>212</v>
      </c>
      <c r="B116" s="126" t="s">
        <v>219</v>
      </c>
      <c r="C116" s="117">
        <v>20</v>
      </c>
      <c r="D116" s="118">
        <v>10</v>
      </c>
      <c r="E116" s="119">
        <v>30.536552121831672</v>
      </c>
      <c r="F116" s="119" t="s">
        <v>217</v>
      </c>
      <c r="G116" s="119">
        <v>3.265020260467911</v>
      </c>
      <c r="H116" s="119">
        <v>1.1908222748043458</v>
      </c>
      <c r="I116" s="119">
        <v>0.2394</v>
      </c>
      <c r="J116" s="119">
        <v>0.216</v>
      </c>
      <c r="K116" s="119">
        <v>0.038</v>
      </c>
      <c r="L116" s="118">
        <f t="shared" si="35"/>
        <v>5.684210526315789</v>
      </c>
      <c r="M116" s="119">
        <v>-23.35</v>
      </c>
      <c r="N116" s="119">
        <v>3.5</v>
      </c>
      <c r="O116" s="120">
        <f t="shared" si="36"/>
        <v>0.002572176113577387</v>
      </c>
      <c r="P116" s="120">
        <f t="shared" si="33"/>
        <v>0.025721761135773867</v>
      </c>
    </row>
    <row r="117" spans="1:16" ht="12.75">
      <c r="A117" s="126" t="s">
        <v>212</v>
      </c>
      <c r="B117" s="126" t="s">
        <v>220</v>
      </c>
      <c r="C117" s="117">
        <v>40</v>
      </c>
      <c r="D117" s="118">
        <v>20</v>
      </c>
      <c r="E117" s="119">
        <v>37.68650304783039</v>
      </c>
      <c r="F117" s="119" t="s">
        <v>217</v>
      </c>
      <c r="G117" s="119">
        <v>3.4173282706247976</v>
      </c>
      <c r="H117" s="119">
        <v>1.4189892423752608</v>
      </c>
      <c r="I117" s="119">
        <v>0.1613</v>
      </c>
      <c r="J117" s="119">
        <v>0.144</v>
      </c>
      <c r="K117" s="119">
        <v>0.031</v>
      </c>
      <c r="L117" s="118">
        <f t="shared" si="35"/>
        <v>4.64516129032258</v>
      </c>
      <c r="M117" s="119">
        <v>-23.23</v>
      </c>
      <c r="N117" s="119">
        <v>3.65</v>
      </c>
      <c r="O117" s="120">
        <f t="shared" si="36"/>
        <v>0.0020433445090203752</v>
      </c>
      <c r="P117" s="120">
        <f t="shared" si="33"/>
        <v>0.040866890180407504</v>
      </c>
    </row>
    <row r="118" spans="1:16" ht="12.75">
      <c r="A118" s="126" t="s">
        <v>212</v>
      </c>
      <c r="B118" s="126" t="s">
        <v>221</v>
      </c>
      <c r="C118" s="117">
        <v>60</v>
      </c>
      <c r="D118" s="118">
        <v>20</v>
      </c>
      <c r="E118" s="119">
        <v>34.937922116501944</v>
      </c>
      <c r="F118" s="119" t="s">
        <v>217</v>
      </c>
      <c r="G118" s="119">
        <v>3.051547635201333</v>
      </c>
      <c r="H118" s="119">
        <v>1.3170749724182138</v>
      </c>
      <c r="I118" s="119">
        <v>0.1614</v>
      </c>
      <c r="J118" s="119">
        <v>0.15</v>
      </c>
      <c r="K118" s="119">
        <v>0.031</v>
      </c>
      <c r="L118" s="118">
        <f t="shared" si="35"/>
        <v>4.838709677419355</v>
      </c>
      <c r="M118" s="119">
        <v>-23.46</v>
      </c>
      <c r="N118" s="119">
        <v>3.45</v>
      </c>
      <c r="O118" s="120">
        <f t="shared" si="36"/>
        <v>0.001975612458627321</v>
      </c>
      <c r="P118" s="120">
        <f t="shared" si="33"/>
        <v>0.03951224917254642</v>
      </c>
    </row>
    <row r="119" spans="1:16" ht="12.75">
      <c r="A119" s="126" t="s">
        <v>212</v>
      </c>
      <c r="B119" s="126" t="s">
        <v>222</v>
      </c>
      <c r="C119" s="117">
        <v>80</v>
      </c>
      <c r="D119" s="118">
        <v>20</v>
      </c>
      <c r="E119" s="119">
        <v>26.514731376270404</v>
      </c>
      <c r="F119" s="119" t="s">
        <v>217</v>
      </c>
      <c r="G119" s="119">
        <v>1.1973180076628287</v>
      </c>
      <c r="H119" s="119">
        <v>1.19609543388938</v>
      </c>
      <c r="I119" s="119">
        <v>0.1124</v>
      </c>
      <c r="J119" s="119">
        <v>0.145</v>
      </c>
      <c r="K119" s="119">
        <v>0.025</v>
      </c>
      <c r="L119" s="118">
        <f t="shared" si="35"/>
        <v>5.799999999999999</v>
      </c>
      <c r="M119" s="119">
        <v>-20.36</v>
      </c>
      <c r="N119" s="119">
        <v>2.14</v>
      </c>
      <c r="O119" s="120">
        <f t="shared" si="36"/>
        <v>0.001734338379139601</v>
      </c>
      <c r="P119" s="120">
        <f t="shared" si="33"/>
        <v>0.034686767582792016</v>
      </c>
    </row>
    <row r="120" spans="1:19" s="133" customFormat="1" ht="12.75">
      <c r="A120" s="126" t="s">
        <v>212</v>
      </c>
      <c r="B120" s="126" t="s">
        <v>223</v>
      </c>
      <c r="C120" s="117">
        <v>100</v>
      </c>
      <c r="D120" s="118">
        <v>20</v>
      </c>
      <c r="E120" s="119">
        <v>24.70987131753637</v>
      </c>
      <c r="F120" s="119" t="s">
        <v>217</v>
      </c>
      <c r="G120" s="119">
        <v>1.225653206650823</v>
      </c>
      <c r="H120" s="119">
        <v>1.1974107639975775</v>
      </c>
      <c r="I120" s="119">
        <v>0.1087</v>
      </c>
      <c r="J120" s="119">
        <v>0.105</v>
      </c>
      <c r="K120" s="119">
        <v>0.022</v>
      </c>
      <c r="L120" s="118">
        <f t="shared" si="35"/>
        <v>4.7727272727272725</v>
      </c>
      <c r="M120" s="119">
        <v>-24.6</v>
      </c>
      <c r="N120" s="119">
        <v>3.01</v>
      </c>
      <c r="O120" s="120">
        <f t="shared" si="36"/>
        <v>0.0012572813021974564</v>
      </c>
      <c r="P120" s="120">
        <f t="shared" si="33"/>
        <v>0.025145626043949126</v>
      </c>
      <c r="Q120"/>
      <c r="R120"/>
      <c r="S120"/>
    </row>
    <row r="121" spans="1:16" ht="12.75">
      <c r="A121" s="126"/>
      <c r="B121" s="126"/>
      <c r="C121" s="117"/>
      <c r="D121" s="118"/>
      <c r="E121" s="119"/>
      <c r="F121" s="119"/>
      <c r="G121" s="119"/>
      <c r="H121" s="119"/>
      <c r="I121" s="119"/>
      <c r="J121" s="119"/>
      <c r="K121" s="119"/>
      <c r="L121" s="118"/>
      <c r="M121" s="119"/>
      <c r="N121" s="119"/>
      <c r="O121" s="120"/>
      <c r="P121" s="120"/>
    </row>
    <row r="122" spans="1:19" s="115" customFormat="1" ht="12.75">
      <c r="A122" s="126" t="s">
        <v>212</v>
      </c>
      <c r="B122" s="126" t="s">
        <v>224</v>
      </c>
      <c r="C122" s="117">
        <v>5</v>
      </c>
      <c r="D122" s="118">
        <v>5</v>
      </c>
      <c r="E122" s="119">
        <v>42.70748691602665</v>
      </c>
      <c r="F122" s="119" t="s">
        <v>217</v>
      </c>
      <c r="G122" s="119">
        <v>1.7442436655544882</v>
      </c>
      <c r="H122" s="119">
        <v>1.442640607537989</v>
      </c>
      <c r="I122" s="119">
        <v>0.8705</v>
      </c>
      <c r="J122" s="119">
        <v>0.8</v>
      </c>
      <c r="K122" s="119">
        <v>0.091</v>
      </c>
      <c r="L122" s="118">
        <f t="shared" si="35"/>
        <v>8.791208791208792</v>
      </c>
      <c r="M122" s="119">
        <v>-24.74</v>
      </c>
      <c r="N122" s="119">
        <v>3.25</v>
      </c>
      <c r="O122" s="120">
        <f aca="true" t="shared" si="37" ref="O122:O128">J122/100*H122</f>
        <v>0.011541124860303911</v>
      </c>
      <c r="P122" s="120">
        <f aca="true" t="shared" si="38" ref="P122:P136">D122*O122</f>
        <v>0.057705624301519556</v>
      </c>
      <c r="Q122"/>
      <c r="R122"/>
      <c r="S122"/>
    </row>
    <row r="123" spans="1:16" ht="12.75">
      <c r="A123" s="126" t="s">
        <v>212</v>
      </c>
      <c r="B123" s="126" t="s">
        <v>225</v>
      </c>
      <c r="C123" s="117">
        <v>10</v>
      </c>
      <c r="D123" s="118">
        <v>5</v>
      </c>
      <c r="E123" s="119">
        <v>37.09819751338978</v>
      </c>
      <c r="F123" s="119" t="s">
        <v>217</v>
      </c>
      <c r="G123" s="119">
        <v>1.841593132681089</v>
      </c>
      <c r="H123" s="119">
        <v>1.4897341743295973</v>
      </c>
      <c r="I123" s="119">
        <v>0.7177</v>
      </c>
      <c r="J123" s="119">
        <v>0.686</v>
      </c>
      <c r="K123" s="119">
        <v>0.082</v>
      </c>
      <c r="L123" s="118">
        <f aca="true" t="shared" si="39" ref="L123:L136">J123/K123</f>
        <v>8.365853658536585</v>
      </c>
      <c r="M123" s="119">
        <v>-23.74</v>
      </c>
      <c r="N123" s="119">
        <v>3.57</v>
      </c>
      <c r="O123" s="120">
        <f t="shared" si="37"/>
        <v>0.010219576435901039</v>
      </c>
      <c r="P123" s="120">
        <f t="shared" si="38"/>
        <v>0.05109788217950519</v>
      </c>
    </row>
    <row r="124" spans="1:16" ht="12.75">
      <c r="A124" s="126" t="s">
        <v>212</v>
      </c>
      <c r="B124" s="126" t="s">
        <v>226</v>
      </c>
      <c r="C124" s="117">
        <v>20</v>
      </c>
      <c r="D124" s="118">
        <v>10</v>
      </c>
      <c r="E124" s="119">
        <v>36.30311132080418</v>
      </c>
      <c r="F124" s="119" t="s">
        <v>217</v>
      </c>
      <c r="G124" s="119">
        <v>2.7883929481300447</v>
      </c>
      <c r="H124" s="119">
        <v>1.5588772842842196</v>
      </c>
      <c r="I124" s="119">
        <v>0.38</v>
      </c>
      <c r="J124" s="119">
        <v>0.374</v>
      </c>
      <c r="K124" s="119">
        <v>0.052</v>
      </c>
      <c r="L124" s="118">
        <f t="shared" si="39"/>
        <v>7.1923076923076925</v>
      </c>
      <c r="M124" s="119">
        <v>-22.64</v>
      </c>
      <c r="N124" s="119">
        <v>4.54</v>
      </c>
      <c r="O124" s="120">
        <f t="shared" si="37"/>
        <v>0.005830201043222981</v>
      </c>
      <c r="P124" s="120">
        <f t="shared" si="38"/>
        <v>0.05830201043222981</v>
      </c>
    </row>
    <row r="125" spans="1:16" ht="12.75">
      <c r="A125" s="126" t="s">
        <v>212</v>
      </c>
      <c r="B125" s="126" t="s">
        <v>227</v>
      </c>
      <c r="C125" s="117">
        <v>40</v>
      </c>
      <c r="D125" s="118">
        <v>20</v>
      </c>
      <c r="E125" s="119">
        <v>37.701065066009605</v>
      </c>
      <c r="F125" s="119" t="s">
        <v>217</v>
      </c>
      <c r="G125" s="119">
        <v>3.3035867513300063</v>
      </c>
      <c r="H125" s="119">
        <v>1.3885016715873046</v>
      </c>
      <c r="I125" s="119">
        <v>0.1531</v>
      </c>
      <c r="J125" s="119">
        <v>0.156</v>
      </c>
      <c r="K125" s="119">
        <v>0.032</v>
      </c>
      <c r="L125" s="118">
        <f t="shared" si="39"/>
        <v>4.875</v>
      </c>
      <c r="M125" s="119">
        <v>-23.01</v>
      </c>
      <c r="N125" s="119">
        <v>3.37</v>
      </c>
      <c r="O125" s="120">
        <f t="shared" si="37"/>
        <v>0.0021660626076761952</v>
      </c>
      <c r="P125" s="120">
        <f t="shared" si="38"/>
        <v>0.043321252153523906</v>
      </c>
    </row>
    <row r="126" spans="1:16" ht="12.75">
      <c r="A126" s="126" t="s">
        <v>212</v>
      </c>
      <c r="B126" s="126" t="s">
        <v>228</v>
      </c>
      <c r="C126" s="117">
        <v>60</v>
      </c>
      <c r="D126" s="118">
        <v>20</v>
      </c>
      <c r="E126" s="119">
        <v>34.457375516587604</v>
      </c>
      <c r="F126" s="119" t="s">
        <v>217</v>
      </c>
      <c r="G126" s="119">
        <v>3.129326213621781</v>
      </c>
      <c r="H126" s="119">
        <v>1.3052797376930425</v>
      </c>
      <c r="I126" s="119">
        <v>0.1333</v>
      </c>
      <c r="J126" s="119">
        <v>0.123</v>
      </c>
      <c r="K126" s="119">
        <v>0.028</v>
      </c>
      <c r="L126" s="118">
        <f t="shared" si="39"/>
        <v>4.392857142857142</v>
      </c>
      <c r="M126" s="119">
        <v>-23.86</v>
      </c>
      <c r="N126" s="119">
        <v>5.03</v>
      </c>
      <c r="O126" s="120">
        <f t="shared" si="37"/>
        <v>0.0016054940773624423</v>
      </c>
      <c r="P126" s="120">
        <f t="shared" si="38"/>
        <v>0.03210988154724884</v>
      </c>
    </row>
    <row r="127" spans="1:16" ht="12.75">
      <c r="A127" s="126" t="s">
        <v>212</v>
      </c>
      <c r="B127" s="126" t="s">
        <v>229</v>
      </c>
      <c r="C127" s="117">
        <v>80</v>
      </c>
      <c r="D127" s="118">
        <v>20</v>
      </c>
      <c r="E127" s="119">
        <v>31.59871398904994</v>
      </c>
      <c r="F127" s="119" t="s">
        <v>217</v>
      </c>
      <c r="G127" s="119">
        <v>1.2340683795266205</v>
      </c>
      <c r="H127" s="119">
        <v>1.0748219979135722</v>
      </c>
      <c r="I127" s="119">
        <v>0.1244</v>
      </c>
      <c r="J127" s="119">
        <v>0.119</v>
      </c>
      <c r="K127" s="119">
        <v>0.027</v>
      </c>
      <c r="L127" s="118">
        <f t="shared" si="39"/>
        <v>4.407407407407407</v>
      </c>
      <c r="M127" s="119">
        <v>-25.53</v>
      </c>
      <c r="N127" s="119">
        <v>3.31</v>
      </c>
      <c r="O127" s="120">
        <f t="shared" si="37"/>
        <v>0.0012790381775171509</v>
      </c>
      <c r="P127" s="120">
        <f t="shared" si="38"/>
        <v>0.025580763550343017</v>
      </c>
    </row>
    <row r="128" spans="1:19" s="133" customFormat="1" ht="12.75">
      <c r="A128" s="126" t="s">
        <v>212</v>
      </c>
      <c r="B128" s="126" t="s">
        <v>230</v>
      </c>
      <c r="C128" s="117">
        <v>100</v>
      </c>
      <c r="D128" s="118">
        <v>20</v>
      </c>
      <c r="E128" s="119">
        <v>31.04909766292503</v>
      </c>
      <c r="F128" s="119" t="s">
        <v>217</v>
      </c>
      <c r="G128" s="119">
        <v>1.2555610479485946</v>
      </c>
      <c r="H128" s="119">
        <v>1.348673726440288</v>
      </c>
      <c r="I128" s="119">
        <v>0.0935</v>
      </c>
      <c r="J128" s="119">
        <v>0.09</v>
      </c>
      <c r="K128" s="119">
        <v>0.02</v>
      </c>
      <c r="L128" s="118">
        <f t="shared" si="39"/>
        <v>4.5</v>
      </c>
      <c r="M128" s="119">
        <v>-25.76</v>
      </c>
      <c r="N128" s="119">
        <v>-0.58</v>
      </c>
      <c r="O128" s="120">
        <f t="shared" si="37"/>
        <v>0.0012138063537962592</v>
      </c>
      <c r="P128" s="120">
        <f t="shared" si="38"/>
        <v>0.024276127075925184</v>
      </c>
      <c r="Q128"/>
      <c r="R128"/>
      <c r="S128"/>
    </row>
    <row r="129" spans="1:16" ht="12.75">
      <c r="A129" s="126"/>
      <c r="B129" s="126"/>
      <c r="C129" s="117"/>
      <c r="D129" s="118"/>
      <c r="E129" s="119"/>
      <c r="F129" s="119"/>
      <c r="G129" s="119"/>
      <c r="H129" s="119"/>
      <c r="I129" s="119"/>
      <c r="J129" s="119"/>
      <c r="K129" s="119"/>
      <c r="L129" s="118"/>
      <c r="M129" s="119"/>
      <c r="N129" s="119"/>
      <c r="O129" s="120"/>
      <c r="P129" s="120"/>
    </row>
    <row r="130" spans="1:16" ht="12.75">
      <c r="A130" s="126" t="s">
        <v>212</v>
      </c>
      <c r="B130" s="126" t="s">
        <v>231</v>
      </c>
      <c r="C130" s="117">
        <v>5</v>
      </c>
      <c r="D130" s="118">
        <v>5</v>
      </c>
      <c r="E130" s="119">
        <v>29.04248905664334</v>
      </c>
      <c r="F130" s="119" t="s">
        <v>217</v>
      </c>
      <c r="G130" s="119">
        <v>1.7659017426464645</v>
      </c>
      <c r="H130" s="119">
        <v>1.058814932370016</v>
      </c>
      <c r="I130" s="119">
        <v>0.9178</v>
      </c>
      <c r="J130" s="119">
        <v>0.884</v>
      </c>
      <c r="K130" s="119">
        <v>0.098</v>
      </c>
      <c r="L130" s="118">
        <f t="shared" si="39"/>
        <v>9.020408163265305</v>
      </c>
      <c r="M130" s="119">
        <v>-24.75</v>
      </c>
      <c r="N130" s="119">
        <v>3.4</v>
      </c>
      <c r="O130" s="120">
        <f aca="true" t="shared" si="40" ref="O130:O136">J130/100*H130</f>
        <v>0.009359924002150943</v>
      </c>
      <c r="P130" s="120">
        <f t="shared" si="38"/>
        <v>0.04679962001075472</v>
      </c>
    </row>
    <row r="131" spans="1:16" ht="12.75">
      <c r="A131" s="126" t="s">
        <v>212</v>
      </c>
      <c r="B131" s="126" t="s">
        <v>232</v>
      </c>
      <c r="C131" s="117">
        <v>10</v>
      </c>
      <c r="D131" s="118">
        <v>5</v>
      </c>
      <c r="E131" s="119">
        <v>33.73577409748334</v>
      </c>
      <c r="F131" s="119" t="s">
        <v>217</v>
      </c>
      <c r="G131" s="119">
        <v>1.7252093628858083</v>
      </c>
      <c r="H131" s="119">
        <v>1.3397022352122951</v>
      </c>
      <c r="I131" s="119">
        <v>0.8308</v>
      </c>
      <c r="J131" s="119">
        <v>0.795</v>
      </c>
      <c r="K131" s="119">
        <v>0.09</v>
      </c>
      <c r="L131" s="118">
        <f t="shared" si="39"/>
        <v>8.833333333333334</v>
      </c>
      <c r="M131" s="119">
        <v>-24.4</v>
      </c>
      <c r="N131" s="119">
        <v>3.56</v>
      </c>
      <c r="O131" s="120">
        <f t="shared" si="40"/>
        <v>0.010650632769937747</v>
      </c>
      <c r="P131" s="120">
        <f t="shared" si="38"/>
        <v>0.053253163849688735</v>
      </c>
    </row>
    <row r="132" spans="1:16" ht="12.75">
      <c r="A132" s="126" t="s">
        <v>212</v>
      </c>
      <c r="B132" s="126" t="s">
        <v>233</v>
      </c>
      <c r="C132" s="117">
        <v>20</v>
      </c>
      <c r="D132" s="118">
        <v>10</v>
      </c>
      <c r="E132" s="119">
        <v>34.531086639675515</v>
      </c>
      <c r="F132" s="119" t="s">
        <v>217</v>
      </c>
      <c r="G132" s="119">
        <v>1.8111027888553732</v>
      </c>
      <c r="H132" s="119">
        <v>1.4768841116132734</v>
      </c>
      <c r="I132" s="119">
        <v>0.4475</v>
      </c>
      <c r="J132" s="119">
        <v>0.426</v>
      </c>
      <c r="K132" s="119">
        <v>0.057</v>
      </c>
      <c r="L132" s="118">
        <f t="shared" si="39"/>
        <v>7.473684210526315</v>
      </c>
      <c r="M132" s="119">
        <v>-22.86</v>
      </c>
      <c r="N132" s="119">
        <v>5.26</v>
      </c>
      <c r="O132" s="120">
        <f t="shared" si="40"/>
        <v>0.006291526315472544</v>
      </c>
      <c r="P132" s="120">
        <f t="shared" si="38"/>
        <v>0.06291526315472544</v>
      </c>
    </row>
    <row r="133" spans="1:16" ht="12.75">
      <c r="A133" s="126" t="s">
        <v>212</v>
      </c>
      <c r="B133" s="126" t="s">
        <v>234</v>
      </c>
      <c r="C133" s="117">
        <v>40</v>
      </c>
      <c r="D133" s="118">
        <v>20</v>
      </c>
      <c r="E133" s="119">
        <v>34.673850820590765</v>
      </c>
      <c r="F133" s="119" t="s">
        <v>217</v>
      </c>
      <c r="G133" s="119">
        <v>3.243621182335891</v>
      </c>
      <c r="H133" s="119">
        <v>1.3032043424918378</v>
      </c>
      <c r="I133" s="119">
        <v>0.2355</v>
      </c>
      <c r="J133" s="119">
        <v>0.32</v>
      </c>
      <c r="K133" s="119">
        <v>0.038</v>
      </c>
      <c r="L133" s="118">
        <f t="shared" si="39"/>
        <v>8.421052631578947</v>
      </c>
      <c r="M133" s="119">
        <v>-23.97</v>
      </c>
      <c r="N133" s="119">
        <v>4.09</v>
      </c>
      <c r="O133" s="120">
        <f t="shared" si="40"/>
        <v>0.0041702538959738815</v>
      </c>
      <c r="P133" s="120">
        <f t="shared" si="38"/>
        <v>0.08340507791947763</v>
      </c>
    </row>
    <row r="134" spans="1:16" ht="12.75">
      <c r="A134" s="126" t="s">
        <v>212</v>
      </c>
      <c r="B134" s="126" t="s">
        <v>235</v>
      </c>
      <c r="C134" s="117">
        <v>60</v>
      </c>
      <c r="D134" s="118">
        <v>20</v>
      </c>
      <c r="E134" s="119">
        <v>36.394752038887006</v>
      </c>
      <c r="F134" s="119" t="s">
        <v>217</v>
      </c>
      <c r="G134" s="119">
        <v>3.200455922493173</v>
      </c>
      <c r="H134" s="119">
        <v>1.3247302986656098</v>
      </c>
      <c r="I134" s="119">
        <v>0.149</v>
      </c>
      <c r="J134" s="119">
        <v>0.137</v>
      </c>
      <c r="K134" s="119">
        <v>0.029</v>
      </c>
      <c r="L134" s="118">
        <f t="shared" si="39"/>
        <v>4.724137931034483</v>
      </c>
      <c r="M134" s="119">
        <v>-25.26</v>
      </c>
      <c r="N134" s="119">
        <v>3.16</v>
      </c>
      <c r="O134" s="120">
        <f t="shared" si="40"/>
        <v>0.0018148805091718855</v>
      </c>
      <c r="P134" s="120">
        <f t="shared" si="38"/>
        <v>0.03629761018343771</v>
      </c>
    </row>
    <row r="135" spans="1:16" ht="12.75">
      <c r="A135" s="126" t="s">
        <v>212</v>
      </c>
      <c r="B135" s="126" t="s">
        <v>236</v>
      </c>
      <c r="C135" s="117">
        <v>80</v>
      </c>
      <c r="D135" s="118">
        <v>20</v>
      </c>
      <c r="E135" s="119">
        <v>36.73236787721073</v>
      </c>
      <c r="F135" s="119" t="s">
        <v>217</v>
      </c>
      <c r="G135" s="119">
        <v>1.1091480172752188</v>
      </c>
      <c r="H135" s="119">
        <v>1.2293732856267765</v>
      </c>
      <c r="I135" s="119">
        <v>0.102</v>
      </c>
      <c r="J135" s="119">
        <v>0.097</v>
      </c>
      <c r="K135" s="119">
        <v>0.024</v>
      </c>
      <c r="L135" s="118">
        <f t="shared" si="39"/>
        <v>4.041666666666667</v>
      </c>
      <c r="M135" s="119">
        <v>-26.8</v>
      </c>
      <c r="N135" s="119">
        <v>0.83</v>
      </c>
      <c r="O135" s="120">
        <f t="shared" si="40"/>
        <v>0.0011924920870579733</v>
      </c>
      <c r="P135" s="120">
        <f t="shared" si="38"/>
        <v>0.023849841741159467</v>
      </c>
    </row>
    <row r="136" spans="1:19" s="133" customFormat="1" ht="12.75">
      <c r="A136" s="126" t="s">
        <v>212</v>
      </c>
      <c r="B136" s="126" t="s">
        <v>237</v>
      </c>
      <c r="C136" s="117">
        <v>100</v>
      </c>
      <c r="D136" s="118">
        <v>20</v>
      </c>
      <c r="E136" s="119">
        <v>26.040743772841868</v>
      </c>
      <c r="F136" s="119" t="s">
        <v>217</v>
      </c>
      <c r="G136" s="119">
        <v>1.4710208884966214</v>
      </c>
      <c r="H136" s="119">
        <v>1.0348359626243688</v>
      </c>
      <c r="I136" s="119">
        <v>0.0952</v>
      </c>
      <c r="J136" s="119">
        <v>0.095</v>
      </c>
      <c r="K136" s="119">
        <v>0.024</v>
      </c>
      <c r="L136" s="118">
        <f t="shared" si="39"/>
        <v>3.9583333333333335</v>
      </c>
      <c r="M136" s="119">
        <v>-26.25</v>
      </c>
      <c r="N136" s="119">
        <v>2.15</v>
      </c>
      <c r="O136" s="120">
        <f t="shared" si="40"/>
        <v>0.0009830941644931503</v>
      </c>
      <c r="P136" s="120">
        <f t="shared" si="38"/>
        <v>0.019661883289863007</v>
      </c>
      <c r="Q136"/>
      <c r="R136"/>
      <c r="S136"/>
    </row>
    <row r="137" spans="1:16" ht="12.75">
      <c r="A137" s="126"/>
      <c r="B137" s="126"/>
      <c r="C137" s="117"/>
      <c r="D137" s="118"/>
      <c r="E137" s="119"/>
      <c r="F137" s="119"/>
      <c r="G137" s="119"/>
      <c r="H137" s="119"/>
      <c r="I137" s="119"/>
      <c r="J137" s="119"/>
      <c r="K137" s="119"/>
      <c r="L137" s="118"/>
      <c r="M137" s="119"/>
      <c r="N137" s="119"/>
      <c r="O137" s="120"/>
      <c r="P137" s="121"/>
    </row>
    <row r="138" spans="1:16" ht="12.75">
      <c r="A138" s="126" t="s">
        <v>238</v>
      </c>
      <c r="B138" s="126" t="s">
        <v>239</v>
      </c>
      <c r="C138" s="117">
        <v>5</v>
      </c>
      <c r="D138" s="118">
        <v>5</v>
      </c>
      <c r="E138" s="119">
        <v>27.396524875889572</v>
      </c>
      <c r="F138" s="116" t="s">
        <v>240</v>
      </c>
      <c r="G138" s="119">
        <v>0.8568630651215825</v>
      </c>
      <c r="H138" s="119">
        <v>1.0357088364506881</v>
      </c>
      <c r="I138" s="119">
        <v>-999</v>
      </c>
      <c r="J138" s="119">
        <v>1.154</v>
      </c>
      <c r="K138" s="119">
        <v>0.112</v>
      </c>
      <c r="L138" s="118">
        <f>J138/K138</f>
        <v>10.303571428571427</v>
      </c>
      <c r="M138" s="119">
        <v>-25.023</v>
      </c>
      <c r="N138" s="119">
        <v>2.49</v>
      </c>
      <c r="O138" s="120">
        <f aca="true" t="shared" si="41" ref="O138:O145">J138/100*H138</f>
        <v>0.011952079972640941</v>
      </c>
      <c r="P138" s="120">
        <f aca="true" t="shared" si="42" ref="P138:P153">D138*O138</f>
        <v>0.05976039986320471</v>
      </c>
    </row>
    <row r="139" spans="1:16" ht="12.75">
      <c r="A139" s="126" t="s">
        <v>238</v>
      </c>
      <c r="B139" s="126" t="s">
        <v>241</v>
      </c>
      <c r="C139" s="117">
        <v>10</v>
      </c>
      <c r="D139" s="118">
        <f aca="true" t="shared" si="43" ref="D139:D145">C139-C138</f>
        <v>5</v>
      </c>
      <c r="E139" s="119">
        <v>25.50808200928385</v>
      </c>
      <c r="F139" s="116" t="s">
        <v>240</v>
      </c>
      <c r="G139" s="119">
        <v>1.0047319634407303</v>
      </c>
      <c r="H139" s="119">
        <v>1.5088154052560967</v>
      </c>
      <c r="I139" s="119">
        <v>-999</v>
      </c>
      <c r="J139" s="119">
        <v>1.107</v>
      </c>
      <c r="K139" s="119">
        <v>0.11</v>
      </c>
      <c r="L139" s="118">
        <f aca="true" t="shared" si="44" ref="L139:L145">J139/K139</f>
        <v>10.063636363636363</v>
      </c>
      <c r="M139" s="119">
        <v>-24.464</v>
      </c>
      <c r="N139" s="119">
        <v>2.532</v>
      </c>
      <c r="O139" s="120">
        <f t="shared" si="41"/>
        <v>0.01670258653618499</v>
      </c>
      <c r="P139" s="120">
        <f t="shared" si="42"/>
        <v>0.08351293268092495</v>
      </c>
    </row>
    <row r="140" spans="1:16" ht="12.75">
      <c r="A140" s="126" t="s">
        <v>238</v>
      </c>
      <c r="B140" s="126" t="s">
        <v>242</v>
      </c>
      <c r="C140" s="117">
        <v>15</v>
      </c>
      <c r="D140" s="118">
        <f t="shared" si="43"/>
        <v>5</v>
      </c>
      <c r="E140" s="119">
        <v>22.1266875314464</v>
      </c>
      <c r="F140" s="116" t="s">
        <v>240</v>
      </c>
      <c r="G140" s="119">
        <v>0.8653206123807156</v>
      </c>
      <c r="H140" s="119">
        <v>1.5814800199931607</v>
      </c>
      <c r="I140" s="119">
        <v>-999</v>
      </c>
      <c r="J140" s="119">
        <v>0.806</v>
      </c>
      <c r="K140" s="119">
        <v>0.083</v>
      </c>
      <c r="L140" s="118">
        <f t="shared" si="44"/>
        <v>9.710843373493976</v>
      </c>
      <c r="M140" s="119">
        <v>-23.587</v>
      </c>
      <c r="N140" s="119">
        <v>3.395</v>
      </c>
      <c r="O140" s="120">
        <f t="shared" si="41"/>
        <v>0.012746728961144878</v>
      </c>
      <c r="P140" s="120">
        <f t="shared" si="42"/>
        <v>0.06373364480572438</v>
      </c>
    </row>
    <row r="141" spans="1:16" ht="12.75">
      <c r="A141" s="126" t="s">
        <v>238</v>
      </c>
      <c r="B141" s="126" t="s">
        <v>242</v>
      </c>
      <c r="C141" s="117">
        <v>20</v>
      </c>
      <c r="D141" s="118">
        <f t="shared" si="43"/>
        <v>5</v>
      </c>
      <c r="E141" s="119">
        <v>22.621314299144114</v>
      </c>
      <c r="F141" s="116" t="s">
        <v>240</v>
      </c>
      <c r="G141" s="119">
        <v>1.2642422350554128</v>
      </c>
      <c r="H141" s="119">
        <v>1.4209612500986506</v>
      </c>
      <c r="I141" s="119">
        <v>-999</v>
      </c>
      <c r="J141" s="119">
        <f>AVERAGE(0.445,0.437)</f>
        <v>0.441</v>
      </c>
      <c r="K141" s="119">
        <f>AVERAGE(0.049,0.049)</f>
        <v>0.049</v>
      </c>
      <c r="L141" s="118">
        <f t="shared" si="44"/>
        <v>9</v>
      </c>
      <c r="M141" s="119">
        <f>AVERAGE(-22.321,-22.56)</f>
        <v>-22.4405</v>
      </c>
      <c r="N141" s="119">
        <f>AVERAGE(2.961,3.212)</f>
        <v>3.0865</v>
      </c>
      <c r="O141" s="120">
        <f t="shared" si="41"/>
        <v>0.006266439112935049</v>
      </c>
      <c r="P141" s="120">
        <f t="shared" si="42"/>
        <v>0.031332195564675244</v>
      </c>
    </row>
    <row r="142" spans="1:16" ht="12.75">
      <c r="A142" s="126" t="s">
        <v>238</v>
      </c>
      <c r="B142" s="126" t="s">
        <v>243</v>
      </c>
      <c r="C142" s="117">
        <v>25.4</v>
      </c>
      <c r="D142" s="118">
        <f t="shared" si="43"/>
        <v>5.399999999999999</v>
      </c>
      <c r="E142" s="119">
        <v>24.457530812697705</v>
      </c>
      <c r="F142" s="116" t="s">
        <v>240</v>
      </c>
      <c r="G142" s="119">
        <v>1.1737734983952253</v>
      </c>
      <c r="H142" s="119">
        <v>1.5044414630082696</v>
      </c>
      <c r="I142" s="119">
        <v>-999</v>
      </c>
      <c r="J142" s="119">
        <v>0.127</v>
      </c>
      <c r="K142" s="119">
        <v>0.024</v>
      </c>
      <c r="L142" s="118">
        <f t="shared" si="44"/>
        <v>5.291666666666667</v>
      </c>
      <c r="M142" s="119">
        <v>-22.069</v>
      </c>
      <c r="N142" s="119">
        <v>0.212</v>
      </c>
      <c r="O142" s="120">
        <f t="shared" si="41"/>
        <v>0.0019106406580205026</v>
      </c>
      <c r="P142" s="120">
        <f t="shared" si="42"/>
        <v>0.01031745955331071</v>
      </c>
    </row>
    <row r="143" spans="1:16" ht="12.75">
      <c r="A143" s="126" t="s">
        <v>238</v>
      </c>
      <c r="B143" s="126" t="s">
        <v>243</v>
      </c>
      <c r="C143" s="117">
        <v>30.1</v>
      </c>
      <c r="D143" s="118">
        <f t="shared" si="43"/>
        <v>4.700000000000003</v>
      </c>
      <c r="E143" s="119">
        <v>24.404386790202715</v>
      </c>
      <c r="F143" s="116" t="s">
        <v>240</v>
      </c>
      <c r="G143" s="119">
        <v>1.3217787114846002</v>
      </c>
      <c r="H143" s="119">
        <v>1.5181200608302527</v>
      </c>
      <c r="I143" s="119">
        <v>-999</v>
      </c>
      <c r="J143" s="119">
        <v>0.126</v>
      </c>
      <c r="K143" s="119">
        <v>0.025</v>
      </c>
      <c r="L143" s="118">
        <f t="shared" si="44"/>
        <v>5.04</v>
      </c>
      <c r="M143" s="119">
        <v>-23.048</v>
      </c>
      <c r="N143" s="119">
        <v>1.618</v>
      </c>
      <c r="O143" s="120">
        <f t="shared" si="41"/>
        <v>0.0019128312766461186</v>
      </c>
      <c r="P143" s="120">
        <f t="shared" si="42"/>
        <v>0.008990307000236763</v>
      </c>
    </row>
    <row r="144" spans="1:16" ht="12.75">
      <c r="A144" s="126" t="s">
        <v>238</v>
      </c>
      <c r="B144" s="126" t="s">
        <v>243</v>
      </c>
      <c r="C144" s="117">
        <v>35</v>
      </c>
      <c r="D144" s="118">
        <f t="shared" si="43"/>
        <v>4.899999999999999</v>
      </c>
      <c r="E144" s="119">
        <v>25.296481054812347</v>
      </c>
      <c r="F144" s="116" t="s">
        <v>240</v>
      </c>
      <c r="G144" s="119">
        <v>1.3473053892215647</v>
      </c>
      <c r="H144" s="119">
        <v>1.5412718634924576</v>
      </c>
      <c r="I144" s="119">
        <v>-999</v>
      </c>
      <c r="J144" s="119">
        <v>0.2</v>
      </c>
      <c r="K144" s="119">
        <v>0.03</v>
      </c>
      <c r="L144" s="118">
        <f t="shared" si="44"/>
        <v>6.666666666666667</v>
      </c>
      <c r="M144" s="119">
        <v>-22.019</v>
      </c>
      <c r="N144" s="119">
        <v>2.724</v>
      </c>
      <c r="O144" s="120">
        <f t="shared" si="41"/>
        <v>0.003082543726984915</v>
      </c>
      <c r="P144" s="120">
        <f t="shared" si="42"/>
        <v>0.015104464262226079</v>
      </c>
    </row>
    <row r="145" spans="1:19" s="133" customFormat="1" ht="12.75">
      <c r="A145" s="126" t="s">
        <v>238</v>
      </c>
      <c r="B145" s="126" t="s">
        <v>243</v>
      </c>
      <c r="C145" s="117">
        <v>40</v>
      </c>
      <c r="D145" s="118">
        <f t="shared" si="43"/>
        <v>5</v>
      </c>
      <c r="E145" s="119">
        <v>24.00962997080407</v>
      </c>
      <c r="F145" s="116" t="s">
        <v>240</v>
      </c>
      <c r="G145" s="119">
        <v>1.4945091239369157</v>
      </c>
      <c r="H145" s="119">
        <v>1.2679293925762238</v>
      </c>
      <c r="I145" s="119">
        <v>-999</v>
      </c>
      <c r="J145" s="119">
        <v>0.243</v>
      </c>
      <c r="K145" s="119">
        <v>0.036</v>
      </c>
      <c r="L145" s="118">
        <f t="shared" si="44"/>
        <v>6.75</v>
      </c>
      <c r="M145" s="119">
        <v>-22.077</v>
      </c>
      <c r="N145" s="119">
        <v>2.847</v>
      </c>
      <c r="O145" s="120">
        <f t="shared" si="41"/>
        <v>0.003081068423960224</v>
      </c>
      <c r="P145" s="120">
        <f t="shared" si="42"/>
        <v>0.01540534211980112</v>
      </c>
      <c r="Q145"/>
      <c r="R145"/>
      <c r="S145"/>
    </row>
    <row r="146" spans="1:16" ht="12.75">
      <c r="A146" s="126"/>
      <c r="B146" s="126"/>
      <c r="C146" s="117"/>
      <c r="D146" s="118"/>
      <c r="E146" s="119"/>
      <c r="F146" s="119"/>
      <c r="G146" s="119"/>
      <c r="H146" s="119"/>
      <c r="I146" s="119"/>
      <c r="J146" s="119"/>
      <c r="K146" s="119"/>
      <c r="L146" s="118"/>
      <c r="M146" s="119"/>
      <c r="N146" s="119"/>
      <c r="O146" s="120"/>
      <c r="P146" s="120"/>
    </row>
    <row r="147" spans="1:16" ht="12.75">
      <c r="A147" s="126" t="s">
        <v>238</v>
      </c>
      <c r="B147" s="126" t="s">
        <v>244</v>
      </c>
      <c r="C147" s="117">
        <v>5</v>
      </c>
      <c r="D147" s="118">
        <v>5</v>
      </c>
      <c r="E147" s="123">
        <v>35.12391930835735</v>
      </c>
      <c r="F147" s="119" t="s">
        <v>245</v>
      </c>
      <c r="G147" s="123">
        <v>2.228700394959568</v>
      </c>
      <c r="H147" s="123">
        <v>1.225821325648415</v>
      </c>
      <c r="I147" s="119">
        <f>AVERAGE(0.9906,1.017)</f>
        <v>1.0038</v>
      </c>
      <c r="J147" s="119">
        <v>1.014</v>
      </c>
      <c r="K147" s="119">
        <v>0.101</v>
      </c>
      <c r="L147" s="118">
        <f aca="true" t="shared" si="45" ref="L147:L161">J147/K147</f>
        <v>10.03960396039604</v>
      </c>
      <c r="M147" s="119">
        <v>-25.4</v>
      </c>
      <c r="N147" s="119">
        <v>2.68</v>
      </c>
      <c r="O147" s="120">
        <f aca="true" t="shared" si="46" ref="O147:O153">J147/100*H147</f>
        <v>0.012429828242074926</v>
      </c>
      <c r="P147" s="120">
        <f t="shared" si="42"/>
        <v>0.06214914121037463</v>
      </c>
    </row>
    <row r="148" spans="1:16" ht="12.75">
      <c r="A148" s="126" t="s">
        <v>238</v>
      </c>
      <c r="B148" s="126" t="s">
        <v>246</v>
      </c>
      <c r="C148" s="117">
        <v>10</v>
      </c>
      <c r="D148" s="118">
        <v>5</v>
      </c>
      <c r="E148" s="123">
        <v>36.95677233429395</v>
      </c>
      <c r="F148" s="119" t="s">
        <v>245</v>
      </c>
      <c r="G148" s="123">
        <v>2.279113331251964</v>
      </c>
      <c r="H148" s="123">
        <v>1.4768876080691644</v>
      </c>
      <c r="I148" s="119">
        <v>1.305</v>
      </c>
      <c r="J148" s="119">
        <v>1.362</v>
      </c>
      <c r="K148" s="119">
        <v>0.135</v>
      </c>
      <c r="L148" s="118">
        <f t="shared" si="45"/>
        <v>10.088888888888889</v>
      </c>
      <c r="M148" s="119">
        <v>-25.84</v>
      </c>
      <c r="N148" s="119">
        <v>2.99</v>
      </c>
      <c r="O148" s="120">
        <f t="shared" si="46"/>
        <v>0.02011520922190202</v>
      </c>
      <c r="P148" s="120">
        <f t="shared" si="42"/>
        <v>0.1005760461095101</v>
      </c>
    </row>
    <row r="149" spans="1:16" ht="12.75">
      <c r="A149" s="126" t="s">
        <v>238</v>
      </c>
      <c r="B149" s="126" t="s">
        <v>247</v>
      </c>
      <c r="C149" s="117">
        <v>20</v>
      </c>
      <c r="D149" s="118">
        <v>10</v>
      </c>
      <c r="E149" s="123">
        <v>36.412326457148346</v>
      </c>
      <c r="F149" s="119" t="s">
        <v>245</v>
      </c>
      <c r="G149" s="123">
        <v>2.691937920615311</v>
      </c>
      <c r="H149" s="123">
        <v>1.590390815443894</v>
      </c>
      <c r="I149" s="119">
        <v>0.7893</v>
      </c>
      <c r="J149" s="119">
        <v>0.964</v>
      </c>
      <c r="K149" s="119">
        <v>0.097</v>
      </c>
      <c r="L149" s="118">
        <f t="shared" si="45"/>
        <v>9.938144329896907</v>
      </c>
      <c r="M149" s="119">
        <v>-24.66</v>
      </c>
      <c r="N149" s="119">
        <v>3.8</v>
      </c>
      <c r="O149" s="120">
        <f t="shared" si="46"/>
        <v>0.015331367460879137</v>
      </c>
      <c r="P149" s="120">
        <f t="shared" si="42"/>
        <v>0.15331367460879136</v>
      </c>
    </row>
    <row r="150" spans="1:16" ht="12.75">
      <c r="A150" s="126" t="s">
        <v>238</v>
      </c>
      <c r="B150" s="126" t="s">
        <v>248</v>
      </c>
      <c r="C150" s="117">
        <v>40</v>
      </c>
      <c r="D150" s="118">
        <v>20</v>
      </c>
      <c r="E150" s="123">
        <v>33.303335575884134</v>
      </c>
      <c r="F150" s="119" t="s">
        <v>245</v>
      </c>
      <c r="G150" s="123">
        <v>2.765509989484748</v>
      </c>
      <c r="H150" s="123">
        <v>1.3848479288441542</v>
      </c>
      <c r="I150" s="119">
        <v>0.5801</v>
      </c>
      <c r="J150" s="119">
        <v>0.619</v>
      </c>
      <c r="K150" s="119">
        <v>0.073</v>
      </c>
      <c r="L150" s="118">
        <f t="shared" si="45"/>
        <v>8.479452054794521</v>
      </c>
      <c r="M150" s="119">
        <v>-21.79</v>
      </c>
      <c r="N150" s="119">
        <v>4.24</v>
      </c>
      <c r="O150" s="120">
        <f t="shared" si="46"/>
        <v>0.008572208679545315</v>
      </c>
      <c r="P150" s="120">
        <f t="shared" si="42"/>
        <v>0.1714441735909063</v>
      </c>
    </row>
    <row r="151" spans="1:16" ht="12.75">
      <c r="A151" s="126" t="s">
        <v>238</v>
      </c>
      <c r="B151" s="126" t="s">
        <v>249</v>
      </c>
      <c r="C151" s="117">
        <v>60</v>
      </c>
      <c r="D151" s="118">
        <v>20</v>
      </c>
      <c r="E151" s="123">
        <v>29.75020314015361</v>
      </c>
      <c r="F151" s="119" t="s">
        <v>245</v>
      </c>
      <c r="G151" s="123">
        <v>2.3616845582163615</v>
      </c>
      <c r="H151" s="123">
        <v>1.3225953011279736</v>
      </c>
      <c r="I151" s="119">
        <v>0.3118</v>
      </c>
      <c r="J151" s="119">
        <v>0.298</v>
      </c>
      <c r="K151" s="119">
        <v>0.045</v>
      </c>
      <c r="L151" s="118">
        <f t="shared" si="45"/>
        <v>6.622222222222222</v>
      </c>
      <c r="M151" s="119">
        <v>-21.66</v>
      </c>
      <c r="N151" s="119">
        <v>4.75</v>
      </c>
      <c r="O151" s="120">
        <f t="shared" si="46"/>
        <v>0.003941333997361361</v>
      </c>
      <c r="P151" s="120">
        <f t="shared" si="42"/>
        <v>0.07882667994722722</v>
      </c>
    </row>
    <row r="152" spans="1:16" ht="12.75">
      <c r="A152" s="126" t="s">
        <v>238</v>
      </c>
      <c r="B152" s="126" t="s">
        <v>250</v>
      </c>
      <c r="C152" s="117">
        <v>80</v>
      </c>
      <c r="D152" s="118">
        <v>20</v>
      </c>
      <c r="E152" s="123">
        <v>28.075571049542898</v>
      </c>
      <c r="F152" s="119" t="s">
        <v>245</v>
      </c>
      <c r="G152" s="123">
        <v>2.6289484206317426</v>
      </c>
      <c r="H152" s="123">
        <v>1.4567842986495185</v>
      </c>
      <c r="I152" s="119">
        <v>0.2639</v>
      </c>
      <c r="J152" s="119">
        <v>0.243</v>
      </c>
      <c r="K152" s="119">
        <v>0.039</v>
      </c>
      <c r="L152" s="118">
        <f t="shared" si="45"/>
        <v>6.230769230769231</v>
      </c>
      <c r="M152" s="119">
        <v>-23.15</v>
      </c>
      <c r="N152" s="119">
        <v>3.82</v>
      </c>
      <c r="O152" s="120">
        <f t="shared" si="46"/>
        <v>0.00353998584571833</v>
      </c>
      <c r="P152" s="120">
        <f t="shared" si="42"/>
        <v>0.0707997169143666</v>
      </c>
    </row>
    <row r="153" spans="1:19" s="133" customFormat="1" ht="12.75">
      <c r="A153" s="126" t="s">
        <v>238</v>
      </c>
      <c r="B153" s="126" t="s">
        <v>251</v>
      </c>
      <c r="C153" s="117">
        <v>100</v>
      </c>
      <c r="D153" s="118">
        <v>20</v>
      </c>
      <c r="E153" s="123">
        <v>27.303784086044054</v>
      </c>
      <c r="F153" s="119" t="s">
        <v>245</v>
      </c>
      <c r="G153" s="123">
        <v>2.480168691635705</v>
      </c>
      <c r="H153" s="123">
        <v>1.4502313904688677</v>
      </c>
      <c r="I153" s="119">
        <v>0.1886</v>
      </c>
      <c r="J153" s="119">
        <v>0.171</v>
      </c>
      <c r="K153" s="119">
        <v>0.03</v>
      </c>
      <c r="L153" s="118">
        <f t="shared" si="45"/>
        <v>5.700000000000001</v>
      </c>
      <c r="M153" s="119">
        <v>-24.69</v>
      </c>
      <c r="N153" s="119">
        <v>2.74</v>
      </c>
      <c r="O153" s="120">
        <f t="shared" si="46"/>
        <v>0.002479895677701764</v>
      </c>
      <c r="P153" s="120">
        <f t="shared" si="42"/>
        <v>0.049597913554035276</v>
      </c>
      <c r="Q153"/>
      <c r="R153"/>
      <c r="S153"/>
    </row>
    <row r="154" spans="1:16" ht="12.75">
      <c r="A154" s="126"/>
      <c r="B154" s="126"/>
      <c r="C154" s="117"/>
      <c r="D154" s="118"/>
      <c r="E154" s="119"/>
      <c r="F154" s="119"/>
      <c r="G154" s="119"/>
      <c r="H154" s="119"/>
      <c r="I154" s="119"/>
      <c r="J154" s="119"/>
      <c r="K154" s="119"/>
      <c r="L154" s="118"/>
      <c r="M154" s="119"/>
      <c r="N154" s="119"/>
      <c r="O154" s="120"/>
      <c r="P154" s="120"/>
    </row>
    <row r="155" spans="1:16" ht="12.75">
      <c r="A155" s="126" t="s">
        <v>238</v>
      </c>
      <c r="B155" s="126" t="s">
        <v>0</v>
      </c>
      <c r="C155" s="117">
        <v>5</v>
      </c>
      <c r="D155" s="118">
        <v>5</v>
      </c>
      <c r="E155" s="119">
        <v>30.132564841498542</v>
      </c>
      <c r="F155" s="119" t="s">
        <v>245</v>
      </c>
      <c r="G155" s="119">
        <v>2.00932159502848</v>
      </c>
      <c r="H155" s="119">
        <v>1.1129682997118158</v>
      </c>
      <c r="I155" s="119">
        <v>0.977</v>
      </c>
      <c r="J155" s="119">
        <v>1.094</v>
      </c>
      <c r="K155" s="119">
        <v>0.115</v>
      </c>
      <c r="L155" s="118">
        <f t="shared" si="45"/>
        <v>9.51304347826087</v>
      </c>
      <c r="M155" s="119">
        <v>-25.05</v>
      </c>
      <c r="N155" s="119">
        <v>2.45</v>
      </c>
      <c r="O155" s="120">
        <f aca="true" t="shared" si="47" ref="O155:O161">J155/100*H155</f>
        <v>0.012175873198847265</v>
      </c>
      <c r="P155" s="120">
        <f aca="true" t="shared" si="48" ref="P155:P161">D155*O155</f>
        <v>0.06087936599423632</v>
      </c>
    </row>
    <row r="156" spans="1:16" ht="12.75">
      <c r="A156" s="126" t="s">
        <v>238</v>
      </c>
      <c r="B156" s="126" t="s">
        <v>1</v>
      </c>
      <c r="C156" s="117">
        <v>10</v>
      </c>
      <c r="D156" s="118">
        <v>5</v>
      </c>
      <c r="E156" s="119">
        <v>37.994236311239206</v>
      </c>
      <c r="F156" s="119" t="s">
        <v>245</v>
      </c>
      <c r="G156" s="119">
        <v>2.27076294492026</v>
      </c>
      <c r="H156" s="119">
        <v>1.4670893371757923</v>
      </c>
      <c r="I156" s="119">
        <v>1.147</v>
      </c>
      <c r="J156" s="119">
        <v>1.332</v>
      </c>
      <c r="K156" s="119">
        <v>0.127</v>
      </c>
      <c r="L156" s="118">
        <f t="shared" si="45"/>
        <v>10.488188976377954</v>
      </c>
      <c r="M156" s="119">
        <v>-25.25</v>
      </c>
      <c r="N156" s="119">
        <v>2.94</v>
      </c>
      <c r="O156" s="120">
        <f t="shared" si="47"/>
        <v>0.019541629971181553</v>
      </c>
      <c r="P156" s="120">
        <f t="shared" si="48"/>
        <v>0.09770814985590777</v>
      </c>
    </row>
    <row r="157" spans="1:16" ht="12.75">
      <c r="A157" s="126" t="s">
        <v>238</v>
      </c>
      <c r="B157" s="126" t="s">
        <v>2</v>
      </c>
      <c r="C157" s="117">
        <v>20</v>
      </c>
      <c r="D157" s="118">
        <v>10</v>
      </c>
      <c r="E157" s="119">
        <v>34.99252968467408</v>
      </c>
      <c r="F157" s="119" t="s">
        <v>245</v>
      </c>
      <c r="G157" s="119">
        <v>2.636844361869371</v>
      </c>
      <c r="H157" s="119">
        <v>1.5283566180004018</v>
      </c>
      <c r="I157" s="119">
        <v>0.7644</v>
      </c>
      <c r="J157" s="119">
        <v>0.83</v>
      </c>
      <c r="K157" s="119">
        <v>0.091</v>
      </c>
      <c r="L157" s="118">
        <f t="shared" si="45"/>
        <v>9.12087912087912</v>
      </c>
      <c r="M157" s="119">
        <v>-23.51</v>
      </c>
      <c r="N157" s="119">
        <v>3.94</v>
      </c>
      <c r="O157" s="120">
        <f t="shared" si="47"/>
        <v>0.012685359929403336</v>
      </c>
      <c r="P157" s="120">
        <f t="shared" si="48"/>
        <v>0.12685359929403336</v>
      </c>
    </row>
    <row r="158" spans="1:16" ht="12.75">
      <c r="A158" s="126" t="s">
        <v>238</v>
      </c>
      <c r="B158" s="126" t="s">
        <v>3</v>
      </c>
      <c r="C158" s="117">
        <v>40</v>
      </c>
      <c r="D158" s="118">
        <v>20</v>
      </c>
      <c r="E158" s="119">
        <v>33.390707684959445</v>
      </c>
      <c r="F158" s="119" t="s">
        <v>245</v>
      </c>
      <c r="G158" s="119">
        <v>2.739576511678663</v>
      </c>
      <c r="H158" s="119">
        <v>1.3341721055804565</v>
      </c>
      <c r="I158" s="119">
        <v>0.6893</v>
      </c>
      <c r="J158" s="119">
        <v>0.747</v>
      </c>
      <c r="K158" s="119">
        <v>0.087</v>
      </c>
      <c r="L158" s="118">
        <f t="shared" si="45"/>
        <v>8.586206896551724</v>
      </c>
      <c r="M158" s="119">
        <v>-23.52</v>
      </c>
      <c r="N158" s="119">
        <v>3.55</v>
      </c>
      <c r="O158" s="120">
        <f t="shared" si="47"/>
        <v>0.00996626562868601</v>
      </c>
      <c r="P158" s="120">
        <f t="shared" si="48"/>
        <v>0.1993253125737202</v>
      </c>
    </row>
    <row r="159" spans="1:16" ht="12.75">
      <c r="A159" s="126" t="s">
        <v>238</v>
      </c>
      <c r="B159" s="126" t="s">
        <v>4</v>
      </c>
      <c r="C159" s="117">
        <v>60</v>
      </c>
      <c r="D159" s="118">
        <v>20</v>
      </c>
      <c r="E159" s="119">
        <v>27.642351008710996</v>
      </c>
      <c r="F159" s="119" t="s">
        <v>245</v>
      </c>
      <c r="G159" s="119">
        <v>2.6109660574412583</v>
      </c>
      <c r="H159" s="119">
        <v>1.422199505473862</v>
      </c>
      <c r="I159" s="119">
        <v>0.2169</v>
      </c>
      <c r="J159" s="119">
        <v>0.218</v>
      </c>
      <c r="K159" s="119">
        <v>0.036</v>
      </c>
      <c r="L159" s="118">
        <f t="shared" si="45"/>
        <v>6.055555555555556</v>
      </c>
      <c r="M159" s="119">
        <v>-23.97</v>
      </c>
      <c r="N159" s="119">
        <v>4.16</v>
      </c>
      <c r="O159" s="120">
        <f t="shared" si="47"/>
        <v>0.0031003949219330193</v>
      </c>
      <c r="P159" s="120">
        <f t="shared" si="48"/>
        <v>0.062007898438660385</v>
      </c>
    </row>
    <row r="160" spans="1:16" ht="12.75">
      <c r="A160" s="126" t="s">
        <v>238</v>
      </c>
      <c r="B160" s="126" t="s">
        <v>5</v>
      </c>
      <c r="C160" s="117">
        <v>80</v>
      </c>
      <c r="D160" s="118">
        <v>20</v>
      </c>
      <c r="E160" s="119">
        <v>23.099001336793272</v>
      </c>
      <c r="F160" s="119" t="s">
        <v>245</v>
      </c>
      <c r="G160" s="119">
        <v>2.5652024708304815</v>
      </c>
      <c r="H160" s="119">
        <v>1.2730116292277178</v>
      </c>
      <c r="I160" s="119">
        <v>0.1933</v>
      </c>
      <c r="J160" s="119">
        <v>0.16</v>
      </c>
      <c r="K160" s="119">
        <v>0.028</v>
      </c>
      <c r="L160" s="118">
        <f t="shared" si="45"/>
        <v>5.714285714285714</v>
      </c>
      <c r="M160" s="119">
        <v>-24.12</v>
      </c>
      <c r="N160" s="119">
        <v>3.28</v>
      </c>
      <c r="O160" s="120">
        <f t="shared" si="47"/>
        <v>0.0020368186067643485</v>
      </c>
      <c r="P160" s="120">
        <f t="shared" si="48"/>
        <v>0.04073637213528697</v>
      </c>
    </row>
    <row r="161" spans="1:19" s="133" customFormat="1" ht="12.75">
      <c r="A161" s="126" t="s">
        <v>238</v>
      </c>
      <c r="B161" s="126" t="s">
        <v>6</v>
      </c>
      <c r="C161" s="117">
        <v>100</v>
      </c>
      <c r="D161" s="118">
        <v>20</v>
      </c>
      <c r="E161" s="119">
        <v>23.76521366849273</v>
      </c>
      <c r="F161" s="119" t="s">
        <v>245</v>
      </c>
      <c r="G161" s="119">
        <v>2.480169813428666</v>
      </c>
      <c r="H161" s="119">
        <v>1.303446247222295</v>
      </c>
      <c r="I161" s="119">
        <v>0.1415</v>
      </c>
      <c r="J161" s="119">
        <v>0.122</v>
      </c>
      <c r="K161" s="119">
        <v>0.026</v>
      </c>
      <c r="L161" s="118">
        <f t="shared" si="45"/>
        <v>4.6923076923076925</v>
      </c>
      <c r="M161" s="119">
        <v>-24.64</v>
      </c>
      <c r="N161" s="119">
        <v>3.34</v>
      </c>
      <c r="O161" s="120">
        <f t="shared" si="47"/>
        <v>0.0015902044216111997</v>
      </c>
      <c r="P161" s="120">
        <f t="shared" si="48"/>
        <v>0.031804088432223994</v>
      </c>
      <c r="Q161"/>
      <c r="R161"/>
      <c r="S161"/>
    </row>
    <row r="162" spans="1:19" s="115" customFormat="1" ht="12.75">
      <c r="A162" s="126"/>
      <c r="B162" s="126"/>
      <c r="C162" s="117"/>
      <c r="D162" s="118"/>
      <c r="E162" s="119"/>
      <c r="F162" s="119"/>
      <c r="G162" s="119"/>
      <c r="H162" s="119"/>
      <c r="I162" s="119"/>
      <c r="J162" s="119"/>
      <c r="K162" s="119"/>
      <c r="L162" s="118"/>
      <c r="M162" s="119"/>
      <c r="N162" s="119"/>
      <c r="O162" s="120"/>
      <c r="P162" s="121"/>
      <c r="Q162"/>
      <c r="R162"/>
      <c r="S162"/>
    </row>
    <row r="163" spans="1:16" ht="12.75">
      <c r="A163" s="126" t="s">
        <v>238</v>
      </c>
      <c r="B163" s="126" t="s">
        <v>7</v>
      </c>
      <c r="C163" s="117">
        <v>5</v>
      </c>
      <c r="D163" s="118">
        <v>5</v>
      </c>
      <c r="E163" s="119">
        <v>41.200406532336444</v>
      </c>
      <c r="F163" s="119" t="s">
        <v>245</v>
      </c>
      <c r="G163" s="119">
        <v>2.148873990029225</v>
      </c>
      <c r="H163" s="119">
        <v>1.5173331104691428</v>
      </c>
      <c r="I163" s="119">
        <v>0.9657</v>
      </c>
      <c r="J163" s="119">
        <v>0.96</v>
      </c>
      <c r="K163" s="119">
        <v>0.09</v>
      </c>
      <c r="L163" s="118">
        <f aca="true" t="shared" si="49" ref="L163:L169">J163/K163</f>
        <v>10.666666666666666</v>
      </c>
      <c r="M163" s="119">
        <v>-24.26</v>
      </c>
      <c r="N163" s="119">
        <v>2.88</v>
      </c>
      <c r="O163" s="120">
        <f aca="true" t="shared" si="50" ref="O163:O169">J163/100*H163</f>
        <v>0.014566397860503769</v>
      </c>
      <c r="P163" s="120">
        <f aca="true" t="shared" si="51" ref="P163:P169">D163*O163</f>
        <v>0.07283198930251884</v>
      </c>
    </row>
    <row r="164" spans="1:16" ht="12.75">
      <c r="A164" s="126" t="s">
        <v>238</v>
      </c>
      <c r="B164" s="126" t="s">
        <v>8</v>
      </c>
      <c r="C164" s="117">
        <v>10</v>
      </c>
      <c r="D164" s="118">
        <v>5</v>
      </c>
      <c r="E164" s="119">
        <v>39.17768222809228</v>
      </c>
      <c r="F164" s="119" t="s">
        <v>245</v>
      </c>
      <c r="G164" s="119">
        <v>2.2626015549925773</v>
      </c>
      <c r="H164" s="119">
        <v>1.523842774260864</v>
      </c>
      <c r="I164" s="119">
        <v>0.9903</v>
      </c>
      <c r="J164" s="119">
        <v>1.107</v>
      </c>
      <c r="K164" s="119">
        <v>0.114</v>
      </c>
      <c r="L164" s="118">
        <f t="shared" si="49"/>
        <v>9.710526315789473</v>
      </c>
      <c r="M164" s="119">
        <v>-24.93</v>
      </c>
      <c r="N164" s="119">
        <v>3.39</v>
      </c>
      <c r="O164" s="120">
        <f t="shared" si="50"/>
        <v>0.016868939511067764</v>
      </c>
      <c r="P164" s="120">
        <f t="shared" si="51"/>
        <v>0.08434469755533883</v>
      </c>
    </row>
    <row r="165" spans="1:16" ht="12.75">
      <c r="A165" s="126" t="s">
        <v>238</v>
      </c>
      <c r="B165" s="126" t="s">
        <v>9</v>
      </c>
      <c r="C165" s="117">
        <v>20</v>
      </c>
      <c r="D165" s="118">
        <v>10</v>
      </c>
      <c r="E165" s="119">
        <v>38.36571302851278</v>
      </c>
      <c r="F165" s="119" t="s">
        <v>245</v>
      </c>
      <c r="G165" s="119">
        <v>2.634746556105388</v>
      </c>
      <c r="H165" s="119">
        <v>1.8633350848599535</v>
      </c>
      <c r="I165" s="119">
        <v>0.772</v>
      </c>
      <c r="J165" s="119">
        <v>0.845</v>
      </c>
      <c r="K165" s="119">
        <v>0.091</v>
      </c>
      <c r="L165" s="118">
        <f t="shared" si="49"/>
        <v>9.285714285714286</v>
      </c>
      <c r="M165" s="119">
        <v>-24.04</v>
      </c>
      <c r="N165" s="119">
        <v>4.09</v>
      </c>
      <c r="O165" s="120">
        <f t="shared" si="50"/>
        <v>0.015745181467066605</v>
      </c>
      <c r="P165" s="120">
        <f t="shared" si="51"/>
        <v>0.15745181467066605</v>
      </c>
    </row>
    <row r="166" spans="1:16" ht="12.75">
      <c r="A166" s="126" t="s">
        <v>238</v>
      </c>
      <c r="B166" s="126" t="s">
        <v>10</v>
      </c>
      <c r="C166" s="117">
        <v>40</v>
      </c>
      <c r="D166" s="118">
        <v>20</v>
      </c>
      <c r="E166" s="119">
        <v>38.68125655010154</v>
      </c>
      <c r="F166" s="119" t="s">
        <v>245</v>
      </c>
      <c r="G166" s="119">
        <v>2.6899401298591767</v>
      </c>
      <c r="H166" s="119">
        <v>1.5460769175182147</v>
      </c>
      <c r="I166" s="119">
        <v>0.6727</v>
      </c>
      <c r="J166" s="119">
        <v>0.705</v>
      </c>
      <c r="K166" s="119">
        <v>0.081</v>
      </c>
      <c r="L166" s="118">
        <f t="shared" si="49"/>
        <v>8.703703703703702</v>
      </c>
      <c r="M166" s="119">
        <v>-23.12</v>
      </c>
      <c r="N166" s="119">
        <v>3.95</v>
      </c>
      <c r="O166" s="120">
        <f t="shared" si="50"/>
        <v>0.010899842268503414</v>
      </c>
      <c r="P166" s="120">
        <f t="shared" si="51"/>
        <v>0.21799684537006828</v>
      </c>
    </row>
    <row r="167" spans="1:16" ht="12.75">
      <c r="A167" s="126" t="s">
        <v>238</v>
      </c>
      <c r="B167" s="126" t="s">
        <v>11</v>
      </c>
      <c r="C167" s="117">
        <v>60</v>
      </c>
      <c r="D167" s="118">
        <v>20</v>
      </c>
      <c r="E167" s="119">
        <v>33.77181560943688</v>
      </c>
      <c r="F167" s="119" t="s">
        <v>245</v>
      </c>
      <c r="G167" s="119">
        <v>2.1080280172413763</v>
      </c>
      <c r="H167" s="119">
        <v>1.5199876270655306</v>
      </c>
      <c r="I167" s="119">
        <v>0.2115</v>
      </c>
      <c r="J167" s="119">
        <v>0.212</v>
      </c>
      <c r="K167" s="119">
        <v>0.036</v>
      </c>
      <c r="L167" s="118">
        <f t="shared" si="49"/>
        <v>5.888888888888889</v>
      </c>
      <c r="M167" s="119">
        <v>-22.79</v>
      </c>
      <c r="N167" s="119">
        <v>4.5</v>
      </c>
      <c r="O167" s="120">
        <f t="shared" si="50"/>
        <v>0.003222373769378925</v>
      </c>
      <c r="P167" s="120">
        <f t="shared" si="51"/>
        <v>0.0644474753875785</v>
      </c>
    </row>
    <row r="168" spans="1:16" ht="12.75">
      <c r="A168" s="126" t="s">
        <v>238</v>
      </c>
      <c r="B168" s="126" t="s">
        <v>12</v>
      </c>
      <c r="C168" s="117">
        <v>80</v>
      </c>
      <c r="D168" s="118">
        <v>20</v>
      </c>
      <c r="E168" s="119">
        <v>21.64718113760744</v>
      </c>
      <c r="F168" s="119" t="s">
        <v>240</v>
      </c>
      <c r="G168" s="119">
        <v>1.1418755052546414</v>
      </c>
      <c r="H168" s="119">
        <v>-998</v>
      </c>
      <c r="I168" s="119">
        <v>0.1832</v>
      </c>
      <c r="J168" s="119">
        <v>0.161</v>
      </c>
      <c r="K168" s="119">
        <v>0.029</v>
      </c>
      <c r="L168" s="118">
        <f t="shared" si="49"/>
        <v>5.551724137931035</v>
      </c>
      <c r="M168" s="119">
        <v>-25.39</v>
      </c>
      <c r="N168" s="119">
        <v>2.4</v>
      </c>
      <c r="O168" s="120">
        <v>-999</v>
      </c>
      <c r="P168" s="120">
        <v>-999</v>
      </c>
    </row>
    <row r="169" spans="1:19" s="133" customFormat="1" ht="12.75">
      <c r="A169" s="126" t="s">
        <v>238</v>
      </c>
      <c r="B169" s="126" t="s">
        <v>13</v>
      </c>
      <c r="C169" s="117">
        <v>100</v>
      </c>
      <c r="D169" s="118">
        <v>20</v>
      </c>
      <c r="E169" s="119">
        <v>31.23307157303043</v>
      </c>
      <c r="F169" s="119" t="s">
        <v>245</v>
      </c>
      <c r="G169" s="119">
        <v>2.5082044069385847</v>
      </c>
      <c r="H169" s="119">
        <v>1.6644632520992848</v>
      </c>
      <c r="I169" s="119">
        <v>0.177</v>
      </c>
      <c r="J169" s="119">
        <v>0.168</v>
      </c>
      <c r="K169" s="119">
        <v>0.029</v>
      </c>
      <c r="L169" s="118">
        <f t="shared" si="49"/>
        <v>5.793103448275862</v>
      </c>
      <c r="M169" s="119">
        <v>-25.99</v>
      </c>
      <c r="N169" s="119">
        <v>2.54</v>
      </c>
      <c r="O169" s="120">
        <f t="shared" si="50"/>
        <v>0.0027962982635267985</v>
      </c>
      <c r="P169" s="120">
        <f t="shared" si="51"/>
        <v>0.05592596527053597</v>
      </c>
      <c r="Q169"/>
      <c r="R169"/>
      <c r="S169"/>
    </row>
    <row r="170" spans="1:16" ht="12.75">
      <c r="A170" s="126"/>
      <c r="B170" s="126"/>
      <c r="C170" s="117"/>
      <c r="D170" s="118"/>
      <c r="E170" s="119"/>
      <c r="F170" s="119"/>
      <c r="G170" s="119"/>
      <c r="H170" s="119"/>
      <c r="I170" s="119"/>
      <c r="J170" s="119"/>
      <c r="K170" s="119"/>
      <c r="L170" s="118"/>
      <c r="M170" s="119"/>
      <c r="N170" s="119"/>
      <c r="O170" s="120"/>
      <c r="P170" s="121"/>
    </row>
    <row r="171" spans="1:16" ht="12.75">
      <c r="A171" s="126" t="s">
        <v>14</v>
      </c>
      <c r="B171" s="126" t="s">
        <v>15</v>
      </c>
      <c r="C171" s="117">
        <v>5</v>
      </c>
      <c r="D171" s="118">
        <f>C171-C170</f>
        <v>5</v>
      </c>
      <c r="E171" s="119">
        <v>42.937115067514696</v>
      </c>
      <c r="F171" s="119" t="s">
        <v>16</v>
      </c>
      <c r="G171" s="119">
        <v>1.0195265249697494</v>
      </c>
      <c r="H171" s="119">
        <v>0.8278536290216505</v>
      </c>
      <c r="I171" s="119">
        <v>-999</v>
      </c>
      <c r="J171" s="119">
        <v>2.53</v>
      </c>
      <c r="K171" s="119">
        <v>0.231</v>
      </c>
      <c r="L171" s="118">
        <f>J171/K171</f>
        <v>10.95238095238095</v>
      </c>
      <c r="M171" s="119">
        <v>-26.068</v>
      </c>
      <c r="N171" s="119">
        <v>1.065</v>
      </c>
      <c r="O171" s="120">
        <f aca="true" t="shared" si="52" ref="O171:O183">J171/100*H171</f>
        <v>0.020944696814247758</v>
      </c>
      <c r="P171" s="121">
        <f>D171*O171</f>
        <v>0.1047234840712388</v>
      </c>
    </row>
    <row r="172" spans="1:16" ht="12.75">
      <c r="A172" s="126" t="s">
        <v>14</v>
      </c>
      <c r="B172" s="126" t="s">
        <v>17</v>
      </c>
      <c r="C172" s="117">
        <v>10</v>
      </c>
      <c r="D172" s="118">
        <f aca="true" t="shared" si="53" ref="D172:D183">C172-C171</f>
        <v>5</v>
      </c>
      <c r="E172" s="119">
        <v>31.551363420594612</v>
      </c>
      <c r="F172" s="119" t="s">
        <v>16</v>
      </c>
      <c r="G172" s="119">
        <v>0.9090909090909038</v>
      </c>
      <c r="H172" s="119">
        <v>1.4963038960355666</v>
      </c>
      <c r="I172" s="119">
        <v>-999</v>
      </c>
      <c r="J172" s="119">
        <v>0.86</v>
      </c>
      <c r="K172" s="119">
        <v>0.072</v>
      </c>
      <c r="L172" s="118">
        <f aca="true" t="shared" si="54" ref="L172:L183">J172/K172</f>
        <v>11.944444444444445</v>
      </c>
      <c r="M172" s="119">
        <v>-24.431</v>
      </c>
      <c r="N172" s="119">
        <v>4.011</v>
      </c>
      <c r="O172" s="120">
        <f t="shared" si="52"/>
        <v>0.012868213505905873</v>
      </c>
      <c r="P172" s="121">
        <f aca="true" t="shared" si="55" ref="P172:P183">D172*O172</f>
        <v>0.06434106752952937</v>
      </c>
    </row>
    <row r="173" spans="1:16" ht="12.75">
      <c r="A173" s="126" t="s">
        <v>14</v>
      </c>
      <c r="B173" s="126" t="s">
        <v>210</v>
      </c>
      <c r="C173" s="117">
        <v>15</v>
      </c>
      <c r="D173" s="118">
        <f t="shared" si="53"/>
        <v>5</v>
      </c>
      <c r="E173" s="119">
        <v>28.76325491870302</v>
      </c>
      <c r="F173" s="119" t="s">
        <v>16</v>
      </c>
      <c r="G173" s="119">
        <v>0.4791123812725617</v>
      </c>
      <c r="H173" s="119">
        <v>1.347802067713677</v>
      </c>
      <c r="I173" s="119">
        <v>-999</v>
      </c>
      <c r="J173" s="119">
        <v>0.586</v>
      </c>
      <c r="K173" s="119">
        <v>0.058</v>
      </c>
      <c r="L173" s="118">
        <f t="shared" si="54"/>
        <v>10.103448275862068</v>
      </c>
      <c r="M173" s="119">
        <v>-23.466</v>
      </c>
      <c r="N173" s="119">
        <v>4.11</v>
      </c>
      <c r="O173" s="120">
        <f t="shared" si="52"/>
        <v>0.007898120116802148</v>
      </c>
      <c r="P173" s="121">
        <f t="shared" si="55"/>
        <v>0.039490600584010736</v>
      </c>
    </row>
    <row r="174" spans="1:16" ht="12.75">
      <c r="A174" s="126" t="s">
        <v>14</v>
      </c>
      <c r="B174" s="126" t="s">
        <v>210</v>
      </c>
      <c r="C174" s="117">
        <v>20</v>
      </c>
      <c r="D174" s="118">
        <f t="shared" si="53"/>
        <v>5</v>
      </c>
      <c r="E174" s="119">
        <v>28.185818245515136</v>
      </c>
      <c r="F174" s="119" t="s">
        <v>16</v>
      </c>
      <c r="G174" s="119">
        <v>0.7855070412568388</v>
      </c>
      <c r="H174" s="119">
        <v>1.5873043432509932</v>
      </c>
      <c r="I174" s="119">
        <v>-999</v>
      </c>
      <c r="J174" s="119">
        <v>0.563</v>
      </c>
      <c r="K174" s="119">
        <v>0.05</v>
      </c>
      <c r="L174" s="118">
        <f t="shared" si="54"/>
        <v>11.259999999999998</v>
      </c>
      <c r="M174" s="119">
        <v>-23.959</v>
      </c>
      <c r="N174" s="119">
        <v>4.861</v>
      </c>
      <c r="O174" s="120">
        <f t="shared" si="52"/>
        <v>0.00893652345250309</v>
      </c>
      <c r="P174" s="121">
        <f t="shared" si="55"/>
        <v>0.044682617262515455</v>
      </c>
    </row>
    <row r="175" spans="1:16" ht="12.75">
      <c r="A175" s="126" t="s">
        <v>14</v>
      </c>
      <c r="B175" s="126" t="s">
        <v>211</v>
      </c>
      <c r="C175" s="117">
        <v>25</v>
      </c>
      <c r="D175" s="118">
        <f t="shared" si="53"/>
        <v>5</v>
      </c>
      <c r="E175" s="119">
        <v>32.75758238571582</v>
      </c>
      <c r="F175" s="119" t="s">
        <v>16</v>
      </c>
      <c r="G175" s="119">
        <v>0.5744079179922368</v>
      </c>
      <c r="H175" s="119">
        <v>1.1979691158287953</v>
      </c>
      <c r="I175" s="119">
        <v>-999</v>
      </c>
      <c r="J175" s="119">
        <v>0.777</v>
      </c>
      <c r="K175" s="119">
        <v>0.06</v>
      </c>
      <c r="L175" s="118">
        <f t="shared" si="54"/>
        <v>12.950000000000001</v>
      </c>
      <c r="M175" s="119">
        <v>-25.058</v>
      </c>
      <c r="N175" s="119">
        <v>3.811</v>
      </c>
      <c r="O175" s="120">
        <f t="shared" si="52"/>
        <v>0.009308220029989739</v>
      </c>
      <c r="P175" s="121">
        <f t="shared" si="55"/>
        <v>0.046541100149948694</v>
      </c>
    </row>
    <row r="176" spans="1:16" ht="12.75">
      <c r="A176" s="126" t="s">
        <v>14</v>
      </c>
      <c r="B176" s="126" t="s">
        <v>211</v>
      </c>
      <c r="C176" s="117">
        <v>30</v>
      </c>
      <c r="D176" s="118">
        <f t="shared" si="53"/>
        <v>5</v>
      </c>
      <c r="E176" s="119">
        <v>30.452680318651982</v>
      </c>
      <c r="F176" s="119" t="s">
        <v>16</v>
      </c>
      <c r="G176" s="119">
        <v>0.15712868011910075</v>
      </c>
      <c r="H176" s="119">
        <v>1.5071949070054982</v>
      </c>
      <c r="I176" s="119">
        <v>-999</v>
      </c>
      <c r="J176" s="119">
        <f>AVERAGE(0.54,0.581)</f>
        <v>0.5605</v>
      </c>
      <c r="K176" s="119">
        <f>AVERAGE(0.049,0.048)</f>
        <v>0.0485</v>
      </c>
      <c r="L176" s="118">
        <f t="shared" si="54"/>
        <v>11.556701030927835</v>
      </c>
      <c r="M176" s="119">
        <f>AVERAGE(-23.325,-23.816)</f>
        <v>-23.5705</v>
      </c>
      <c r="N176" s="119">
        <f>AVERAGE(4.707,5.301)</f>
        <v>5.004</v>
      </c>
      <c r="O176" s="120">
        <f t="shared" si="52"/>
        <v>0.008447827453765816</v>
      </c>
      <c r="P176" s="121">
        <f t="shared" si="55"/>
        <v>0.04223913726882908</v>
      </c>
    </row>
    <row r="177" spans="1:16" ht="12.75">
      <c r="A177" s="126" t="s">
        <v>14</v>
      </c>
      <c r="B177" s="126" t="s">
        <v>211</v>
      </c>
      <c r="C177" s="117">
        <v>35</v>
      </c>
      <c r="D177" s="118">
        <f t="shared" si="53"/>
        <v>5</v>
      </c>
      <c r="E177" s="119">
        <v>29.190543374773668</v>
      </c>
      <c r="F177" s="119" t="s">
        <v>16</v>
      </c>
      <c r="G177" s="119">
        <v>0.09398496240604626</v>
      </c>
      <c r="H177" s="119">
        <v>1.5590824191723884</v>
      </c>
      <c r="I177" s="119">
        <v>-999</v>
      </c>
      <c r="J177" s="119">
        <v>0.457</v>
      </c>
      <c r="K177" s="119">
        <v>0.042</v>
      </c>
      <c r="L177" s="118">
        <f t="shared" si="54"/>
        <v>10.880952380952381</v>
      </c>
      <c r="M177" s="119">
        <v>-22.939</v>
      </c>
      <c r="N177" s="119">
        <v>4.122</v>
      </c>
      <c r="O177" s="120">
        <f t="shared" si="52"/>
        <v>0.007125006655617816</v>
      </c>
      <c r="P177" s="121">
        <f t="shared" si="55"/>
        <v>0.03562503327808908</v>
      </c>
    </row>
    <row r="178" spans="1:16" ht="12.75">
      <c r="A178" s="126" t="s">
        <v>14</v>
      </c>
      <c r="B178" s="126" t="s">
        <v>211</v>
      </c>
      <c r="C178" s="117">
        <v>40</v>
      </c>
      <c r="D178" s="118">
        <f t="shared" si="53"/>
        <v>5</v>
      </c>
      <c r="E178" s="119">
        <v>30.346345438994614</v>
      </c>
      <c r="F178" s="119" t="s">
        <v>16</v>
      </c>
      <c r="G178" s="119">
        <v>0.3933136676499416</v>
      </c>
      <c r="H178" s="119">
        <v>1.6996080288322415</v>
      </c>
      <c r="I178" s="119">
        <v>-999</v>
      </c>
      <c r="J178" s="119">
        <v>0.42</v>
      </c>
      <c r="K178" s="119">
        <v>0.045</v>
      </c>
      <c r="L178" s="118">
        <f t="shared" si="54"/>
        <v>9.333333333333334</v>
      </c>
      <c r="M178" s="119">
        <v>-22.566</v>
      </c>
      <c r="N178" s="119">
        <v>5.333</v>
      </c>
      <c r="O178" s="120">
        <f t="shared" si="52"/>
        <v>0.0071383537210954135</v>
      </c>
      <c r="P178" s="121">
        <f t="shared" si="55"/>
        <v>0.03569176860547707</v>
      </c>
    </row>
    <row r="179" spans="1:16" ht="12.75">
      <c r="A179" s="126" t="s">
        <v>14</v>
      </c>
      <c r="B179" s="126" t="s">
        <v>18</v>
      </c>
      <c r="C179" s="117">
        <v>45.2</v>
      </c>
      <c r="D179" s="118">
        <f t="shared" si="53"/>
        <v>5.200000000000003</v>
      </c>
      <c r="E179" s="119">
        <v>33.92791388742313</v>
      </c>
      <c r="F179" s="119" t="s">
        <v>16</v>
      </c>
      <c r="G179" s="119">
        <v>0.3491271820448727</v>
      </c>
      <c r="H179" s="119">
        <v>1.364760840926889</v>
      </c>
      <c r="I179" s="119">
        <v>-999</v>
      </c>
      <c r="J179" s="119">
        <v>0.461</v>
      </c>
      <c r="K179" s="119">
        <v>0.054</v>
      </c>
      <c r="L179" s="118">
        <f t="shared" si="54"/>
        <v>8.537037037037038</v>
      </c>
      <c r="M179" s="119">
        <v>-22.482</v>
      </c>
      <c r="N179" s="119">
        <v>5.068</v>
      </c>
      <c r="O179" s="120">
        <f t="shared" si="52"/>
        <v>0.006291547476672959</v>
      </c>
      <c r="P179" s="121">
        <f t="shared" si="55"/>
        <v>0.032716046878699404</v>
      </c>
    </row>
    <row r="180" spans="1:16" ht="12.75">
      <c r="A180" s="126" t="s">
        <v>14</v>
      </c>
      <c r="B180" s="126" t="s">
        <v>18</v>
      </c>
      <c r="C180" s="117">
        <v>50.4</v>
      </c>
      <c r="D180" s="118">
        <f t="shared" si="53"/>
        <v>5.199999999999996</v>
      </c>
      <c r="E180" s="119">
        <v>34.18820736900139</v>
      </c>
      <c r="F180" s="119" t="s">
        <v>16</v>
      </c>
      <c r="G180" s="119">
        <v>0.7692307692307887</v>
      </c>
      <c r="H180" s="119">
        <v>1.515539218364569</v>
      </c>
      <c r="I180" s="119">
        <v>-999</v>
      </c>
      <c r="J180" s="119">
        <v>0.396</v>
      </c>
      <c r="K180" s="119">
        <v>0.048</v>
      </c>
      <c r="L180" s="118">
        <f t="shared" si="54"/>
        <v>8.25</v>
      </c>
      <c r="M180" s="119">
        <v>-22.621</v>
      </c>
      <c r="N180" s="119">
        <v>4.916</v>
      </c>
      <c r="O180" s="120">
        <f t="shared" si="52"/>
        <v>0.006001535304723694</v>
      </c>
      <c r="P180" s="121">
        <f t="shared" si="55"/>
        <v>0.031207983584563184</v>
      </c>
    </row>
    <row r="181" spans="1:16" ht="12.75">
      <c r="A181" s="126" t="s">
        <v>14</v>
      </c>
      <c r="B181" s="126" t="s">
        <v>18</v>
      </c>
      <c r="C181" s="117">
        <v>55.6</v>
      </c>
      <c r="D181" s="118">
        <f t="shared" si="53"/>
        <v>5.200000000000003</v>
      </c>
      <c r="E181" s="119">
        <v>32.97022341969296</v>
      </c>
      <c r="F181" s="119" t="s">
        <v>16</v>
      </c>
      <c r="G181" s="119">
        <v>0.19257433369279653</v>
      </c>
      <c r="H181" s="119">
        <v>1.4718648883276766</v>
      </c>
      <c r="I181" s="119">
        <v>-999</v>
      </c>
      <c r="J181" s="119">
        <v>0.399</v>
      </c>
      <c r="K181" s="119">
        <v>0.043</v>
      </c>
      <c r="L181" s="118">
        <f t="shared" si="54"/>
        <v>9.279069767441861</v>
      </c>
      <c r="M181" s="119">
        <v>-23.473</v>
      </c>
      <c r="N181" s="119">
        <v>5.195</v>
      </c>
      <c r="O181" s="120">
        <f t="shared" si="52"/>
        <v>0.00587274090442743</v>
      </c>
      <c r="P181" s="121">
        <f t="shared" si="55"/>
        <v>0.030538252703022652</v>
      </c>
    </row>
    <row r="182" spans="1:16" ht="12.75">
      <c r="A182" s="126" t="s">
        <v>14</v>
      </c>
      <c r="B182" s="126" t="s">
        <v>18</v>
      </c>
      <c r="C182" s="117">
        <v>60.8</v>
      </c>
      <c r="D182" s="118">
        <f t="shared" si="53"/>
        <v>5.199999999999996</v>
      </c>
      <c r="E182" s="119">
        <v>30.869767894438848</v>
      </c>
      <c r="F182" s="119" t="s">
        <v>16</v>
      </c>
      <c r="G182" s="119">
        <v>0.3002745367192805</v>
      </c>
      <c r="H182" s="119">
        <v>1.5221159158101796</v>
      </c>
      <c r="I182" s="119">
        <v>-999</v>
      </c>
      <c r="J182" s="119">
        <v>0.286</v>
      </c>
      <c r="K182" s="119">
        <v>0.041</v>
      </c>
      <c r="L182" s="118">
        <f t="shared" si="54"/>
        <v>6.97560975609756</v>
      </c>
      <c r="M182" s="119">
        <v>-22.316</v>
      </c>
      <c r="N182" s="119">
        <v>5.059</v>
      </c>
      <c r="O182" s="120">
        <f t="shared" si="52"/>
        <v>0.004353251519217113</v>
      </c>
      <c r="P182" s="121">
        <f t="shared" si="55"/>
        <v>0.022636907899928966</v>
      </c>
    </row>
    <row r="183" spans="1:19" s="133" customFormat="1" ht="12.75">
      <c r="A183" s="126" t="s">
        <v>14</v>
      </c>
      <c r="B183" s="126" t="s">
        <v>18</v>
      </c>
      <c r="C183" s="117">
        <v>65</v>
      </c>
      <c r="D183" s="118">
        <f t="shared" si="53"/>
        <v>4.200000000000003</v>
      </c>
      <c r="E183" s="119">
        <v>29.691951977109078</v>
      </c>
      <c r="F183" s="119" t="s">
        <v>16</v>
      </c>
      <c r="G183" s="119">
        <v>0.5678884873515866</v>
      </c>
      <c r="H183" s="119">
        <v>1.1880522077033788</v>
      </c>
      <c r="I183" s="119">
        <v>-999</v>
      </c>
      <c r="J183" s="119">
        <v>0.309</v>
      </c>
      <c r="K183" s="119">
        <v>0.042</v>
      </c>
      <c r="L183" s="118">
        <f t="shared" si="54"/>
        <v>7.357142857142857</v>
      </c>
      <c r="M183" s="119">
        <v>-22.864</v>
      </c>
      <c r="N183" s="119">
        <v>4.604</v>
      </c>
      <c r="O183" s="120">
        <f t="shared" si="52"/>
        <v>0.0036710813218034403</v>
      </c>
      <c r="P183" s="121">
        <f t="shared" si="55"/>
        <v>0.01541854155157446</v>
      </c>
      <c r="Q183"/>
      <c r="R183"/>
      <c r="S183"/>
    </row>
    <row r="184" ht="12.75"/>
    <row r="185" spans="1:16" ht="12.75">
      <c r="A185" s="136" t="s">
        <v>19</v>
      </c>
      <c r="B185" s="136" t="s">
        <v>20</v>
      </c>
      <c r="C185" s="137">
        <v>5</v>
      </c>
      <c r="D185" s="138">
        <v>5</v>
      </c>
      <c r="E185" s="123">
        <v>36.841184377391926</v>
      </c>
      <c r="F185" s="123" t="s">
        <v>21</v>
      </c>
      <c r="G185" s="123">
        <v>0</v>
      </c>
      <c r="H185" s="119">
        <v>0.9625450515854049</v>
      </c>
      <c r="I185" s="119">
        <v>1.294</v>
      </c>
      <c r="J185" s="123">
        <v>1.23</v>
      </c>
      <c r="K185" s="123">
        <v>0.138</v>
      </c>
      <c r="L185" s="138">
        <f>J185/K185</f>
        <v>8.91304347826087</v>
      </c>
      <c r="M185" s="123">
        <v>-25.43</v>
      </c>
      <c r="N185" s="141">
        <v>1.56</v>
      </c>
      <c r="O185" s="139">
        <f>J185/100*H185</f>
        <v>0.01183930413450048</v>
      </c>
      <c r="P185" s="140">
        <f aca="true" t="shared" si="56" ref="P185:P200">D185*O185</f>
        <v>0.0591965206725024</v>
      </c>
    </row>
    <row r="186" spans="1:16" ht="12.75">
      <c r="A186" s="136" t="s">
        <v>19</v>
      </c>
      <c r="B186" s="136" t="s">
        <v>22</v>
      </c>
      <c r="C186" s="137">
        <v>10</v>
      </c>
      <c r="D186" s="138">
        <v>5</v>
      </c>
      <c r="E186" s="123">
        <v>26.044381771124534</v>
      </c>
      <c r="F186" s="123" t="s">
        <v>21</v>
      </c>
      <c r="G186" s="123">
        <v>1.702161349061826</v>
      </c>
      <c r="H186" s="123">
        <v>1.5123530368119524</v>
      </c>
      <c r="I186" s="123">
        <v>0.4642</v>
      </c>
      <c r="J186" s="123">
        <v>0.446</v>
      </c>
      <c r="K186" s="123">
        <v>0.069</v>
      </c>
      <c r="L186" s="138">
        <f aca="true" t="shared" si="57" ref="L186:L201">J186/K186</f>
        <v>6.463768115942028</v>
      </c>
      <c r="M186" s="123">
        <v>-22.56</v>
      </c>
      <c r="N186" s="141">
        <v>4.3</v>
      </c>
      <c r="O186" s="139">
        <f>J186/100*H186</f>
        <v>0.006745094544181309</v>
      </c>
      <c r="P186" s="140">
        <f t="shared" si="56"/>
        <v>0.03372547272090654</v>
      </c>
    </row>
    <row r="187" spans="1:19" s="115" customFormat="1" ht="12.75">
      <c r="A187" s="126" t="s">
        <v>19</v>
      </c>
      <c r="B187" s="126" t="s">
        <v>23</v>
      </c>
      <c r="C187" s="117">
        <v>20</v>
      </c>
      <c r="D187" s="118">
        <v>10</v>
      </c>
      <c r="E187" s="119">
        <v>26.754026661911823</v>
      </c>
      <c r="F187" s="119" t="s">
        <v>21</v>
      </c>
      <c r="G187" s="119">
        <v>1.8408764367816355</v>
      </c>
      <c r="H187" s="119">
        <v>1.171696060382317</v>
      </c>
      <c r="I187" s="119">
        <v>0.1784</v>
      </c>
      <c r="J187" s="119">
        <v>0.173</v>
      </c>
      <c r="K187" s="119">
        <v>0.043</v>
      </c>
      <c r="L187" s="118">
        <f t="shared" si="57"/>
        <v>4.023255813953488</v>
      </c>
      <c r="M187" s="142">
        <v>-22.66</v>
      </c>
      <c r="N187" s="142">
        <v>4.18</v>
      </c>
      <c r="O187" s="120">
        <f>J187/100*H187</f>
        <v>0.002027034184461408</v>
      </c>
      <c r="P187" s="121">
        <f t="shared" si="56"/>
        <v>0.02027034184461408</v>
      </c>
      <c r="Q187"/>
      <c r="R187"/>
      <c r="S187"/>
    </row>
    <row r="188" spans="1:19" s="115" customFormat="1" ht="12.75">
      <c r="A188" s="126" t="s">
        <v>19</v>
      </c>
      <c r="B188" s="126" t="s">
        <v>24</v>
      </c>
      <c r="C188" s="117">
        <v>40</v>
      </c>
      <c r="D188" s="118">
        <v>20</v>
      </c>
      <c r="E188" s="119">
        <v>27.712835379570677</v>
      </c>
      <c r="F188" s="119" t="s">
        <v>21</v>
      </c>
      <c r="G188" s="119">
        <v>1.123448726322751</v>
      </c>
      <c r="H188" s="119">
        <v>1.2500994682736872</v>
      </c>
      <c r="I188" s="119">
        <v>0.1384</v>
      </c>
      <c r="J188" s="119">
        <v>0.134</v>
      </c>
      <c r="K188" s="119">
        <v>0.033</v>
      </c>
      <c r="L188" s="118">
        <f t="shared" si="57"/>
        <v>4.0606060606060606</v>
      </c>
      <c r="M188" s="142">
        <v>-24.56</v>
      </c>
      <c r="N188" s="142">
        <v>3.66</v>
      </c>
      <c r="O188" s="120">
        <f>J188/100*H188</f>
        <v>0.0016751332874867409</v>
      </c>
      <c r="P188" s="121">
        <f t="shared" si="56"/>
        <v>0.03350266574973482</v>
      </c>
      <c r="Q188"/>
      <c r="R188"/>
      <c r="S188"/>
    </row>
    <row r="189" spans="1:19" s="115" customFormat="1" ht="12.75">
      <c r="A189" s="126" t="s">
        <v>19</v>
      </c>
      <c r="B189" s="126" t="s">
        <v>25</v>
      </c>
      <c r="C189" s="117">
        <v>60</v>
      </c>
      <c r="D189" s="118">
        <v>20</v>
      </c>
      <c r="E189" s="119">
        <v>29.668422470235335</v>
      </c>
      <c r="F189" s="119" t="s">
        <v>21</v>
      </c>
      <c r="G189" s="119">
        <v>0</v>
      </c>
      <c r="H189" s="119">
        <v>0.9092974372397201</v>
      </c>
      <c r="I189" s="119">
        <v>0.1376</v>
      </c>
      <c r="J189" s="119">
        <v>0.128</v>
      </c>
      <c r="K189" s="119">
        <v>0.03</v>
      </c>
      <c r="L189" s="118">
        <f t="shared" si="57"/>
        <v>4.266666666666667</v>
      </c>
      <c r="M189" s="142">
        <v>-24.25</v>
      </c>
      <c r="N189" s="142">
        <v>4.51</v>
      </c>
      <c r="O189" s="120">
        <f>J189/100*H189</f>
        <v>0.0011639007196668418</v>
      </c>
      <c r="P189" s="121">
        <f t="shared" si="56"/>
        <v>0.023278014393336835</v>
      </c>
      <c r="Q189"/>
      <c r="R189"/>
      <c r="S189"/>
    </row>
    <row r="190" spans="1:19" s="115" customFormat="1" ht="12.75">
      <c r="A190" s="126"/>
      <c r="B190" s="126"/>
      <c r="C190" s="117"/>
      <c r="D190" s="118"/>
      <c r="E190" s="119"/>
      <c r="F190" s="119"/>
      <c r="G190" s="119"/>
      <c r="H190" s="119"/>
      <c r="I190" s="119"/>
      <c r="J190" s="119"/>
      <c r="K190" s="119"/>
      <c r="L190" s="118"/>
      <c r="M190" s="119"/>
      <c r="N190" s="142"/>
      <c r="O190" s="120"/>
      <c r="P190" s="121"/>
      <c r="Q190"/>
      <c r="R190"/>
      <c r="S190"/>
    </row>
    <row r="191" spans="1:19" s="115" customFormat="1" ht="12.75">
      <c r="A191" s="126" t="s">
        <v>19</v>
      </c>
      <c r="B191" s="126" t="s">
        <v>26</v>
      </c>
      <c r="C191" s="117">
        <v>5</v>
      </c>
      <c r="D191" s="118">
        <v>5</v>
      </c>
      <c r="E191" s="119">
        <v>33.52648589633229</v>
      </c>
      <c r="F191" s="119" t="s">
        <v>21</v>
      </c>
      <c r="G191" s="119">
        <v>0</v>
      </c>
      <c r="H191" s="128">
        <v>0.9557053350227778</v>
      </c>
      <c r="I191" s="119">
        <v>1.224</v>
      </c>
      <c r="J191" s="119">
        <v>1.205</v>
      </c>
      <c r="K191" s="119">
        <v>0.134</v>
      </c>
      <c r="L191" s="118">
        <f t="shared" si="57"/>
        <v>8.992537313432836</v>
      </c>
      <c r="M191" s="119">
        <v>-24.59</v>
      </c>
      <c r="N191" s="142">
        <v>1.67</v>
      </c>
      <c r="O191" s="120">
        <f>J191/100*H191</f>
        <v>0.011516249287024473</v>
      </c>
      <c r="P191" s="121">
        <f t="shared" si="56"/>
        <v>0.057581246435122364</v>
      </c>
      <c r="Q191"/>
      <c r="R191"/>
      <c r="S191"/>
    </row>
    <row r="192" spans="1:19" s="115" customFormat="1" ht="12.75">
      <c r="A192" s="126" t="s">
        <v>19</v>
      </c>
      <c r="B192" s="126" t="s">
        <v>27</v>
      </c>
      <c r="C192" s="117">
        <v>10</v>
      </c>
      <c r="D192" s="118">
        <v>5</v>
      </c>
      <c r="E192" s="119">
        <v>25.616769417582663</v>
      </c>
      <c r="F192" s="119" t="s">
        <v>21</v>
      </c>
      <c r="G192" s="119">
        <v>0.9409751924721821</v>
      </c>
      <c r="H192" s="128">
        <v>1.5775934101785472</v>
      </c>
      <c r="I192" s="119">
        <v>0.5483</v>
      </c>
      <c r="J192" s="119">
        <v>0.561</v>
      </c>
      <c r="K192" s="119">
        <v>0.074</v>
      </c>
      <c r="L192" s="118">
        <f t="shared" si="57"/>
        <v>7.5810810810810825</v>
      </c>
      <c r="M192" s="119">
        <v>-22.82</v>
      </c>
      <c r="N192" s="142">
        <v>3.55</v>
      </c>
      <c r="O192" s="120">
        <f>J192/100*H192</f>
        <v>0.00885029903110165</v>
      </c>
      <c r="P192" s="121">
        <f t="shared" si="56"/>
        <v>0.04425149515550825</v>
      </c>
      <c r="Q192"/>
      <c r="R192"/>
      <c r="S192"/>
    </row>
    <row r="193" spans="1:19" s="115" customFormat="1" ht="12.75">
      <c r="A193" s="126" t="s">
        <v>19</v>
      </c>
      <c r="B193" s="129" t="s">
        <v>28</v>
      </c>
      <c r="C193" s="117">
        <v>20</v>
      </c>
      <c r="D193" s="118">
        <v>10</v>
      </c>
      <c r="E193" s="119">
        <v>31.143798261338883</v>
      </c>
      <c r="F193" s="119" t="s">
        <v>21</v>
      </c>
      <c r="G193" s="119">
        <v>2.133747547416598</v>
      </c>
      <c r="H193" s="128">
        <v>0.964663101352033</v>
      </c>
      <c r="I193" s="119">
        <v>0.3491</v>
      </c>
      <c r="J193" s="119">
        <v>0.336</v>
      </c>
      <c r="K193" s="119">
        <v>0.058</v>
      </c>
      <c r="L193" s="118">
        <f t="shared" si="57"/>
        <v>5.793103448275862</v>
      </c>
      <c r="M193" s="119">
        <v>-22.12</v>
      </c>
      <c r="N193" s="142">
        <v>4.54</v>
      </c>
      <c r="O193" s="120">
        <f>J193/100*H193</f>
        <v>0.003241268020542831</v>
      </c>
      <c r="P193" s="121">
        <f t="shared" si="56"/>
        <v>0.03241268020542831</v>
      </c>
      <c r="Q193"/>
      <c r="R193"/>
      <c r="S193"/>
    </row>
    <row r="194" spans="1:19" s="115" customFormat="1" ht="12.75">
      <c r="A194" s="126" t="s">
        <v>19</v>
      </c>
      <c r="B194" s="126" t="s">
        <v>29</v>
      </c>
      <c r="C194" s="117">
        <v>40</v>
      </c>
      <c r="D194" s="118">
        <v>20</v>
      </c>
      <c r="E194" s="119">
        <v>27.64171879109416</v>
      </c>
      <c r="F194" s="119" t="s">
        <v>21</v>
      </c>
      <c r="G194" s="119">
        <v>0</v>
      </c>
      <c r="H194" s="128">
        <v>1.441348466005601</v>
      </c>
      <c r="I194" s="119">
        <v>0.1995</v>
      </c>
      <c r="J194" s="119">
        <v>0.205</v>
      </c>
      <c r="K194" s="119">
        <v>0.04</v>
      </c>
      <c r="L194" s="118">
        <f t="shared" si="57"/>
        <v>5.125</v>
      </c>
      <c r="M194" s="142">
        <v>-23.47</v>
      </c>
      <c r="N194" s="142">
        <v>1.95</v>
      </c>
      <c r="O194" s="120">
        <f>J194/100*H194</f>
        <v>0.002954764355311482</v>
      </c>
      <c r="P194" s="121">
        <f t="shared" si="56"/>
        <v>0.05909528710622964</v>
      </c>
      <c r="Q194"/>
      <c r="R194"/>
      <c r="S194"/>
    </row>
    <row r="195" spans="1:19" s="115" customFormat="1" ht="12.75">
      <c r="A195" s="126" t="s">
        <v>19</v>
      </c>
      <c r="B195" s="126" t="s">
        <v>30</v>
      </c>
      <c r="C195" s="117">
        <v>60</v>
      </c>
      <c r="D195" s="118">
        <v>20</v>
      </c>
      <c r="E195" s="119">
        <v>28.020352338707166</v>
      </c>
      <c r="F195" s="119" t="s">
        <v>21</v>
      </c>
      <c r="G195" s="119">
        <v>0</v>
      </c>
      <c r="H195" s="128">
        <v>1.2791682636648516</v>
      </c>
      <c r="I195" s="119">
        <v>0.1462</v>
      </c>
      <c r="J195" s="119">
        <v>0.131</v>
      </c>
      <c r="K195" s="119">
        <v>0.029</v>
      </c>
      <c r="L195" s="118">
        <f t="shared" si="57"/>
        <v>4.517241379310345</v>
      </c>
      <c r="M195" s="142">
        <v>-24.2</v>
      </c>
      <c r="N195" s="142">
        <v>4.82</v>
      </c>
      <c r="O195" s="120">
        <f>J195/100*H195</f>
        <v>0.0016757104254009555</v>
      </c>
      <c r="P195" s="121">
        <f t="shared" si="56"/>
        <v>0.03351420850801911</v>
      </c>
      <c r="Q195"/>
      <c r="R195"/>
      <c r="S195"/>
    </row>
    <row r="196" spans="1:19" s="115" customFormat="1" ht="12.75">
      <c r="A196" s="126"/>
      <c r="B196" s="126"/>
      <c r="C196" s="117"/>
      <c r="D196" s="118"/>
      <c r="E196" s="119"/>
      <c r="F196" s="119"/>
      <c r="G196" s="119"/>
      <c r="H196" s="128"/>
      <c r="I196" s="119"/>
      <c r="J196" s="119"/>
      <c r="K196" s="119"/>
      <c r="L196" s="118"/>
      <c r="M196" s="119"/>
      <c r="N196" s="142"/>
      <c r="O196" s="120"/>
      <c r="P196" s="121"/>
      <c r="Q196"/>
      <c r="R196"/>
      <c r="S196"/>
    </row>
    <row r="197" spans="1:19" s="115" customFormat="1" ht="12.75">
      <c r="A197" s="126" t="s">
        <v>19</v>
      </c>
      <c r="B197" s="126" t="s">
        <v>31</v>
      </c>
      <c r="C197" s="117">
        <v>5</v>
      </c>
      <c r="D197" s="118">
        <v>5</v>
      </c>
      <c r="E197" s="119">
        <v>28.10998000311269</v>
      </c>
      <c r="F197" s="119" t="s">
        <v>21</v>
      </c>
      <c r="G197" s="119">
        <v>0.39137241259350475</v>
      </c>
      <c r="H197" s="128">
        <v>1.2824333338990326</v>
      </c>
      <c r="I197" s="119">
        <v>0.963</v>
      </c>
      <c r="J197" s="119">
        <v>1.012</v>
      </c>
      <c r="K197" s="119">
        <v>0.111</v>
      </c>
      <c r="L197" s="118">
        <f t="shared" si="57"/>
        <v>9.117117117117116</v>
      </c>
      <c r="M197" s="119">
        <v>-25.37</v>
      </c>
      <c r="N197" s="142">
        <v>3.07</v>
      </c>
      <c r="O197" s="120">
        <f>J197/100*H197</f>
        <v>0.01297822533905821</v>
      </c>
      <c r="P197" s="121">
        <f t="shared" si="56"/>
        <v>0.06489112669529105</v>
      </c>
      <c r="Q197"/>
      <c r="R197"/>
      <c r="S197"/>
    </row>
    <row r="198" spans="1:19" s="115" customFormat="1" ht="12.75">
      <c r="A198" s="126" t="s">
        <v>19</v>
      </c>
      <c r="B198" s="126" t="s">
        <v>32</v>
      </c>
      <c r="C198" s="117">
        <v>10</v>
      </c>
      <c r="D198" s="118">
        <v>5</v>
      </c>
      <c r="E198" s="119">
        <v>24.64242109188721</v>
      </c>
      <c r="F198" s="119" t="s">
        <v>21</v>
      </c>
      <c r="G198" s="119">
        <v>0.8014247551202391</v>
      </c>
      <c r="H198" s="128">
        <v>1.7017605723923899</v>
      </c>
      <c r="I198" s="119">
        <v>0.7105</v>
      </c>
      <c r="J198" s="119">
        <v>0.713</v>
      </c>
      <c r="K198" s="119">
        <v>0.088</v>
      </c>
      <c r="L198" s="118">
        <f t="shared" si="57"/>
        <v>8.102272727272727</v>
      </c>
      <c r="M198" s="119">
        <v>-24.11</v>
      </c>
      <c r="N198" s="142">
        <v>3.59</v>
      </c>
      <c r="O198" s="120">
        <f>J198/100*H198</f>
        <v>0.01213355288115774</v>
      </c>
      <c r="P198" s="121">
        <f t="shared" si="56"/>
        <v>0.06066776440578869</v>
      </c>
      <c r="Q198"/>
      <c r="R198"/>
      <c r="S198"/>
    </row>
    <row r="199" spans="1:19" s="115" customFormat="1" ht="12.75">
      <c r="A199" s="126" t="s">
        <v>19</v>
      </c>
      <c r="B199" s="126" t="s">
        <v>33</v>
      </c>
      <c r="C199" s="117">
        <v>20</v>
      </c>
      <c r="D199" s="118">
        <v>10</v>
      </c>
      <c r="E199" s="119">
        <v>25.028367869805535</v>
      </c>
      <c r="F199" s="119" t="s">
        <v>21</v>
      </c>
      <c r="G199" s="119">
        <v>0.9972384166922366</v>
      </c>
      <c r="H199" s="128">
        <v>1.27429180882172</v>
      </c>
      <c r="I199" s="119">
        <v>0.2165</v>
      </c>
      <c r="J199" s="119">
        <v>0.231</v>
      </c>
      <c r="K199" s="119">
        <v>0.042</v>
      </c>
      <c r="L199" s="118">
        <f t="shared" si="57"/>
        <v>5.5</v>
      </c>
      <c r="M199" s="119">
        <v>-23.2</v>
      </c>
      <c r="N199" s="142">
        <v>4.33</v>
      </c>
      <c r="O199" s="120">
        <f>J199/100*H199</f>
        <v>0.0029436140783781735</v>
      </c>
      <c r="P199" s="121">
        <f t="shared" si="56"/>
        <v>0.029436140783781733</v>
      </c>
      <c r="Q199"/>
      <c r="R199"/>
      <c r="S199"/>
    </row>
    <row r="200" spans="1:19" s="115" customFormat="1" ht="12.75">
      <c r="A200" s="126" t="s">
        <v>19</v>
      </c>
      <c r="B200" s="126" t="s">
        <v>34</v>
      </c>
      <c r="C200" s="117">
        <v>40</v>
      </c>
      <c r="D200" s="118">
        <v>20</v>
      </c>
      <c r="E200" s="119">
        <v>27.174039599176837</v>
      </c>
      <c r="F200" s="119" t="s">
        <v>21</v>
      </c>
      <c r="G200" s="119">
        <v>0</v>
      </c>
      <c r="H200" s="128">
        <v>1.2991612813094537</v>
      </c>
      <c r="I200" s="119">
        <v>0.1611</v>
      </c>
      <c r="J200" s="119">
        <v>0.156</v>
      </c>
      <c r="K200" s="119">
        <v>0.034</v>
      </c>
      <c r="L200" s="118">
        <f t="shared" si="57"/>
        <v>4.588235294117647</v>
      </c>
      <c r="M200" s="142">
        <v>-23.87</v>
      </c>
      <c r="N200" s="142">
        <v>3.81</v>
      </c>
      <c r="O200" s="120">
        <f>J200/100*H200</f>
        <v>0.0020266915988427477</v>
      </c>
      <c r="P200" s="121">
        <f t="shared" si="56"/>
        <v>0.04053383197685495</v>
      </c>
      <c r="Q200"/>
      <c r="R200"/>
      <c r="S200"/>
    </row>
    <row r="201" spans="1:19" s="133" customFormat="1" ht="12.75">
      <c r="A201" s="136" t="s">
        <v>19</v>
      </c>
      <c r="B201" s="143" t="s">
        <v>35</v>
      </c>
      <c r="C201" s="144">
        <v>60</v>
      </c>
      <c r="D201" s="145">
        <v>20</v>
      </c>
      <c r="E201" s="146">
        <v>28.020982927171765</v>
      </c>
      <c r="F201" s="123" t="s">
        <v>21</v>
      </c>
      <c r="G201" s="146">
        <v>0</v>
      </c>
      <c r="H201" s="147">
        <v>1.2908747016278093</v>
      </c>
      <c r="I201" s="146">
        <v>0.1405</v>
      </c>
      <c r="J201" s="146">
        <v>0.129</v>
      </c>
      <c r="K201" s="146">
        <v>0.032</v>
      </c>
      <c r="L201" s="145">
        <f t="shared" si="57"/>
        <v>4.03125</v>
      </c>
      <c r="M201" s="148">
        <v>-23.97</v>
      </c>
      <c r="N201" s="148">
        <v>4.1</v>
      </c>
      <c r="O201" s="149">
        <f>J201/100*H201</f>
        <v>0.001665228365099874</v>
      </c>
      <c r="P201" s="150">
        <f>D201*O201</f>
        <v>0.03330456730199748</v>
      </c>
      <c r="Q201"/>
      <c r="R201"/>
      <c r="S201"/>
    </row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spans="1:16" ht="12.75">
      <c r="A225" s="115"/>
      <c r="B225" s="115"/>
      <c r="C225" s="117"/>
      <c r="D225" s="118"/>
      <c r="E225" s="119"/>
      <c r="F225" s="119"/>
      <c r="G225" s="119"/>
      <c r="H225" s="119"/>
      <c r="I225" s="119"/>
      <c r="J225" s="119"/>
      <c r="K225" s="119"/>
      <c r="L225" s="118"/>
      <c r="M225" s="119"/>
      <c r="N225" s="119"/>
      <c r="O225" s="120"/>
      <c r="P225" s="121"/>
    </row>
    <row r="226" spans="1:16" ht="12.75">
      <c r="A226" s="115"/>
      <c r="B226" s="115"/>
      <c r="C226" s="117"/>
      <c r="D226" s="118"/>
      <c r="E226" s="119"/>
      <c r="F226" s="119"/>
      <c r="G226" s="119"/>
      <c r="H226" s="119"/>
      <c r="I226" s="119"/>
      <c r="J226" s="119"/>
      <c r="K226" s="119"/>
      <c r="L226" s="118"/>
      <c r="M226" s="119"/>
      <c r="N226" s="119"/>
      <c r="O226" s="120"/>
      <c r="P226" s="121"/>
    </row>
    <row r="227" ht="12.75"/>
    <row r="228" ht="12.75"/>
    <row r="229" ht="12.75"/>
    <row r="230" ht="12.75"/>
    <row r="231" ht="12.75"/>
    <row r="232" ht="12.75">
      <c r="B232" s="135"/>
    </row>
    <row r="233" ht="12.75">
      <c r="B233" s="135"/>
    </row>
    <row r="234" ht="12.75">
      <c r="B234" s="135"/>
    </row>
    <row r="235" ht="12.75">
      <c r="B235" s="135"/>
    </row>
    <row r="236" ht="12.75">
      <c r="B236" s="135"/>
    </row>
    <row r="237" ht="12.75">
      <c r="B237" s="135"/>
    </row>
    <row r="238" ht="12.75">
      <c r="B238" s="135"/>
    </row>
    <row r="239" ht="12.75"/>
    <row r="240" ht="12.75">
      <c r="B240" s="135"/>
    </row>
    <row r="241" ht="12.75">
      <c r="B241" s="135"/>
    </row>
    <row r="242" ht="12.75">
      <c r="B242" s="135"/>
    </row>
    <row r="243" ht="12.75">
      <c r="B243" s="135"/>
    </row>
    <row r="244" ht="12.75">
      <c r="B244" s="135"/>
    </row>
    <row r="245" ht="12.75">
      <c r="B245" s="135"/>
    </row>
    <row r="246" ht="12.75">
      <c r="B246" s="135"/>
    </row>
    <row r="248" ht="12.75">
      <c r="B248" s="135"/>
    </row>
    <row r="249" ht="12.75">
      <c r="B249" s="135"/>
    </row>
    <row r="250" ht="12.75">
      <c r="B250" s="135"/>
    </row>
    <row r="251" ht="12.75">
      <c r="B251" s="135"/>
    </row>
    <row r="252" ht="12.75">
      <c r="B252" s="135"/>
    </row>
    <row r="253" ht="12.75">
      <c r="B253" s="135"/>
    </row>
    <row r="254" ht="12.75">
      <c r="B254" s="135"/>
    </row>
  </sheetData>
  <printOptions gridLines="1"/>
  <pageMargins left="0.75" right="0.5" top="1" bottom="1" header="0.5" footer="0.5"/>
  <pageSetup firstPageNumber="41" useFirstPageNumber="1" horizontalDpi="300" verticalDpi="300" orientation="portrait" pageOrder="overThenDown" r:id="rId4"/>
  <headerFooter alignWithMargins="0">
    <oddFooter>&amp;LMiss_Soil&amp;C&amp;P</oddFooter>
  </headerFooter>
  <rowBreaks count="1" manualBreakCount="1">
    <brk id="12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3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10.7109375" style="13" customWidth="1"/>
    <col min="2" max="2" width="9.140625" style="13" customWidth="1"/>
    <col min="3" max="3" width="12.7109375" style="4" customWidth="1"/>
    <col min="4" max="4" width="11.421875" style="4" customWidth="1"/>
    <col min="5" max="5" width="17.7109375" style="9" customWidth="1"/>
    <col min="6" max="6" width="19.140625" style="9" customWidth="1"/>
    <col min="7" max="7" width="9.140625" style="2" customWidth="1"/>
    <col min="8" max="8" width="11.140625" style="9" customWidth="1"/>
    <col min="9" max="9" width="12.421875" style="91" customWidth="1"/>
    <col min="10" max="13" width="9.140625" style="9" customWidth="1"/>
    <col min="14" max="14" width="15.421875" style="9" customWidth="1"/>
    <col min="15" max="15" width="16.7109375" style="33" customWidth="1"/>
    <col min="16" max="35" width="9.140625" style="5" customWidth="1"/>
    <col min="36" max="16384" width="9.140625" style="1" customWidth="1"/>
  </cols>
  <sheetData>
    <row r="1" spans="1:15" ht="12.75">
      <c r="A1" s="13" t="s">
        <v>51</v>
      </c>
      <c r="J1"/>
      <c r="K1"/>
      <c r="O1" s="9" t="s">
        <v>52</v>
      </c>
    </row>
    <row r="2" ht="12.75"/>
    <row r="3" spans="1:35" s="3" customFormat="1" ht="15" customHeight="1">
      <c r="A3" s="7" t="s">
        <v>103</v>
      </c>
      <c r="B3" s="7" t="s">
        <v>104</v>
      </c>
      <c r="C3" s="18" t="s">
        <v>53</v>
      </c>
      <c r="D3" s="18" t="s">
        <v>54</v>
      </c>
      <c r="E3" s="110" t="s">
        <v>55</v>
      </c>
      <c r="F3" s="110" t="s">
        <v>56</v>
      </c>
      <c r="G3" s="23" t="s">
        <v>57</v>
      </c>
      <c r="H3" s="26" t="s">
        <v>57</v>
      </c>
      <c r="I3" s="92" t="s">
        <v>58</v>
      </c>
      <c r="J3" s="26" t="s">
        <v>59</v>
      </c>
      <c r="K3" s="26" t="s">
        <v>60</v>
      </c>
      <c r="L3" s="26" t="s">
        <v>61</v>
      </c>
      <c r="M3" s="26" t="s">
        <v>62</v>
      </c>
      <c r="N3" s="26" t="s">
        <v>63</v>
      </c>
      <c r="O3" s="85" t="s">
        <v>64</v>
      </c>
      <c r="P3" s="34"/>
      <c r="Q3" s="3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3" customFormat="1" ht="14.25">
      <c r="A4" s="8" t="s">
        <v>117</v>
      </c>
      <c r="B4" s="8" t="s">
        <v>118</v>
      </c>
      <c r="C4" s="19" t="s">
        <v>119</v>
      </c>
      <c r="D4" s="19" t="s">
        <v>119</v>
      </c>
      <c r="E4" s="111" t="s">
        <v>120</v>
      </c>
      <c r="F4" s="111" t="s">
        <v>120</v>
      </c>
      <c r="G4" s="24" t="s">
        <v>121</v>
      </c>
      <c r="H4" s="27" t="s">
        <v>122</v>
      </c>
      <c r="I4" s="93" t="s">
        <v>123</v>
      </c>
      <c r="J4" s="27" t="s">
        <v>123</v>
      </c>
      <c r="K4" s="27" t="s">
        <v>124</v>
      </c>
      <c r="L4" s="27"/>
      <c r="M4" s="27"/>
      <c r="N4" s="27" t="s">
        <v>65</v>
      </c>
      <c r="O4" s="86" t="s">
        <v>66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ht="12.75"/>
    <row r="6" ht="12.75">
      <c r="B6" s="15"/>
    </row>
    <row r="7" spans="1:16" ht="12.75">
      <c r="A7" s="13" t="s">
        <v>173</v>
      </c>
      <c r="B7" s="13" t="s">
        <v>242</v>
      </c>
      <c r="C7" s="72">
        <v>2</v>
      </c>
      <c r="D7" s="4">
        <v>2</v>
      </c>
      <c r="E7" s="9">
        <v>64.45066240163275</v>
      </c>
      <c r="F7" s="9">
        <v>0.506529481598772</v>
      </c>
      <c r="H7" s="33">
        <v>16.729</v>
      </c>
      <c r="I7" s="9">
        <v>0.19799805329755607</v>
      </c>
      <c r="J7" s="9">
        <v>0.735</v>
      </c>
      <c r="K7" s="9">
        <f>H7/J7</f>
        <v>22.760544217687073</v>
      </c>
      <c r="L7" s="9">
        <v>-27.794</v>
      </c>
      <c r="M7" s="9">
        <v>-2.953</v>
      </c>
      <c r="N7" s="9">
        <f>H7/100*I7</f>
        <v>0.03312309433614816</v>
      </c>
      <c r="O7" s="87">
        <f>D7*N7</f>
        <v>0.06624618867229631</v>
      </c>
      <c r="P7" s="106"/>
    </row>
    <row r="8" spans="2:15" ht="12.75">
      <c r="B8" s="13" t="s">
        <v>67</v>
      </c>
      <c r="C8" s="4">
        <v>7</v>
      </c>
      <c r="D8" s="4">
        <f>C9-C8</f>
        <v>5</v>
      </c>
      <c r="E8" s="9">
        <v>28.68726084176092</v>
      </c>
      <c r="F8" s="9">
        <v>0.49423393739700394</v>
      </c>
      <c r="H8" s="9">
        <v>1.336</v>
      </c>
      <c r="I8" s="9">
        <v>1.1576934206718754</v>
      </c>
      <c r="J8" s="9">
        <v>0.061</v>
      </c>
      <c r="K8" s="9">
        <f aca="true" t="shared" si="0" ref="K8:K13">H8/J8</f>
        <v>21.901639344262296</v>
      </c>
      <c r="L8" s="9">
        <v>-26.46</v>
      </c>
      <c r="M8" s="9">
        <v>1.27</v>
      </c>
      <c r="N8" s="9">
        <f aca="true" t="shared" si="1" ref="N8:N13">H8/100*I8</f>
        <v>0.015466784100176255</v>
      </c>
      <c r="O8" s="87">
        <f aca="true" t="shared" si="2" ref="O8:O23">D8*N8</f>
        <v>0.07733392050088128</v>
      </c>
    </row>
    <row r="9" spans="2:15" ht="12.75">
      <c r="B9" s="13" t="s">
        <v>68</v>
      </c>
      <c r="C9" s="4">
        <v>12</v>
      </c>
      <c r="D9" s="4">
        <v>5</v>
      </c>
      <c r="E9" s="9">
        <v>24.64478411886921</v>
      </c>
      <c r="F9" s="9">
        <v>0</v>
      </c>
      <c r="H9" s="9">
        <v>0.645</v>
      </c>
      <c r="I9" s="9">
        <v>1.3193539052429433</v>
      </c>
      <c r="J9" s="9">
        <v>0.055</v>
      </c>
      <c r="K9" s="9">
        <f t="shared" si="0"/>
        <v>11.727272727272728</v>
      </c>
      <c r="L9" s="9">
        <v>-25.018</v>
      </c>
      <c r="M9" s="9">
        <v>2.684</v>
      </c>
      <c r="N9" s="9">
        <f t="shared" si="1"/>
        <v>0.008509832688816985</v>
      </c>
      <c r="O9" s="87">
        <f t="shared" si="2"/>
        <v>0.04254916344408492</v>
      </c>
    </row>
    <row r="10" spans="1:15" s="5" customFormat="1" ht="12.75">
      <c r="A10" s="15"/>
      <c r="B10" s="15" t="s">
        <v>68</v>
      </c>
      <c r="C10" s="4">
        <v>20</v>
      </c>
      <c r="D10" s="4">
        <v>8</v>
      </c>
      <c r="E10" s="29">
        <v>25.520475607970504</v>
      </c>
      <c r="F10" s="29">
        <v>0.7437949712992165</v>
      </c>
      <c r="G10" s="6"/>
      <c r="H10" s="29">
        <v>0.587</v>
      </c>
      <c r="I10" s="9">
        <v>1.1338325046694555</v>
      </c>
      <c r="J10" s="29">
        <v>0.051</v>
      </c>
      <c r="K10" s="9">
        <f t="shared" si="0"/>
        <v>11.509803921568627</v>
      </c>
      <c r="L10" s="29">
        <v>-24.503</v>
      </c>
      <c r="M10" s="29">
        <v>3.769</v>
      </c>
      <c r="N10" s="9">
        <f t="shared" si="1"/>
        <v>0.0066555968024097035</v>
      </c>
      <c r="O10" s="87">
        <f t="shared" si="2"/>
        <v>0.05324477441927763</v>
      </c>
    </row>
    <row r="11" spans="1:15" ht="12.75">
      <c r="A11" s="13" t="s">
        <v>173</v>
      </c>
      <c r="B11" s="13" t="s">
        <v>172</v>
      </c>
      <c r="C11" s="4">
        <v>26.2</v>
      </c>
      <c r="D11" s="4">
        <v>6.2</v>
      </c>
      <c r="E11" s="9">
        <v>26.207730161306976</v>
      </c>
      <c r="F11" s="9">
        <v>0.4768447425846478</v>
      </c>
      <c r="H11" s="9">
        <v>0.511</v>
      </c>
      <c r="I11" s="9">
        <v>1.0456482205153927</v>
      </c>
      <c r="J11" s="9">
        <v>0.048</v>
      </c>
      <c r="K11" s="9">
        <f t="shared" si="0"/>
        <v>10.645833333333334</v>
      </c>
      <c r="L11" s="9">
        <v>-24.555</v>
      </c>
      <c r="M11" s="9">
        <v>4.068</v>
      </c>
      <c r="N11" s="9">
        <f t="shared" si="1"/>
        <v>0.005343262406833657</v>
      </c>
      <c r="O11" s="87">
        <f t="shared" si="2"/>
        <v>0.03312822692236867</v>
      </c>
    </row>
    <row r="12" spans="3:15" ht="12.75">
      <c r="C12" s="71">
        <v>32.5</v>
      </c>
      <c r="D12" s="4">
        <f>C12-C11</f>
        <v>6.300000000000001</v>
      </c>
      <c r="E12" s="9">
        <v>27.619084456359655</v>
      </c>
      <c r="F12" s="9">
        <v>0.5344373353405985</v>
      </c>
      <c r="H12" s="9">
        <v>0.343</v>
      </c>
      <c r="I12" s="9">
        <v>1.2061746628868404</v>
      </c>
      <c r="J12" s="9">
        <v>0.038</v>
      </c>
      <c r="K12" s="9">
        <f t="shared" si="0"/>
        <v>9.026315789473685</v>
      </c>
      <c r="L12" s="9">
        <v>-23.317</v>
      </c>
      <c r="M12" s="9">
        <v>3.234</v>
      </c>
      <c r="N12" s="9">
        <f t="shared" si="1"/>
        <v>0.004137179093701863</v>
      </c>
      <c r="O12" s="87">
        <f t="shared" si="2"/>
        <v>0.026064228290321737</v>
      </c>
    </row>
    <row r="13" spans="1:23" s="10" customFormat="1" ht="12.75">
      <c r="A13" s="14"/>
      <c r="B13" s="14"/>
      <c r="C13" s="75">
        <v>40</v>
      </c>
      <c r="D13" s="20">
        <f>C13-C12</f>
        <v>7.5</v>
      </c>
      <c r="E13" s="28">
        <v>27.00843767855958</v>
      </c>
      <c r="F13" s="28">
        <v>0.6621433826534684</v>
      </c>
      <c r="G13" s="11"/>
      <c r="H13" s="28">
        <v>0.231</v>
      </c>
      <c r="I13" s="28">
        <v>1.2074746358701847</v>
      </c>
      <c r="J13" s="28">
        <v>0.031</v>
      </c>
      <c r="K13" s="28">
        <f t="shared" si="0"/>
        <v>7.451612903225807</v>
      </c>
      <c r="L13" s="28">
        <v>-23.54</v>
      </c>
      <c r="M13" s="28">
        <v>2.315</v>
      </c>
      <c r="N13" s="28">
        <f t="shared" si="1"/>
        <v>0.0027892664088601266</v>
      </c>
      <c r="O13" s="64">
        <f t="shared" si="2"/>
        <v>0.02091949806645095</v>
      </c>
      <c r="P13" s="5"/>
      <c r="Q13" s="5"/>
      <c r="R13" s="5"/>
      <c r="S13" s="5"/>
      <c r="T13" s="5"/>
      <c r="U13" s="5"/>
      <c r="V13" s="5"/>
      <c r="W13" s="5"/>
    </row>
    <row r="14" ht="12.75">
      <c r="O14" s="87"/>
    </row>
    <row r="15" spans="1:15" ht="12.75">
      <c r="A15" s="13" t="s">
        <v>173</v>
      </c>
      <c r="B15" s="13" t="s">
        <v>174</v>
      </c>
      <c r="C15" s="4">
        <v>5</v>
      </c>
      <c r="D15" s="4">
        <v>5</v>
      </c>
      <c r="E15" s="56">
        <v>42.5349886268845</v>
      </c>
      <c r="F15" s="56">
        <v>0.4439511653718142</v>
      </c>
      <c r="G15" s="2">
        <v>3.346</v>
      </c>
      <c r="H15" s="31">
        <v>3.275</v>
      </c>
      <c r="I15" s="94">
        <v>0.674222429500731</v>
      </c>
      <c r="J15" s="31">
        <v>0.122</v>
      </c>
      <c r="K15" s="9">
        <f>H15/J15</f>
        <v>26.84426229508197</v>
      </c>
      <c r="L15" s="31">
        <v>-26.96</v>
      </c>
      <c r="M15" s="31">
        <v>0.01</v>
      </c>
      <c r="N15" s="9">
        <f>H15/100*I15</f>
        <v>0.02208078456614894</v>
      </c>
      <c r="O15" s="87">
        <f t="shared" si="2"/>
        <v>0.1104039228307447</v>
      </c>
    </row>
    <row r="16" spans="2:15" ht="12.75" customHeight="1">
      <c r="B16" s="13" t="s">
        <v>175</v>
      </c>
      <c r="C16" s="4">
        <v>10</v>
      </c>
      <c r="D16" s="4">
        <v>5</v>
      </c>
      <c r="E16" s="56">
        <v>27.106277484750695</v>
      </c>
      <c r="F16" s="56">
        <v>0.6172839506173089</v>
      </c>
      <c r="G16" s="2">
        <v>0.8195</v>
      </c>
      <c r="H16" s="31">
        <v>0.666</v>
      </c>
      <c r="I16" s="94">
        <v>1.4628943623759407</v>
      </c>
      <c r="J16" s="31">
        <v>0.037</v>
      </c>
      <c r="K16" s="9">
        <f aca="true" t="shared" si="3" ref="K16:K27">H16/J16</f>
        <v>18.000000000000004</v>
      </c>
      <c r="L16" s="31">
        <v>-25.7</v>
      </c>
      <c r="M16" s="31">
        <v>3.61</v>
      </c>
      <c r="N16" s="9">
        <f aca="true" t="shared" si="4" ref="N16:N27">H16/100*I16</f>
        <v>0.009742876453423765</v>
      </c>
      <c r="O16" s="87">
        <f t="shared" si="2"/>
        <v>0.04871438226711883</v>
      </c>
    </row>
    <row r="17" spans="1:35" s="62" customFormat="1" ht="12.75">
      <c r="A17" s="63"/>
      <c r="B17" s="114" t="s">
        <v>176</v>
      </c>
      <c r="C17" s="57">
        <v>20</v>
      </c>
      <c r="D17" s="57">
        <v>10</v>
      </c>
      <c r="E17" s="33">
        <v>26.342763480558595</v>
      </c>
      <c r="F17" s="33">
        <v>0.9528658713994664</v>
      </c>
      <c r="G17" s="58">
        <v>0.5146</v>
      </c>
      <c r="H17" s="59">
        <v>0.519</v>
      </c>
      <c r="I17" s="96">
        <v>1.1072448850806402</v>
      </c>
      <c r="J17" s="59">
        <v>0.05</v>
      </c>
      <c r="K17" s="60">
        <f t="shared" si="3"/>
        <v>10.379999999999999</v>
      </c>
      <c r="L17" s="59">
        <v>-24.19</v>
      </c>
      <c r="M17" s="59">
        <v>5.32</v>
      </c>
      <c r="N17" s="60">
        <f t="shared" si="4"/>
        <v>0.005746600953568523</v>
      </c>
      <c r="O17" s="87">
        <f t="shared" si="2"/>
        <v>0.05746600953568523</v>
      </c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2:15" ht="12.75">
      <c r="B18" s="13" t="s">
        <v>177</v>
      </c>
      <c r="C18" s="4">
        <v>40</v>
      </c>
      <c r="D18" s="4">
        <v>20</v>
      </c>
      <c r="E18" s="56">
        <v>28.371245966196778</v>
      </c>
      <c r="F18" s="56">
        <v>0</v>
      </c>
      <c r="G18" s="2">
        <v>0.4043</v>
      </c>
      <c r="H18" s="31">
        <v>0.375</v>
      </c>
      <c r="I18" s="94">
        <v>1.4093859443764027</v>
      </c>
      <c r="J18" s="31">
        <v>0.028</v>
      </c>
      <c r="K18" s="9">
        <f t="shared" si="3"/>
        <v>13.392857142857142</v>
      </c>
      <c r="L18" s="31">
        <v>-24.02</v>
      </c>
      <c r="M18" s="31">
        <v>4.92</v>
      </c>
      <c r="N18" s="9">
        <f t="shared" si="4"/>
        <v>0.00528519729141151</v>
      </c>
      <c r="O18" s="87">
        <f t="shared" si="2"/>
        <v>0.1057039458282302</v>
      </c>
    </row>
    <row r="19" spans="2:15" ht="12.75">
      <c r="B19" s="13" t="s">
        <v>178</v>
      </c>
      <c r="C19" s="4">
        <v>50</v>
      </c>
      <c r="D19" s="4">
        <v>10</v>
      </c>
      <c r="E19" s="56">
        <v>27.88273469521649</v>
      </c>
      <c r="F19" s="56">
        <v>1.2594032626151552</v>
      </c>
      <c r="G19" s="2">
        <v>0.306</v>
      </c>
      <c r="H19" s="31">
        <v>0.272</v>
      </c>
      <c r="I19" s="94">
        <v>1.5188311428212335</v>
      </c>
      <c r="J19" s="31">
        <v>0.022</v>
      </c>
      <c r="K19" s="9">
        <f t="shared" si="3"/>
        <v>12.363636363636365</v>
      </c>
      <c r="L19" s="31">
        <v>-23.98</v>
      </c>
      <c r="M19" s="31">
        <v>4.63</v>
      </c>
      <c r="N19" s="9">
        <f t="shared" si="4"/>
        <v>0.004131220708473756</v>
      </c>
      <c r="O19" s="87">
        <f t="shared" si="2"/>
        <v>0.04131220708473756</v>
      </c>
    </row>
    <row r="20" spans="1:35" s="10" customFormat="1" ht="12.75">
      <c r="A20" s="14"/>
      <c r="B20" s="14" t="s">
        <v>179</v>
      </c>
      <c r="C20" s="20">
        <v>60</v>
      </c>
      <c r="D20" s="20">
        <v>10</v>
      </c>
      <c r="E20" s="64">
        <v>27.021928822458484</v>
      </c>
      <c r="F20" s="64">
        <v>1.1116018845700903</v>
      </c>
      <c r="G20" s="11">
        <v>0.2322</v>
      </c>
      <c r="H20" s="32">
        <v>0.231</v>
      </c>
      <c r="I20" s="95">
        <v>1.5501359993963337</v>
      </c>
      <c r="J20" s="32">
        <v>0.02</v>
      </c>
      <c r="K20" s="28">
        <f t="shared" si="3"/>
        <v>11.55</v>
      </c>
      <c r="L20" s="32">
        <v>-24.43</v>
      </c>
      <c r="M20" s="32">
        <v>3.52</v>
      </c>
      <c r="N20" s="28">
        <f t="shared" si="4"/>
        <v>0.003580814158605531</v>
      </c>
      <c r="O20" s="64">
        <f t="shared" si="2"/>
        <v>0.03580814158605531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8:15" ht="12.75">
      <c r="H21" s="31"/>
      <c r="J21" s="31"/>
      <c r="L21" s="31"/>
      <c r="M21" s="31"/>
      <c r="O21" s="87"/>
    </row>
    <row r="22" spans="1:15" ht="12.75">
      <c r="A22" s="13" t="s">
        <v>173</v>
      </c>
      <c r="B22" s="13" t="s">
        <v>182</v>
      </c>
      <c r="C22" s="4">
        <v>5</v>
      </c>
      <c r="D22" s="4">
        <v>5</v>
      </c>
      <c r="E22" s="9">
        <v>45.561951111010266</v>
      </c>
      <c r="F22" s="9">
        <v>0.5042016806722893</v>
      </c>
      <c r="G22" s="2">
        <v>3.587</v>
      </c>
      <c r="H22" s="31">
        <v>3.601</v>
      </c>
      <c r="I22" s="94">
        <v>0.8320620424844287</v>
      </c>
      <c r="J22" s="31">
        <v>0.126</v>
      </c>
      <c r="K22" s="9">
        <f t="shared" si="3"/>
        <v>28.57936507936508</v>
      </c>
      <c r="L22" s="31">
        <v>-27.02</v>
      </c>
      <c r="M22" s="31">
        <v>-1.16</v>
      </c>
      <c r="N22" s="9">
        <f t="shared" si="4"/>
        <v>0.02996255414986428</v>
      </c>
      <c r="O22" s="87">
        <f t="shared" si="2"/>
        <v>0.1498127707493214</v>
      </c>
    </row>
    <row r="23" spans="2:15" ht="12.75">
      <c r="B23" s="13" t="s">
        <v>183</v>
      </c>
      <c r="C23" s="4">
        <v>10</v>
      </c>
      <c r="D23" s="4">
        <v>5</v>
      </c>
      <c r="E23" s="9">
        <v>27.217672473037545</v>
      </c>
      <c r="F23" s="9">
        <v>0.39075490522113565</v>
      </c>
      <c r="G23" s="2">
        <v>0.8602</v>
      </c>
      <c r="H23" s="31">
        <v>0.76</v>
      </c>
      <c r="I23" s="94">
        <v>1.2640164500164819</v>
      </c>
      <c r="J23" s="31">
        <v>0.039</v>
      </c>
      <c r="K23" s="9">
        <f t="shared" si="3"/>
        <v>19.48717948717949</v>
      </c>
      <c r="L23" s="31">
        <v>-26.21</v>
      </c>
      <c r="M23" s="31">
        <v>3.02</v>
      </c>
      <c r="N23" s="9">
        <f t="shared" si="4"/>
        <v>0.009606525020125262</v>
      </c>
      <c r="O23" s="87">
        <f t="shared" si="2"/>
        <v>0.04803262510062631</v>
      </c>
    </row>
    <row r="24" spans="2:15" ht="12.75">
      <c r="B24" s="13" t="s">
        <v>184</v>
      </c>
      <c r="C24" s="4">
        <v>20</v>
      </c>
      <c r="D24" s="4">
        <v>10</v>
      </c>
      <c r="E24" s="9">
        <v>256.5489371068461</v>
      </c>
      <c r="F24" s="9">
        <v>0.37913893335579374</v>
      </c>
      <c r="G24" s="2">
        <v>0.7606</v>
      </c>
      <c r="H24" s="31">
        <v>0.64</v>
      </c>
      <c r="I24" s="94">
        <v>0.9746596101743342</v>
      </c>
      <c r="J24" s="31">
        <v>0.04</v>
      </c>
      <c r="K24" s="9">
        <f t="shared" si="3"/>
        <v>16</v>
      </c>
      <c r="L24" s="31">
        <v>-24.97</v>
      </c>
      <c r="M24" s="31">
        <v>3.87</v>
      </c>
      <c r="N24" s="9">
        <f t="shared" si="4"/>
        <v>0.006237821505115739</v>
      </c>
      <c r="O24" s="87">
        <f>D24*N24</f>
        <v>0.06237821505115739</v>
      </c>
    </row>
    <row r="25" spans="2:15" ht="12.75">
      <c r="B25" s="13" t="s">
        <v>185</v>
      </c>
      <c r="C25" s="4">
        <v>40</v>
      </c>
      <c r="D25" s="4">
        <v>20</v>
      </c>
      <c r="E25" s="9">
        <v>27.10176834124731</v>
      </c>
      <c r="F25" s="9">
        <v>0</v>
      </c>
      <c r="G25" s="2">
        <v>0.3412</v>
      </c>
      <c r="H25" s="31">
        <v>0.313</v>
      </c>
      <c r="I25" s="94">
        <v>1.2045890465300546</v>
      </c>
      <c r="J25" s="31">
        <v>0.026</v>
      </c>
      <c r="K25" s="9">
        <f t="shared" si="3"/>
        <v>12.038461538461538</v>
      </c>
      <c r="L25" s="31">
        <v>-23.04</v>
      </c>
      <c r="M25" s="31">
        <v>5.3</v>
      </c>
      <c r="N25" s="9">
        <f t="shared" si="4"/>
        <v>0.0037703637156390707</v>
      </c>
      <c r="O25" s="87">
        <f>D25*N25</f>
        <v>0.07540727431278141</v>
      </c>
    </row>
    <row r="26" spans="2:15" ht="12.75">
      <c r="B26" s="13" t="s">
        <v>186</v>
      </c>
      <c r="C26" s="4">
        <v>50</v>
      </c>
      <c r="D26" s="4">
        <v>10</v>
      </c>
      <c r="E26" s="9">
        <v>25.963242687403863</v>
      </c>
      <c r="F26" s="9">
        <v>1.1456250961094705</v>
      </c>
      <c r="G26" s="2">
        <v>0.2579</v>
      </c>
      <c r="H26" s="31">
        <v>0.224</v>
      </c>
      <c r="I26" s="94">
        <v>1.6560006062206294</v>
      </c>
      <c r="J26" s="31">
        <v>0.022</v>
      </c>
      <c r="K26" s="9">
        <f t="shared" si="3"/>
        <v>10.181818181818183</v>
      </c>
      <c r="L26" s="31">
        <v>-23.23</v>
      </c>
      <c r="M26" s="31">
        <v>4.19</v>
      </c>
      <c r="N26" s="9">
        <f t="shared" si="4"/>
        <v>0.0037094413579342104</v>
      </c>
      <c r="O26" s="87">
        <f>D26*N26</f>
        <v>0.0370944135793421</v>
      </c>
    </row>
    <row r="27" spans="1:35" s="10" customFormat="1" ht="12.75">
      <c r="A27" s="14"/>
      <c r="B27" s="14" t="s">
        <v>187</v>
      </c>
      <c r="C27" s="20">
        <v>60</v>
      </c>
      <c r="D27" s="20">
        <v>10</v>
      </c>
      <c r="E27" s="28">
        <v>25.54262325025125</v>
      </c>
      <c r="F27" s="28">
        <v>0.9759559932570161</v>
      </c>
      <c r="G27" s="11">
        <v>0.1443</v>
      </c>
      <c r="H27" s="32">
        <v>0.136</v>
      </c>
      <c r="I27" s="95">
        <v>1.3403213802532339</v>
      </c>
      <c r="J27" s="32">
        <v>0.016</v>
      </c>
      <c r="K27" s="28">
        <f t="shared" si="3"/>
        <v>8.5</v>
      </c>
      <c r="L27" s="32">
        <v>-25.4</v>
      </c>
      <c r="M27" s="32">
        <v>3.65</v>
      </c>
      <c r="N27" s="28">
        <f t="shared" si="4"/>
        <v>0.0018228370771443982</v>
      </c>
      <c r="O27" s="64">
        <f>D27*N27</f>
        <v>0.018228370771443982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15" s="5" customFormat="1" ht="12.75">
      <c r="A28" s="15"/>
      <c r="B28" s="15"/>
      <c r="C28" s="21"/>
      <c r="D28" s="21"/>
      <c r="E28" s="29"/>
      <c r="F28" s="29"/>
      <c r="G28" s="6"/>
      <c r="H28" s="112"/>
      <c r="I28" s="97"/>
      <c r="J28" s="112"/>
      <c r="K28" s="29"/>
      <c r="L28" s="112"/>
      <c r="M28" s="112"/>
      <c r="N28" s="29"/>
      <c r="O28" s="87"/>
    </row>
    <row r="29" spans="1:15" s="5" customFormat="1" ht="12.75">
      <c r="A29" s="15"/>
      <c r="B29" s="15"/>
      <c r="C29" s="21"/>
      <c r="D29" s="21"/>
      <c r="E29" s="29"/>
      <c r="F29" s="29"/>
      <c r="G29" s="6"/>
      <c r="H29" s="112"/>
      <c r="I29" s="97"/>
      <c r="J29" s="112"/>
      <c r="K29" s="29"/>
      <c r="L29" s="112"/>
      <c r="M29" s="112"/>
      <c r="N29" s="29"/>
      <c r="O29" s="87"/>
    </row>
    <row r="30" spans="1:15" s="5" customFormat="1" ht="12.75">
      <c r="A30" s="15"/>
      <c r="B30" s="15"/>
      <c r="C30" s="21"/>
      <c r="D30" s="21"/>
      <c r="E30" s="29"/>
      <c r="F30" s="29"/>
      <c r="G30" s="6"/>
      <c r="H30" s="29"/>
      <c r="I30" s="97"/>
      <c r="J30" s="29"/>
      <c r="K30" s="29"/>
      <c r="L30" s="29"/>
      <c r="M30" s="29"/>
      <c r="N30" s="29"/>
      <c r="O30" s="88"/>
    </row>
    <row r="31" spans="1:15" ht="12.75">
      <c r="A31" s="13" t="s">
        <v>193</v>
      </c>
      <c r="B31" s="13" t="s">
        <v>191</v>
      </c>
      <c r="C31" s="4">
        <v>2.1</v>
      </c>
      <c r="D31" s="4">
        <v>2.1</v>
      </c>
      <c r="E31" s="9">
        <v>15.735568201791473</v>
      </c>
      <c r="F31" s="9">
        <v>4.149463253509511</v>
      </c>
      <c r="H31" s="9">
        <v>5.532</v>
      </c>
      <c r="I31" s="107">
        <v>0.6238467291265019</v>
      </c>
      <c r="J31" s="9">
        <v>0.302</v>
      </c>
      <c r="K31" s="9">
        <f>H31/J31</f>
        <v>18.31788079470199</v>
      </c>
      <c r="L31" s="9">
        <v>-27.276</v>
      </c>
      <c r="M31" s="9">
        <v>-1.467</v>
      </c>
      <c r="N31" s="9">
        <f>H31/100*I31</f>
        <v>0.034511201055278086</v>
      </c>
      <c r="O31" s="87">
        <f aca="true" t="shared" si="5" ref="O31:O46">D31*N31</f>
        <v>0.07247352221608398</v>
      </c>
    </row>
    <row r="32" spans="3:15" ht="12.75">
      <c r="C32" s="4">
        <v>5.3</v>
      </c>
      <c r="D32" s="4">
        <f aca="true" t="shared" si="6" ref="D32:D38">C32-C31</f>
        <v>3.1999999999999997</v>
      </c>
      <c r="E32" s="9">
        <v>8.571844486249214</v>
      </c>
      <c r="F32" s="9">
        <v>0</v>
      </c>
      <c r="H32" s="9">
        <v>1.051</v>
      </c>
      <c r="I32" s="107">
        <v>1.4683134717070478</v>
      </c>
      <c r="J32" s="9">
        <v>0.079</v>
      </c>
      <c r="K32" s="9">
        <f aca="true" t="shared" si="7" ref="K32:K38">H32/J32</f>
        <v>13.30379746835443</v>
      </c>
      <c r="L32" s="9">
        <v>-25.726</v>
      </c>
      <c r="M32" s="9">
        <v>1.977</v>
      </c>
      <c r="N32" s="9">
        <f aca="true" t="shared" si="8" ref="N32:N38">H32/100*I32</f>
        <v>0.01543197458764107</v>
      </c>
      <c r="O32" s="87">
        <f t="shared" si="5"/>
        <v>0.04938231868045142</v>
      </c>
    </row>
    <row r="33" spans="3:15" ht="12.75">
      <c r="C33" s="4">
        <v>10.5</v>
      </c>
      <c r="D33" s="4">
        <f t="shared" si="6"/>
        <v>5.2</v>
      </c>
      <c r="E33" s="9">
        <v>11.459633337253106</v>
      </c>
      <c r="F33" s="9">
        <v>0</v>
      </c>
      <c r="H33" s="9">
        <v>0.454</v>
      </c>
      <c r="I33" s="107">
        <v>1.3336581210071858</v>
      </c>
      <c r="J33" s="9">
        <v>0.041</v>
      </c>
      <c r="K33" s="9">
        <f t="shared" si="7"/>
        <v>11.073170731707316</v>
      </c>
      <c r="L33" s="9">
        <v>-23.919</v>
      </c>
      <c r="M33" s="9">
        <v>4.051</v>
      </c>
      <c r="N33" s="9">
        <f t="shared" si="8"/>
        <v>0.006054807869372623</v>
      </c>
      <c r="O33" s="87">
        <f t="shared" si="5"/>
        <v>0.03148500092073764</v>
      </c>
    </row>
    <row r="34" spans="3:15" ht="12.75">
      <c r="C34" s="4">
        <v>15.8</v>
      </c>
      <c r="D34" s="4">
        <f t="shared" si="6"/>
        <v>5.300000000000001</v>
      </c>
      <c r="E34" s="9">
        <v>11.24617363914644</v>
      </c>
      <c r="F34" s="9">
        <v>0</v>
      </c>
      <c r="H34" s="9">
        <v>0.407</v>
      </c>
      <c r="I34" s="107">
        <v>1.1188327329925363</v>
      </c>
      <c r="J34" s="9">
        <v>0.035</v>
      </c>
      <c r="K34" s="9">
        <f t="shared" si="7"/>
        <v>11.628571428571426</v>
      </c>
      <c r="L34" s="9">
        <v>-23.309</v>
      </c>
      <c r="M34" s="9">
        <v>4.063</v>
      </c>
      <c r="N34" s="9">
        <f t="shared" si="8"/>
        <v>0.004553649223279622</v>
      </c>
      <c r="O34" s="87">
        <f t="shared" si="5"/>
        <v>0.024134340883382</v>
      </c>
    </row>
    <row r="35" spans="1:15" ht="12.75">
      <c r="A35" s="15"/>
      <c r="B35" s="15"/>
      <c r="C35" s="4">
        <v>20</v>
      </c>
      <c r="D35" s="4">
        <f t="shared" si="6"/>
        <v>4.199999999999999</v>
      </c>
      <c r="E35" s="29">
        <v>5.239018482092983</v>
      </c>
      <c r="F35" s="29">
        <v>0</v>
      </c>
      <c r="G35" s="6"/>
      <c r="H35" s="29">
        <f>AVERAGE(0.552,0.582)</f>
        <v>0.567</v>
      </c>
      <c r="I35" s="108">
        <v>1.3342365331158639</v>
      </c>
      <c r="J35" s="29">
        <f>AVERAGE(0.044,0.047)</f>
        <v>0.0455</v>
      </c>
      <c r="K35" s="9">
        <f t="shared" si="7"/>
        <v>12.46153846153846</v>
      </c>
      <c r="L35" s="29">
        <f>AVERAGE(-24.727,-25.079)</f>
        <v>-24.903</v>
      </c>
      <c r="M35" s="29">
        <f>AVERAGE(3.469,3.64)</f>
        <v>3.5545</v>
      </c>
      <c r="N35" s="9">
        <f t="shared" si="8"/>
        <v>0.007565121142766948</v>
      </c>
      <c r="O35" s="87">
        <f t="shared" si="5"/>
        <v>0.031773508799621174</v>
      </c>
    </row>
    <row r="36" spans="1:15" ht="12.75">
      <c r="A36" s="13" t="s">
        <v>193</v>
      </c>
      <c r="B36" s="13" t="s">
        <v>192</v>
      </c>
      <c r="C36" s="4">
        <v>28.8</v>
      </c>
      <c r="D36" s="4">
        <f t="shared" si="6"/>
        <v>8.8</v>
      </c>
      <c r="E36" s="9">
        <v>26.272126844570607</v>
      </c>
      <c r="F36" s="9">
        <v>0</v>
      </c>
      <c r="H36" s="9">
        <v>0.37</v>
      </c>
      <c r="I36" s="107">
        <v>1.1206812023637844</v>
      </c>
      <c r="J36" s="9">
        <v>0.037</v>
      </c>
      <c r="K36" s="9">
        <f t="shared" si="7"/>
        <v>10</v>
      </c>
      <c r="L36" s="9">
        <v>-22.963</v>
      </c>
      <c r="M36" s="9">
        <v>3.907</v>
      </c>
      <c r="N36" s="9">
        <f t="shared" si="8"/>
        <v>0.004146520448746003</v>
      </c>
      <c r="O36" s="87">
        <f t="shared" si="5"/>
        <v>0.036489379948964826</v>
      </c>
    </row>
    <row r="37" spans="3:15" ht="12.75">
      <c r="C37" s="71">
        <v>35</v>
      </c>
      <c r="D37" s="4">
        <f t="shared" si="6"/>
        <v>6.199999999999999</v>
      </c>
      <c r="E37" s="9">
        <v>26.01194971845626</v>
      </c>
      <c r="F37" s="9">
        <v>0</v>
      </c>
      <c r="H37" s="9">
        <v>0.392</v>
      </c>
      <c r="I37" s="107">
        <v>1.1348155087860436</v>
      </c>
      <c r="J37" s="9">
        <v>0.033</v>
      </c>
      <c r="K37" s="9">
        <f t="shared" si="7"/>
        <v>11.878787878787879</v>
      </c>
      <c r="L37" s="9">
        <v>-24.085</v>
      </c>
      <c r="M37" s="9">
        <v>3.496</v>
      </c>
      <c r="N37" s="9">
        <f t="shared" si="8"/>
        <v>0.004448476794441291</v>
      </c>
      <c r="O37" s="87">
        <f t="shared" si="5"/>
        <v>0.027580556125536</v>
      </c>
    </row>
    <row r="38" spans="1:23" s="10" customFormat="1" ht="12.75">
      <c r="A38" s="14"/>
      <c r="B38" s="14"/>
      <c r="C38" s="75">
        <v>40</v>
      </c>
      <c r="D38" s="20">
        <f t="shared" si="6"/>
        <v>5</v>
      </c>
      <c r="E38" s="28">
        <v>26.56015376298877</v>
      </c>
      <c r="F38" s="28">
        <v>0</v>
      </c>
      <c r="G38" s="11"/>
      <c r="H38" s="28">
        <v>0.458</v>
      </c>
      <c r="I38" s="109">
        <v>1.313945229263673</v>
      </c>
      <c r="J38" s="28">
        <v>0.039</v>
      </c>
      <c r="K38" s="28">
        <f t="shared" si="7"/>
        <v>11.743589743589745</v>
      </c>
      <c r="L38" s="28">
        <v>-23.9</v>
      </c>
      <c r="M38" s="28">
        <v>4.192</v>
      </c>
      <c r="N38" s="28">
        <f t="shared" si="8"/>
        <v>0.006017869150027623</v>
      </c>
      <c r="O38" s="64">
        <f t="shared" si="5"/>
        <v>0.030089345750138115</v>
      </c>
      <c r="P38" s="5"/>
      <c r="Q38" s="5"/>
      <c r="R38" s="5"/>
      <c r="S38" s="5"/>
      <c r="T38" s="5"/>
      <c r="U38" s="5"/>
      <c r="V38" s="5"/>
      <c r="W38" s="5"/>
    </row>
    <row r="39" ht="12.75">
      <c r="O39" s="87"/>
    </row>
    <row r="40" spans="1:15" ht="12.75">
      <c r="A40" s="13" t="s">
        <v>193</v>
      </c>
      <c r="B40" s="13" t="s">
        <v>174</v>
      </c>
      <c r="C40" s="4">
        <v>5</v>
      </c>
      <c r="D40" s="4">
        <v>5</v>
      </c>
      <c r="E40" s="56">
        <v>42.39224742215883</v>
      </c>
      <c r="F40" s="9">
        <v>0.32200018941188624</v>
      </c>
      <c r="G40" s="2">
        <v>2.459</v>
      </c>
      <c r="H40" s="31">
        <v>2.432</v>
      </c>
      <c r="I40" s="94">
        <v>0.6963199753184486</v>
      </c>
      <c r="J40" s="31">
        <v>0.116</v>
      </c>
      <c r="K40" s="9">
        <f>H40/J40</f>
        <v>20.96551724137931</v>
      </c>
      <c r="L40" s="31">
        <v>-26.7</v>
      </c>
      <c r="M40" s="31">
        <v>0.95</v>
      </c>
      <c r="N40" s="9">
        <f>H40/100*I40</f>
        <v>0.016934501799744667</v>
      </c>
      <c r="O40" s="87">
        <f t="shared" si="5"/>
        <v>0.08467250899872333</v>
      </c>
    </row>
    <row r="41" spans="2:15" ht="12.75">
      <c r="B41" s="13" t="s">
        <v>175</v>
      </c>
      <c r="C41" s="4">
        <v>10</v>
      </c>
      <c r="D41" s="4">
        <v>5</v>
      </c>
      <c r="E41" s="56">
        <v>28.62669809067593</v>
      </c>
      <c r="F41" s="9">
        <v>0.3272086584445111</v>
      </c>
      <c r="G41" s="2">
        <v>0.9719</v>
      </c>
      <c r="H41" s="31">
        <v>0.845</v>
      </c>
      <c r="I41" s="94">
        <v>1.19561928439021</v>
      </c>
      <c r="J41" s="31">
        <v>0.044</v>
      </c>
      <c r="K41" s="9">
        <f aca="true" t="shared" si="9" ref="K41:K50">H41/J41</f>
        <v>19.204545454545457</v>
      </c>
      <c r="L41" s="31">
        <v>-26.07</v>
      </c>
      <c r="M41" s="31">
        <v>4.07</v>
      </c>
      <c r="N41" s="9">
        <f aca="true" t="shared" si="10" ref="N41:N50">H41/100*I41</f>
        <v>0.010102982953097275</v>
      </c>
      <c r="O41" s="87">
        <f t="shared" si="5"/>
        <v>0.05051491476548638</v>
      </c>
    </row>
    <row r="42" spans="2:15" ht="12.75">
      <c r="B42" s="13" t="s">
        <v>176</v>
      </c>
      <c r="C42" s="4">
        <v>20</v>
      </c>
      <c r="D42" s="4">
        <v>10</v>
      </c>
      <c r="E42" s="56">
        <v>28.602567449956506</v>
      </c>
      <c r="F42" s="9">
        <v>0</v>
      </c>
      <c r="G42" s="2">
        <v>0.7095</v>
      </c>
      <c r="H42" s="31">
        <v>0.657</v>
      </c>
      <c r="I42" s="94">
        <v>1.2090514354551252</v>
      </c>
      <c r="J42" s="31">
        <v>0.036</v>
      </c>
      <c r="K42" s="9">
        <f t="shared" si="9"/>
        <v>18.250000000000004</v>
      </c>
      <c r="L42" s="31">
        <v>-25.42</v>
      </c>
      <c r="M42" s="31">
        <v>5.38</v>
      </c>
      <c r="N42" s="9">
        <f t="shared" si="10"/>
        <v>0.007943467930940173</v>
      </c>
      <c r="O42" s="87">
        <f t="shared" si="5"/>
        <v>0.07943467930940173</v>
      </c>
    </row>
    <row r="43" spans="2:15" ht="12.75">
      <c r="B43" s="13" t="s">
        <v>177</v>
      </c>
      <c r="C43" s="4">
        <v>40</v>
      </c>
      <c r="D43" s="4">
        <v>20</v>
      </c>
      <c r="E43" s="56">
        <v>31.159061710220914</v>
      </c>
      <c r="F43" s="9">
        <v>0</v>
      </c>
      <c r="G43" s="2">
        <v>0.5102</v>
      </c>
      <c r="H43" s="31">
        <v>0.368</v>
      </c>
      <c r="I43" s="94">
        <v>1.3774234227472038</v>
      </c>
      <c r="J43" s="31">
        <v>0.025</v>
      </c>
      <c r="K43" s="9">
        <f t="shared" si="9"/>
        <v>14.719999999999999</v>
      </c>
      <c r="L43" s="31">
        <v>-24.46</v>
      </c>
      <c r="M43" s="31">
        <v>5.78</v>
      </c>
      <c r="N43" s="9">
        <f t="shared" si="10"/>
        <v>0.00506891819570971</v>
      </c>
      <c r="O43" s="87">
        <f t="shared" si="5"/>
        <v>0.1013783639141942</v>
      </c>
    </row>
    <row r="44" spans="1:35" s="10" customFormat="1" ht="12.75">
      <c r="A44" s="14"/>
      <c r="B44" s="14" t="s">
        <v>178</v>
      </c>
      <c r="C44" s="20">
        <v>50</v>
      </c>
      <c r="D44" s="20">
        <v>10</v>
      </c>
      <c r="E44" s="64">
        <v>35.54051038214401</v>
      </c>
      <c r="F44" s="28">
        <v>0</v>
      </c>
      <c r="G44" s="11">
        <v>0.3042</v>
      </c>
      <c r="H44" s="32">
        <v>0.26</v>
      </c>
      <c r="I44" s="95">
        <v>1.1339655531626505</v>
      </c>
      <c r="J44" s="32">
        <v>0.021</v>
      </c>
      <c r="K44" s="28">
        <f t="shared" si="9"/>
        <v>12.380952380952381</v>
      </c>
      <c r="L44" s="32">
        <v>-24.28</v>
      </c>
      <c r="M44" s="32">
        <v>4.83</v>
      </c>
      <c r="N44" s="28">
        <f t="shared" si="10"/>
        <v>0.002948310438222891</v>
      </c>
      <c r="O44" s="64">
        <f t="shared" si="5"/>
        <v>0.02948310438222891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8:15" ht="12.75">
      <c r="H45" s="31"/>
      <c r="J45" s="31"/>
      <c r="L45" s="31"/>
      <c r="M45" s="31"/>
      <c r="O45" s="87"/>
    </row>
    <row r="46" spans="1:15" ht="12.75">
      <c r="A46" s="13" t="s">
        <v>193</v>
      </c>
      <c r="B46" s="13" t="s">
        <v>182</v>
      </c>
      <c r="C46" s="4">
        <v>5</v>
      </c>
      <c r="D46" s="4">
        <v>5</v>
      </c>
      <c r="E46" s="9">
        <v>52.51755175517554</v>
      </c>
      <c r="F46" s="9">
        <v>0</v>
      </c>
      <c r="G46" s="2">
        <v>3.73</v>
      </c>
      <c r="H46" s="31">
        <v>3.509</v>
      </c>
      <c r="I46" s="94">
        <v>0.5845327000829609</v>
      </c>
      <c r="J46" s="31">
        <v>0.157</v>
      </c>
      <c r="K46" s="9">
        <f t="shared" si="9"/>
        <v>22.35031847133758</v>
      </c>
      <c r="L46" s="31">
        <v>-26.94</v>
      </c>
      <c r="M46" s="31">
        <v>0.63</v>
      </c>
      <c r="N46" s="9">
        <f t="shared" si="10"/>
        <v>0.020511252445911093</v>
      </c>
      <c r="O46" s="87">
        <f t="shared" si="5"/>
        <v>0.10255626222955547</v>
      </c>
    </row>
    <row r="47" spans="2:15" ht="12.75">
      <c r="B47" s="13" t="s">
        <v>183</v>
      </c>
      <c r="C47" s="4">
        <v>10</v>
      </c>
      <c r="D47" s="4">
        <v>5</v>
      </c>
      <c r="E47" s="9">
        <v>32.213002114164915</v>
      </c>
      <c r="F47" s="9">
        <v>0</v>
      </c>
      <c r="G47" s="2">
        <v>1.132</v>
      </c>
      <c r="H47" s="31">
        <v>0.904</v>
      </c>
      <c r="I47" s="94">
        <v>0.9954418258838542</v>
      </c>
      <c r="J47" s="31">
        <v>0.046</v>
      </c>
      <c r="K47" s="9">
        <f t="shared" si="9"/>
        <v>19.65217391304348</v>
      </c>
      <c r="L47" s="31">
        <v>-26</v>
      </c>
      <c r="M47" s="31">
        <v>4.23</v>
      </c>
      <c r="N47" s="9">
        <f t="shared" si="10"/>
        <v>0.008998794105990042</v>
      </c>
      <c r="O47" s="87">
        <f>D47*N47</f>
        <v>0.04499397052995021</v>
      </c>
    </row>
    <row r="48" spans="2:15" ht="12.75">
      <c r="B48" s="13" t="s">
        <v>184</v>
      </c>
      <c r="C48" s="4">
        <v>20</v>
      </c>
      <c r="D48" s="4">
        <v>10</v>
      </c>
      <c r="E48" s="9">
        <v>30.281057954824185</v>
      </c>
      <c r="F48" s="9">
        <v>0</v>
      </c>
      <c r="G48" s="2">
        <v>0.659</v>
      </c>
      <c r="H48" s="31">
        <v>0.606</v>
      </c>
      <c r="I48" s="94">
        <v>1.0789847546399958</v>
      </c>
      <c r="J48" s="31">
        <v>0.039</v>
      </c>
      <c r="K48" s="9">
        <f t="shared" si="9"/>
        <v>15.538461538461538</v>
      </c>
      <c r="L48" s="31">
        <v>-24.8</v>
      </c>
      <c r="M48" s="31">
        <v>5.97</v>
      </c>
      <c r="N48" s="9">
        <f t="shared" si="10"/>
        <v>0.006538647613118374</v>
      </c>
      <c r="O48" s="87">
        <f>D48*N48</f>
        <v>0.06538647613118373</v>
      </c>
    </row>
    <row r="49" spans="2:15" ht="12.75">
      <c r="B49" s="13" t="s">
        <v>185</v>
      </c>
      <c r="C49" s="4">
        <v>40</v>
      </c>
      <c r="D49" s="4">
        <v>20</v>
      </c>
      <c r="E49" s="9">
        <v>33.19482805150153</v>
      </c>
      <c r="F49" s="9">
        <v>0</v>
      </c>
      <c r="G49" s="2">
        <v>0.542</v>
      </c>
      <c r="H49" s="31">
        <v>0.444</v>
      </c>
      <c r="I49" s="94">
        <v>1.1102798777722949</v>
      </c>
      <c r="J49" s="31">
        <v>0.031</v>
      </c>
      <c r="K49" s="9">
        <f t="shared" si="9"/>
        <v>14.32258064516129</v>
      </c>
      <c r="L49" s="31">
        <v>-24.58</v>
      </c>
      <c r="M49" s="31">
        <v>5.53</v>
      </c>
      <c r="N49" s="9">
        <f t="shared" si="10"/>
        <v>0.00492964265730899</v>
      </c>
      <c r="O49" s="87">
        <f>D49*N49</f>
        <v>0.0985928531461798</v>
      </c>
    </row>
    <row r="50" spans="1:35" s="10" customFormat="1" ht="12.75">
      <c r="A50" s="14"/>
      <c r="B50" s="14" t="s">
        <v>186</v>
      </c>
      <c r="C50" s="20">
        <v>50</v>
      </c>
      <c r="D50" s="20">
        <v>10</v>
      </c>
      <c r="E50" s="28">
        <v>35.336304072794576</v>
      </c>
      <c r="F50" s="28">
        <v>0</v>
      </c>
      <c r="G50" s="11">
        <v>0.3768</v>
      </c>
      <c r="H50" s="32">
        <v>0.317</v>
      </c>
      <c r="I50" s="95">
        <v>1.4509601092382436</v>
      </c>
      <c r="J50" s="32">
        <v>0.025</v>
      </c>
      <c r="K50" s="28">
        <f t="shared" si="9"/>
        <v>12.68</v>
      </c>
      <c r="L50" s="32">
        <v>-24.3</v>
      </c>
      <c r="M50" s="32">
        <v>5.76</v>
      </c>
      <c r="N50" s="28">
        <f t="shared" si="10"/>
        <v>0.0045995435462852325</v>
      </c>
      <c r="O50" s="64">
        <f>D50*N50</f>
        <v>0.04599543546285233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15" s="5" customFormat="1" ht="12.75">
      <c r="A51" s="15"/>
      <c r="B51" s="15"/>
      <c r="C51" s="21"/>
      <c r="D51" s="21"/>
      <c r="E51" s="29"/>
      <c r="F51" s="29"/>
      <c r="G51" s="6"/>
      <c r="H51" s="29"/>
      <c r="I51" s="97"/>
      <c r="J51" s="29"/>
      <c r="K51" s="29"/>
      <c r="L51" s="29"/>
      <c r="M51" s="29"/>
      <c r="N51" s="29"/>
      <c r="O51" s="88"/>
    </row>
    <row r="52" spans="1:15" s="5" customFormat="1" ht="12.75">
      <c r="A52" s="15"/>
      <c r="B52" s="15"/>
      <c r="C52" s="21"/>
      <c r="D52" s="21"/>
      <c r="E52" s="29"/>
      <c r="F52" s="29"/>
      <c r="G52" s="6"/>
      <c r="H52" s="29"/>
      <c r="I52" s="97"/>
      <c r="J52" s="29"/>
      <c r="K52" s="29"/>
      <c r="L52" s="29"/>
      <c r="M52" s="29"/>
      <c r="N52" s="29"/>
      <c r="O52" s="88"/>
    </row>
    <row r="53" spans="1:15" s="5" customFormat="1" ht="12.75">
      <c r="A53" s="15"/>
      <c r="B53" s="15"/>
      <c r="C53" s="21"/>
      <c r="D53" s="21"/>
      <c r="E53" s="29"/>
      <c r="F53" s="29"/>
      <c r="G53" s="6"/>
      <c r="H53" s="29"/>
      <c r="I53" s="97"/>
      <c r="J53" s="29"/>
      <c r="K53" s="29"/>
      <c r="L53" s="29"/>
      <c r="M53" s="29"/>
      <c r="N53" s="29"/>
      <c r="O53" s="88"/>
    </row>
    <row r="54" spans="1:15" ht="12.75">
      <c r="A54" s="15"/>
      <c r="B54" s="15"/>
      <c r="C54" s="21"/>
      <c r="D54" s="21"/>
      <c r="E54" s="29"/>
      <c r="F54" s="29"/>
      <c r="G54" s="6"/>
      <c r="H54" s="29"/>
      <c r="I54" s="97"/>
      <c r="J54" s="29"/>
      <c r="K54" s="29"/>
      <c r="L54" s="29"/>
      <c r="M54" s="29"/>
      <c r="N54" s="29"/>
      <c r="O54" s="88"/>
    </row>
    <row r="55" spans="1:15" ht="12.75" customHeight="1">
      <c r="A55" s="15"/>
      <c r="B55" s="15"/>
      <c r="C55" s="21"/>
      <c r="D55" s="21"/>
      <c r="E55" s="29"/>
      <c r="F55" s="29"/>
      <c r="G55" s="6"/>
      <c r="H55" s="29"/>
      <c r="I55" s="97"/>
      <c r="J55" s="29"/>
      <c r="K55" s="29"/>
      <c r="L55" s="29"/>
      <c r="M55" s="29"/>
      <c r="N55" s="29"/>
      <c r="O55" s="88"/>
    </row>
    <row r="56" spans="1:15" ht="12.75" customHeight="1">
      <c r="A56" s="15"/>
      <c r="B56" s="15"/>
      <c r="C56" s="21"/>
      <c r="D56" s="21"/>
      <c r="E56" s="29"/>
      <c r="F56" s="29"/>
      <c r="G56" s="6"/>
      <c r="H56" s="29"/>
      <c r="I56" s="97"/>
      <c r="J56" s="29"/>
      <c r="K56" s="29"/>
      <c r="L56" s="29"/>
      <c r="M56" s="29"/>
      <c r="N56" s="29"/>
      <c r="O56" s="88"/>
    </row>
    <row r="57" spans="1:15" ht="12.75" customHeight="1">
      <c r="A57" s="7" t="s">
        <v>103</v>
      </c>
      <c r="B57" s="7" t="s">
        <v>104</v>
      </c>
      <c r="C57" s="18" t="s">
        <v>53</v>
      </c>
      <c r="D57" s="18" t="s">
        <v>54</v>
      </c>
      <c r="E57" s="26" t="s">
        <v>55</v>
      </c>
      <c r="F57" s="26" t="s">
        <v>56</v>
      </c>
      <c r="G57" s="23" t="s">
        <v>57</v>
      </c>
      <c r="H57" s="26" t="s">
        <v>57</v>
      </c>
      <c r="I57" s="23" t="s">
        <v>58</v>
      </c>
      <c r="J57" s="26" t="s">
        <v>59</v>
      </c>
      <c r="K57" s="26" t="s">
        <v>60</v>
      </c>
      <c r="L57" s="26" t="s">
        <v>61</v>
      </c>
      <c r="M57" s="26" t="s">
        <v>62</v>
      </c>
      <c r="N57" s="26" t="s">
        <v>69</v>
      </c>
      <c r="O57" s="85" t="s">
        <v>64</v>
      </c>
    </row>
    <row r="58" spans="1:15" ht="12.75" customHeight="1">
      <c r="A58" s="8" t="s">
        <v>117</v>
      </c>
      <c r="B58" s="8" t="s">
        <v>118</v>
      </c>
      <c r="C58" s="19" t="s">
        <v>119</v>
      </c>
      <c r="D58" s="19" t="s">
        <v>119</v>
      </c>
      <c r="E58" s="27" t="s">
        <v>120</v>
      </c>
      <c r="F58" s="27" t="s">
        <v>120</v>
      </c>
      <c r="G58" s="24" t="s">
        <v>121</v>
      </c>
      <c r="H58" s="27" t="s">
        <v>122</v>
      </c>
      <c r="I58" s="24" t="s">
        <v>123</v>
      </c>
      <c r="J58" s="27" t="s">
        <v>123</v>
      </c>
      <c r="K58" s="27" t="s">
        <v>124</v>
      </c>
      <c r="L58" s="27"/>
      <c r="M58" s="27"/>
      <c r="N58" s="27" t="s">
        <v>65</v>
      </c>
      <c r="O58" s="86" t="s">
        <v>70</v>
      </c>
    </row>
    <row r="59" spans="1:15" ht="12.75" customHeight="1">
      <c r="A59" s="15"/>
      <c r="B59" s="15"/>
      <c r="C59" s="21"/>
      <c r="D59" s="21"/>
      <c r="E59" s="29"/>
      <c r="F59" s="29"/>
      <c r="G59" s="6"/>
      <c r="H59" s="29"/>
      <c r="I59" s="97"/>
      <c r="J59" s="29"/>
      <c r="K59" s="29"/>
      <c r="L59" s="29"/>
      <c r="M59" s="29"/>
      <c r="N59" s="29"/>
      <c r="O59" s="88"/>
    </row>
    <row r="60" ht="12.75"/>
    <row r="61" spans="1:15" ht="12.75">
      <c r="A61" s="13" t="s">
        <v>71</v>
      </c>
      <c r="B61" s="13" t="s">
        <v>210</v>
      </c>
      <c r="C61" s="4">
        <v>3.3</v>
      </c>
      <c r="D61" s="4">
        <f>C61-C60</f>
        <v>3.3</v>
      </c>
      <c r="E61" s="9">
        <v>55.040391641711686</v>
      </c>
      <c r="F61" s="9">
        <v>1.8222596019063397</v>
      </c>
      <c r="H61" s="9">
        <v>5.334</v>
      </c>
      <c r="I61" s="107">
        <v>0.6433445017613592</v>
      </c>
      <c r="J61" s="9">
        <v>0.333</v>
      </c>
      <c r="K61" s="9">
        <f>H61/J61</f>
        <v>16.018018018018015</v>
      </c>
      <c r="L61" s="9">
        <v>-25.875</v>
      </c>
      <c r="M61" s="9">
        <v>-1.479</v>
      </c>
      <c r="N61" s="9">
        <f>H61/100*I61</f>
        <v>0.034315995723950894</v>
      </c>
      <c r="O61" s="87">
        <f aca="true" t="shared" si="11" ref="O61:O69">D61*N61</f>
        <v>0.11324278588903794</v>
      </c>
    </row>
    <row r="62" spans="3:15" ht="12.75">
      <c r="C62" s="4">
        <v>6.7</v>
      </c>
      <c r="D62" s="4">
        <f aca="true" t="shared" si="12" ref="D62:D69">C62-C61</f>
        <v>3.4000000000000004</v>
      </c>
      <c r="E62" s="9">
        <v>41.069895508277</v>
      </c>
      <c r="F62" s="9">
        <v>1.0368875022940038</v>
      </c>
      <c r="H62" s="9">
        <v>2.817</v>
      </c>
      <c r="I62" s="107">
        <v>0.8371516864973436</v>
      </c>
      <c r="J62" s="9">
        <v>0.177</v>
      </c>
      <c r="K62" s="9">
        <f aca="true" t="shared" si="13" ref="K62:K69">H62/J62</f>
        <v>15.915254237288137</v>
      </c>
      <c r="L62" s="9">
        <v>-26.519</v>
      </c>
      <c r="M62" s="9">
        <v>0.764</v>
      </c>
      <c r="N62" s="9">
        <f aca="true" t="shared" si="14" ref="N62:N69">H62/100*I62</f>
        <v>0.02358256300863017</v>
      </c>
      <c r="O62" s="87">
        <f t="shared" si="11"/>
        <v>0.08018071422934259</v>
      </c>
    </row>
    <row r="63" spans="3:15" ht="12.75">
      <c r="C63" s="4">
        <v>11.1</v>
      </c>
      <c r="D63" s="4">
        <f t="shared" si="12"/>
        <v>4.3999999999999995</v>
      </c>
      <c r="E63" s="9">
        <v>30.34441943345334</v>
      </c>
      <c r="F63" s="9">
        <v>0.06542124009598638</v>
      </c>
      <c r="H63" s="9">
        <v>0.941</v>
      </c>
      <c r="I63" s="107">
        <v>1.1574628775323275</v>
      </c>
      <c r="J63" s="9">
        <v>0.07</v>
      </c>
      <c r="K63" s="9">
        <f t="shared" si="13"/>
        <v>13.442857142857141</v>
      </c>
      <c r="L63" s="9">
        <v>-25.965</v>
      </c>
      <c r="M63" s="9">
        <v>2.552</v>
      </c>
      <c r="N63" s="9">
        <f t="shared" si="14"/>
        <v>0.0108917256775792</v>
      </c>
      <c r="O63" s="87">
        <f t="shared" si="11"/>
        <v>0.047923592981348476</v>
      </c>
    </row>
    <row r="64" spans="3:15" ht="12.75">
      <c r="C64" s="4">
        <v>15.6</v>
      </c>
      <c r="D64" s="4">
        <f t="shared" si="12"/>
        <v>4.5</v>
      </c>
      <c r="E64" s="9">
        <v>28.01249175437337</v>
      </c>
      <c r="F64" s="9">
        <v>0.031034215222280892</v>
      </c>
      <c r="H64" s="9">
        <v>0.387</v>
      </c>
      <c r="I64" s="107">
        <v>1.2016766194021344</v>
      </c>
      <c r="J64" s="9">
        <v>0.037</v>
      </c>
      <c r="K64" s="9">
        <f t="shared" si="13"/>
        <v>10.45945945945946</v>
      </c>
      <c r="L64" s="9">
        <v>-24.494</v>
      </c>
      <c r="M64" s="9">
        <v>2.896</v>
      </c>
      <c r="N64" s="9">
        <f t="shared" si="14"/>
        <v>0.0046504885170862605</v>
      </c>
      <c r="O64" s="87">
        <f t="shared" si="11"/>
        <v>0.02092719832688817</v>
      </c>
    </row>
    <row r="65" spans="3:15" ht="12.75">
      <c r="C65" s="4">
        <v>20</v>
      </c>
      <c r="D65" s="4">
        <f t="shared" si="12"/>
        <v>4.4</v>
      </c>
      <c r="E65" s="9">
        <v>26.88494576351024</v>
      </c>
      <c r="F65" s="9">
        <v>0</v>
      </c>
      <c r="H65" s="9">
        <v>0.321</v>
      </c>
      <c r="I65" s="107">
        <v>1.3454308693437411</v>
      </c>
      <c r="J65" s="9">
        <v>0.037</v>
      </c>
      <c r="K65" s="9">
        <f t="shared" si="13"/>
        <v>8.675675675675675</v>
      </c>
      <c r="L65" s="9">
        <v>-23.432</v>
      </c>
      <c r="M65" s="9">
        <v>3.108</v>
      </c>
      <c r="N65" s="9">
        <f t="shared" si="14"/>
        <v>0.004318833090593409</v>
      </c>
      <c r="O65" s="87">
        <f t="shared" si="11"/>
        <v>0.019002865598611002</v>
      </c>
    </row>
    <row r="66" spans="1:15" ht="12.75">
      <c r="A66" s="13" t="s">
        <v>71</v>
      </c>
      <c r="B66" s="13" t="s">
        <v>211</v>
      </c>
      <c r="C66" s="4">
        <v>24.2</v>
      </c>
      <c r="D66" s="4">
        <f t="shared" si="12"/>
        <v>4.199999999999999</v>
      </c>
      <c r="E66" s="9">
        <v>33.47558315530854</v>
      </c>
      <c r="F66" s="9">
        <v>0.7467640225688577</v>
      </c>
      <c r="H66" s="9">
        <v>0.516</v>
      </c>
      <c r="I66" s="107">
        <v>1.0423063287872696</v>
      </c>
      <c r="J66" s="9">
        <v>0.045</v>
      </c>
      <c r="K66" s="9">
        <f t="shared" si="13"/>
        <v>11.466666666666667</v>
      </c>
      <c r="L66" s="9">
        <v>-24.816</v>
      </c>
      <c r="M66" s="9">
        <v>3.31</v>
      </c>
      <c r="N66" s="9">
        <f t="shared" si="14"/>
        <v>0.005378300656542312</v>
      </c>
      <c r="O66" s="87">
        <f t="shared" si="11"/>
        <v>0.022588862757477707</v>
      </c>
    </row>
    <row r="67" spans="3:15" ht="12.75">
      <c r="C67" s="4">
        <v>29.5</v>
      </c>
      <c r="D67" s="4">
        <f t="shared" si="12"/>
        <v>5.300000000000001</v>
      </c>
      <c r="E67" s="9">
        <v>33.72310589286638</v>
      </c>
      <c r="F67" s="9">
        <v>0</v>
      </c>
      <c r="H67" s="9">
        <v>0.433</v>
      </c>
      <c r="I67" s="107">
        <v>1.2441572868070454</v>
      </c>
      <c r="J67" s="9">
        <v>0.042</v>
      </c>
      <c r="K67" s="9">
        <f t="shared" si="13"/>
        <v>10.309523809523808</v>
      </c>
      <c r="L67" s="9">
        <v>-24.414</v>
      </c>
      <c r="M67" s="9">
        <v>3.546</v>
      </c>
      <c r="N67" s="9">
        <f t="shared" si="14"/>
        <v>0.005387201051874506</v>
      </c>
      <c r="O67" s="87">
        <f t="shared" si="11"/>
        <v>0.028552165574934885</v>
      </c>
    </row>
    <row r="68" spans="3:15" ht="12.75">
      <c r="C68" s="4">
        <v>34.7</v>
      </c>
      <c r="D68" s="4">
        <f t="shared" si="12"/>
        <v>5.200000000000003</v>
      </c>
      <c r="E68" s="9">
        <v>33.25807342190554</v>
      </c>
      <c r="F68" s="9">
        <v>0</v>
      </c>
      <c r="H68" s="9">
        <v>0.568</v>
      </c>
      <c r="I68" s="107">
        <v>1.3376850834431133</v>
      </c>
      <c r="J68" s="9">
        <v>0.051</v>
      </c>
      <c r="K68" s="9">
        <f t="shared" si="13"/>
        <v>11.137254901960784</v>
      </c>
      <c r="L68" s="9">
        <v>-24.988</v>
      </c>
      <c r="M68" s="9">
        <v>4.198</v>
      </c>
      <c r="N68" s="9">
        <f t="shared" si="14"/>
        <v>0.007598051273956883</v>
      </c>
      <c r="O68" s="87">
        <f t="shared" si="11"/>
        <v>0.03950986662457581</v>
      </c>
    </row>
    <row r="69" spans="1:23" s="10" customFormat="1" ht="12.75">
      <c r="A69" s="14"/>
      <c r="B69" s="14"/>
      <c r="C69" s="20">
        <v>40</v>
      </c>
      <c r="D69" s="20">
        <f t="shared" si="12"/>
        <v>5.299999999999997</v>
      </c>
      <c r="E69" s="28">
        <v>31.34409207305062</v>
      </c>
      <c r="F69" s="28">
        <v>0</v>
      </c>
      <c r="G69" s="11"/>
      <c r="H69" s="28">
        <v>0.541</v>
      </c>
      <c r="I69" s="109">
        <v>1.4111160581112032</v>
      </c>
      <c r="J69" s="28">
        <v>0.043</v>
      </c>
      <c r="K69" s="28">
        <f t="shared" si="13"/>
        <v>12.58139534883721</v>
      </c>
      <c r="L69" s="28">
        <v>-25.01</v>
      </c>
      <c r="M69" s="28">
        <v>4.814</v>
      </c>
      <c r="N69" s="28">
        <f t="shared" si="14"/>
        <v>0.0076341378743816106</v>
      </c>
      <c r="O69" s="64">
        <f t="shared" si="11"/>
        <v>0.040460930734222515</v>
      </c>
      <c r="P69" s="5"/>
      <c r="Q69" s="5"/>
      <c r="R69" s="5"/>
      <c r="S69" s="5"/>
      <c r="T69" s="5"/>
      <c r="U69" s="5"/>
      <c r="V69" s="5"/>
      <c r="W69" s="5"/>
    </row>
    <row r="70" spans="1:15" ht="12.75">
      <c r="A70" s="15"/>
      <c r="B70" s="15"/>
      <c r="C70" s="21"/>
      <c r="D70" s="21"/>
      <c r="E70" s="29"/>
      <c r="F70" s="29"/>
      <c r="G70" s="6"/>
      <c r="H70" s="29"/>
      <c r="I70" s="73"/>
      <c r="J70" s="29"/>
      <c r="K70" s="29"/>
      <c r="L70" s="29"/>
      <c r="M70" s="29"/>
      <c r="N70" s="29"/>
      <c r="O70" s="88"/>
    </row>
    <row r="71" ht="12.75"/>
    <row r="72" spans="1:15" ht="12.75">
      <c r="A72" s="13" t="s">
        <v>212</v>
      </c>
      <c r="B72" s="13" t="s">
        <v>213</v>
      </c>
      <c r="C72" s="4">
        <v>6.7</v>
      </c>
      <c r="D72" s="4">
        <f>C72-C71</f>
        <v>6.7</v>
      </c>
      <c r="E72" s="9">
        <v>23.861223979098114</v>
      </c>
      <c r="F72" s="9">
        <v>1.1844626371712463</v>
      </c>
      <c r="H72" s="9">
        <v>1.177</v>
      </c>
      <c r="I72" s="107">
        <v>1.065020568375862</v>
      </c>
      <c r="J72" s="9">
        <v>0.122</v>
      </c>
      <c r="K72" s="9">
        <f>H72/J72</f>
        <v>9.647540983606557</v>
      </c>
      <c r="L72" s="9">
        <v>-25.022</v>
      </c>
      <c r="M72" s="9">
        <v>2.757</v>
      </c>
      <c r="N72" s="9">
        <f>H72/100*I72</f>
        <v>0.012535292089783897</v>
      </c>
      <c r="O72" s="87">
        <f aca="true" t="shared" si="15" ref="O72:O86">D72*N72</f>
        <v>0.08398645700155212</v>
      </c>
    </row>
    <row r="73" spans="3:15" ht="12.75">
      <c r="C73" s="4">
        <v>13.3</v>
      </c>
      <c r="D73" s="4">
        <f aca="true" t="shared" si="16" ref="D73:D78">C73-C72</f>
        <v>6.6000000000000005</v>
      </c>
      <c r="E73" s="9">
        <v>23.01027750823348</v>
      </c>
      <c r="F73" s="9">
        <v>1.586172558503418</v>
      </c>
      <c r="H73" s="9">
        <v>0.663</v>
      </c>
      <c r="I73" s="107">
        <v>1.134173396820386</v>
      </c>
      <c r="J73" s="9">
        <v>0.076</v>
      </c>
      <c r="K73" s="9">
        <f aca="true" t="shared" si="17" ref="K73:K88">H73/J73</f>
        <v>8.723684210526317</v>
      </c>
      <c r="L73" s="9">
        <v>-23.267</v>
      </c>
      <c r="M73" s="9">
        <v>3.936</v>
      </c>
      <c r="N73" s="9">
        <f aca="true" t="shared" si="18" ref="N73:N88">H73/100*I73</f>
        <v>0.007519569620919159</v>
      </c>
      <c r="O73" s="87">
        <f t="shared" si="15"/>
        <v>0.049629159498066455</v>
      </c>
    </row>
    <row r="74" spans="3:15" ht="12.75">
      <c r="C74" s="4">
        <v>20</v>
      </c>
      <c r="D74" s="4">
        <f t="shared" si="16"/>
        <v>6.699999999999999</v>
      </c>
      <c r="E74" s="9">
        <v>26.099290425106524</v>
      </c>
      <c r="F74" s="9">
        <v>1.9903462248972215</v>
      </c>
      <c r="H74" s="9">
        <v>0.324</v>
      </c>
      <c r="I74" s="107">
        <v>0.9514302059271946</v>
      </c>
      <c r="J74" s="9">
        <v>0.045</v>
      </c>
      <c r="K74" s="9">
        <f t="shared" si="17"/>
        <v>7.2</v>
      </c>
      <c r="L74" s="9">
        <v>-21.555</v>
      </c>
      <c r="M74" s="9">
        <v>3.496</v>
      </c>
      <c r="N74" s="9">
        <f t="shared" si="18"/>
        <v>0.003082633867204111</v>
      </c>
      <c r="O74" s="87">
        <f t="shared" si="15"/>
        <v>0.020653646910267543</v>
      </c>
    </row>
    <row r="75" spans="1:15" ht="12.75">
      <c r="A75" s="13" t="s">
        <v>212</v>
      </c>
      <c r="B75" s="13" t="s">
        <v>215</v>
      </c>
      <c r="C75" s="4">
        <v>25.1</v>
      </c>
      <c r="D75" s="4">
        <f t="shared" si="16"/>
        <v>5.100000000000001</v>
      </c>
      <c r="E75" s="9">
        <v>25.2777073747799</v>
      </c>
      <c r="F75" s="9">
        <v>1.7230376515634527</v>
      </c>
      <c r="H75" s="9">
        <v>0.243</v>
      </c>
      <c r="I75" s="107">
        <v>1.1813038160835583</v>
      </c>
      <c r="J75" s="9">
        <v>0.035</v>
      </c>
      <c r="K75" s="9">
        <f t="shared" si="17"/>
        <v>6.942857142857142</v>
      </c>
      <c r="L75" s="9">
        <v>-21.102</v>
      </c>
      <c r="M75" s="9">
        <v>3.201</v>
      </c>
      <c r="N75" s="9">
        <f t="shared" si="18"/>
        <v>0.0028705682730830466</v>
      </c>
      <c r="O75" s="87">
        <f t="shared" si="15"/>
        <v>0.014639898192723542</v>
      </c>
    </row>
    <row r="76" spans="3:15" ht="12.75">
      <c r="C76" s="4">
        <v>30.1</v>
      </c>
      <c r="D76" s="4">
        <f t="shared" si="16"/>
        <v>5</v>
      </c>
      <c r="E76" s="9">
        <v>25.42672440503193</v>
      </c>
      <c r="F76" s="9">
        <v>1.7654294190000863</v>
      </c>
      <c r="H76" s="9">
        <v>0.203</v>
      </c>
      <c r="I76" s="107">
        <v>1.2491042538079078</v>
      </c>
      <c r="J76" s="9">
        <v>0.034</v>
      </c>
      <c r="K76" s="9">
        <f t="shared" si="17"/>
        <v>5.970588235294118</v>
      </c>
      <c r="L76" s="9">
        <v>-21.197</v>
      </c>
      <c r="M76" s="9">
        <v>3.849</v>
      </c>
      <c r="N76" s="9">
        <f t="shared" si="18"/>
        <v>0.002535681635230053</v>
      </c>
      <c r="O76" s="87">
        <f t="shared" si="15"/>
        <v>0.012678408176150267</v>
      </c>
    </row>
    <row r="77" spans="3:15" ht="12.75">
      <c r="C77" s="4">
        <v>35.2</v>
      </c>
      <c r="D77" s="4">
        <f t="shared" si="16"/>
        <v>5.100000000000001</v>
      </c>
      <c r="E77" s="9">
        <v>25.427579018442614</v>
      </c>
      <c r="F77" s="9">
        <v>1.7921447114981781</v>
      </c>
      <c r="H77" s="9">
        <v>0.162</v>
      </c>
      <c r="I77" s="107">
        <v>1.268482454144944</v>
      </c>
      <c r="J77" s="9">
        <v>0.03</v>
      </c>
      <c r="K77" s="9">
        <f t="shared" si="17"/>
        <v>5.4</v>
      </c>
      <c r="L77" s="9">
        <v>-21.661</v>
      </c>
      <c r="M77" s="9">
        <v>3.448</v>
      </c>
      <c r="N77" s="9">
        <f t="shared" si="18"/>
        <v>0.0020549415757148094</v>
      </c>
      <c r="O77" s="87">
        <f t="shared" si="15"/>
        <v>0.01048020203614553</v>
      </c>
    </row>
    <row r="78" spans="1:23" s="10" customFormat="1" ht="12.75">
      <c r="A78" s="14"/>
      <c r="B78" s="14"/>
      <c r="C78" s="20">
        <v>40</v>
      </c>
      <c r="D78" s="20">
        <f t="shared" si="16"/>
        <v>4.799999999999997</v>
      </c>
      <c r="E78" s="28">
        <v>25.8021969780992</v>
      </c>
      <c r="F78" s="28">
        <v>1.7064220183486523</v>
      </c>
      <c r="G78" s="11"/>
      <c r="H78" s="28">
        <v>0.218</v>
      </c>
      <c r="I78" s="109">
        <v>1.2725525916572409</v>
      </c>
      <c r="J78" s="28">
        <v>0.032</v>
      </c>
      <c r="K78" s="28">
        <f t="shared" si="17"/>
        <v>6.8125</v>
      </c>
      <c r="L78" s="28">
        <v>-23.256</v>
      </c>
      <c r="M78" s="28">
        <v>2.399</v>
      </c>
      <c r="N78" s="28">
        <f t="shared" si="18"/>
        <v>0.002774164649812785</v>
      </c>
      <c r="O78" s="64">
        <f t="shared" si="15"/>
        <v>0.013315990319101361</v>
      </c>
      <c r="P78" s="5"/>
      <c r="Q78" s="5"/>
      <c r="R78" s="5"/>
      <c r="S78" s="5"/>
      <c r="T78" s="5"/>
      <c r="U78" s="5"/>
      <c r="V78" s="5"/>
      <c r="W78" s="5"/>
    </row>
    <row r="79" spans="11:15" ht="12.75">
      <c r="K79" s="29"/>
      <c r="N79" s="29"/>
      <c r="O79" s="87"/>
    </row>
    <row r="80" spans="1:15" ht="12.75">
      <c r="A80" s="13" t="s">
        <v>212</v>
      </c>
      <c r="B80" s="13" t="s">
        <v>72</v>
      </c>
      <c r="C80" s="4">
        <v>5</v>
      </c>
      <c r="D80" s="4">
        <v>5</v>
      </c>
      <c r="E80" s="52">
        <v>27.583885912029782</v>
      </c>
      <c r="F80" s="52">
        <v>0.7373437640500136</v>
      </c>
      <c r="G80" s="2">
        <v>1.022</v>
      </c>
      <c r="H80" s="9">
        <v>0.937</v>
      </c>
      <c r="I80" s="94">
        <v>1.455004644094542</v>
      </c>
      <c r="J80" s="9">
        <v>0.101</v>
      </c>
      <c r="K80" s="29">
        <f t="shared" si="17"/>
        <v>9.277227722772277</v>
      </c>
      <c r="L80" s="9">
        <v>-24.21</v>
      </c>
      <c r="M80" s="9">
        <v>2.82</v>
      </c>
      <c r="N80" s="29">
        <f t="shared" si="18"/>
        <v>0.01363339351516586</v>
      </c>
      <c r="O80" s="87">
        <f t="shared" si="15"/>
        <v>0.0681669675758293</v>
      </c>
    </row>
    <row r="81" spans="2:15" ht="12.75">
      <c r="B81" s="13" t="s">
        <v>73</v>
      </c>
      <c r="C81" s="4">
        <v>10</v>
      </c>
      <c r="D81" s="4">
        <v>5</v>
      </c>
      <c r="E81" s="52">
        <v>27.069683541172296</v>
      </c>
      <c r="F81" s="52">
        <v>2.1963394342762177</v>
      </c>
      <c r="G81" s="2">
        <v>0.4012</v>
      </c>
      <c r="H81" s="9">
        <v>0.378</v>
      </c>
      <c r="I81" s="94">
        <v>1.1359190814393454</v>
      </c>
      <c r="J81" s="9">
        <v>0.058</v>
      </c>
      <c r="K81" s="29">
        <f t="shared" si="17"/>
        <v>6.517241379310344</v>
      </c>
      <c r="L81" s="9">
        <v>-23.41</v>
      </c>
      <c r="M81" s="9">
        <v>3.55</v>
      </c>
      <c r="N81" s="29">
        <f t="shared" si="18"/>
        <v>0.004293774127840725</v>
      </c>
      <c r="O81" s="87">
        <f t="shared" si="15"/>
        <v>0.021468870639203625</v>
      </c>
    </row>
    <row r="82" spans="2:15" ht="12.75">
      <c r="B82" s="13" t="s">
        <v>74</v>
      </c>
      <c r="C82" s="4">
        <v>20</v>
      </c>
      <c r="D82" s="4">
        <v>10</v>
      </c>
      <c r="E82" s="52">
        <v>27.968733765566967</v>
      </c>
      <c r="F82" s="52">
        <v>1.4827586206896948</v>
      </c>
      <c r="G82" s="2">
        <v>0.2394</v>
      </c>
      <c r="H82" s="9">
        <v>0.216</v>
      </c>
      <c r="I82" s="94">
        <v>1.19341847405318</v>
      </c>
      <c r="J82" s="9">
        <v>0.038</v>
      </c>
      <c r="K82" s="29">
        <f t="shared" si="17"/>
        <v>5.684210526315789</v>
      </c>
      <c r="L82" s="9">
        <v>-23.35</v>
      </c>
      <c r="M82" s="9">
        <v>3.5</v>
      </c>
      <c r="N82" s="29">
        <f t="shared" si="18"/>
        <v>0.0025777839039548686</v>
      </c>
      <c r="O82" s="87">
        <f t="shared" si="15"/>
        <v>0.025777839039548688</v>
      </c>
    </row>
    <row r="83" spans="2:15" ht="12.75">
      <c r="B83" s="13" t="s">
        <v>75</v>
      </c>
      <c r="C83" s="4">
        <v>40</v>
      </c>
      <c r="D83" s="4">
        <v>20</v>
      </c>
      <c r="E83" s="52">
        <v>30.157003744417565</v>
      </c>
      <c r="F83" s="52">
        <v>0</v>
      </c>
      <c r="G83" s="2">
        <v>0.1613</v>
      </c>
      <c r="H83" s="9">
        <v>0.144</v>
      </c>
      <c r="I83" s="94">
        <v>1.137507211011983</v>
      </c>
      <c r="J83" s="9">
        <v>0.031</v>
      </c>
      <c r="K83" s="29">
        <f t="shared" si="17"/>
        <v>4.64516129032258</v>
      </c>
      <c r="L83" s="9">
        <v>-23.23</v>
      </c>
      <c r="M83" s="9">
        <v>3.65</v>
      </c>
      <c r="N83" s="29">
        <f t="shared" si="18"/>
        <v>0.0016380103838572555</v>
      </c>
      <c r="O83" s="87">
        <f t="shared" si="15"/>
        <v>0.03276020767714511</v>
      </c>
    </row>
    <row r="84" spans="2:15" ht="12.75">
      <c r="B84" s="13" t="s">
        <v>76</v>
      </c>
      <c r="C84" s="4">
        <v>60</v>
      </c>
      <c r="D84" s="4">
        <v>20</v>
      </c>
      <c r="E84" s="52">
        <v>36.27842907880412</v>
      </c>
      <c r="F84" s="52">
        <v>0</v>
      </c>
      <c r="G84" s="2">
        <v>0.1614</v>
      </c>
      <c r="H84" s="9">
        <v>0.15</v>
      </c>
      <c r="I84" s="94">
        <v>1.0285978780532314</v>
      </c>
      <c r="J84" s="9">
        <v>0.031</v>
      </c>
      <c r="K84" s="29">
        <f t="shared" si="17"/>
        <v>4.838709677419355</v>
      </c>
      <c r="L84" s="9">
        <v>-23.46</v>
      </c>
      <c r="M84" s="9">
        <v>3.45</v>
      </c>
      <c r="N84" s="29">
        <f t="shared" si="18"/>
        <v>0.0015428968170798471</v>
      </c>
      <c r="O84" s="87">
        <f t="shared" si="15"/>
        <v>0.03085793634159694</v>
      </c>
    </row>
    <row r="85" spans="2:15" ht="12.75">
      <c r="B85" s="13" t="s">
        <v>77</v>
      </c>
      <c r="C85" s="4">
        <v>80</v>
      </c>
      <c r="D85" s="4">
        <v>20</v>
      </c>
      <c r="E85" s="52">
        <v>26.514731376270404</v>
      </c>
      <c r="F85" s="52">
        <v>1.1973180076628287</v>
      </c>
      <c r="G85" s="2">
        <v>0.1124</v>
      </c>
      <c r="H85" s="9">
        <v>0.145</v>
      </c>
      <c r="I85" s="94">
        <v>1.19609543388938</v>
      </c>
      <c r="J85" s="9">
        <v>0.025</v>
      </c>
      <c r="K85" s="29">
        <f t="shared" si="17"/>
        <v>5.799999999999999</v>
      </c>
      <c r="L85" s="9">
        <v>-20.36</v>
      </c>
      <c r="M85" s="9">
        <v>2.14</v>
      </c>
      <c r="N85" s="29">
        <f t="shared" si="18"/>
        <v>0.001734338379139601</v>
      </c>
      <c r="O85" s="87">
        <f t="shared" si="15"/>
        <v>0.034686767582792016</v>
      </c>
    </row>
    <row r="86" spans="1:35" s="10" customFormat="1" ht="12.75">
      <c r="A86" s="14"/>
      <c r="B86" s="14" t="s">
        <v>78</v>
      </c>
      <c r="C86" s="20">
        <v>100</v>
      </c>
      <c r="D86" s="20">
        <v>20</v>
      </c>
      <c r="E86" s="65">
        <v>24.70987131753637</v>
      </c>
      <c r="F86" s="65">
        <v>1.225653206650823</v>
      </c>
      <c r="G86" s="11">
        <v>0.1087</v>
      </c>
      <c r="H86" s="28">
        <v>0.105</v>
      </c>
      <c r="I86" s="95">
        <v>1.1974107639975775</v>
      </c>
      <c r="J86" s="28">
        <v>0.022</v>
      </c>
      <c r="K86" s="28">
        <f t="shared" si="17"/>
        <v>4.7727272727272725</v>
      </c>
      <c r="L86" s="28">
        <v>-24.6</v>
      </c>
      <c r="M86" s="28">
        <v>3.01</v>
      </c>
      <c r="N86" s="28">
        <f t="shared" si="18"/>
        <v>0.0012572813021974564</v>
      </c>
      <c r="O86" s="64">
        <f t="shared" si="15"/>
        <v>0.025145626043949126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9:15" ht="12.75">
      <c r="I87" s="94"/>
      <c r="K87" s="29"/>
      <c r="N87" s="29"/>
      <c r="O87" s="87"/>
    </row>
    <row r="88" spans="1:15" s="5" customFormat="1" ht="12.75">
      <c r="A88" s="13" t="s">
        <v>212</v>
      </c>
      <c r="B88" s="15" t="s">
        <v>79</v>
      </c>
      <c r="C88" s="21">
        <v>5</v>
      </c>
      <c r="D88" s="21">
        <v>5</v>
      </c>
      <c r="E88" s="31">
        <v>30.10344726625189</v>
      </c>
      <c r="F88" s="31">
        <v>0</v>
      </c>
      <c r="G88" s="6">
        <v>0.8705</v>
      </c>
      <c r="H88" s="29">
        <v>0.8</v>
      </c>
      <c r="I88" s="97">
        <v>1.1482696628628895</v>
      </c>
      <c r="J88" s="29">
        <v>0.091</v>
      </c>
      <c r="K88" s="29">
        <f t="shared" si="17"/>
        <v>8.791208791208792</v>
      </c>
      <c r="L88" s="29">
        <v>-24.74</v>
      </c>
      <c r="M88" s="29">
        <v>3.25</v>
      </c>
      <c r="N88" s="29">
        <f t="shared" si="18"/>
        <v>0.009186157302903116</v>
      </c>
      <c r="O88" s="87">
        <f aca="true" t="shared" si="19" ref="O88:O102">D88*N88</f>
        <v>0.045930786514515584</v>
      </c>
    </row>
    <row r="89" spans="2:15" ht="12.75">
      <c r="B89" s="13" t="s">
        <v>80</v>
      </c>
      <c r="C89" s="4">
        <v>10</v>
      </c>
      <c r="D89" s="4">
        <v>5</v>
      </c>
      <c r="E89" s="31">
        <v>30.078049827233233</v>
      </c>
      <c r="F89" s="31">
        <v>1.4704579679333696</v>
      </c>
      <c r="G89" s="2">
        <v>0.7177</v>
      </c>
      <c r="H89" s="9">
        <v>0.686</v>
      </c>
      <c r="I89" s="94">
        <v>1.250339279259014</v>
      </c>
      <c r="J89" s="9">
        <v>0.082</v>
      </c>
      <c r="K89" s="29">
        <f aca="true" t="shared" si="20" ref="K89:K102">H89/J89</f>
        <v>8.365853658536585</v>
      </c>
      <c r="L89" s="9">
        <v>-23.74</v>
      </c>
      <c r="M89" s="9">
        <v>3.57</v>
      </c>
      <c r="N89" s="29">
        <f aca="true" t="shared" si="21" ref="N89:N102">H89/100*I89</f>
        <v>0.008577327455716837</v>
      </c>
      <c r="O89" s="87">
        <f t="shared" si="19"/>
        <v>0.04288663727858418</v>
      </c>
    </row>
    <row r="90" spans="2:15" ht="12.75">
      <c r="B90" s="13" t="s">
        <v>81</v>
      </c>
      <c r="C90" s="4">
        <v>20</v>
      </c>
      <c r="D90" s="4">
        <v>10</v>
      </c>
      <c r="E90" s="31">
        <v>29.7005333542147</v>
      </c>
      <c r="F90" s="31">
        <v>2.3155581847376094</v>
      </c>
      <c r="G90" s="2">
        <v>0.38</v>
      </c>
      <c r="H90" s="9">
        <v>0.374</v>
      </c>
      <c r="I90" s="94">
        <v>1.0964591781934208</v>
      </c>
      <c r="J90" s="9">
        <v>0.052</v>
      </c>
      <c r="K90" s="29">
        <f t="shared" si="20"/>
        <v>7.1923076923076925</v>
      </c>
      <c r="L90" s="9">
        <v>-22.64</v>
      </c>
      <c r="M90" s="9">
        <v>4.54</v>
      </c>
      <c r="N90" s="29">
        <f t="shared" si="21"/>
        <v>0.004100757326443393</v>
      </c>
      <c r="O90" s="87">
        <f t="shared" si="19"/>
        <v>0.04100757326443393</v>
      </c>
    </row>
    <row r="91" spans="2:15" ht="12.75">
      <c r="B91" s="13" t="s">
        <v>82</v>
      </c>
      <c r="C91" s="4">
        <v>40</v>
      </c>
      <c r="D91" s="4">
        <v>20</v>
      </c>
      <c r="E91" s="31">
        <v>25.9925444953357</v>
      </c>
      <c r="F91" s="31">
        <v>0</v>
      </c>
      <c r="G91" s="2">
        <v>0.1531</v>
      </c>
      <c r="H91" s="9">
        <v>0.156</v>
      </c>
      <c r="I91" s="94">
        <v>1.1560007523332396</v>
      </c>
      <c r="J91" s="9">
        <v>0.032</v>
      </c>
      <c r="K91" s="29">
        <f t="shared" si="20"/>
        <v>4.875</v>
      </c>
      <c r="L91" s="9">
        <v>-23.01</v>
      </c>
      <c r="M91" s="9">
        <v>3.37</v>
      </c>
      <c r="N91" s="29">
        <f t="shared" si="21"/>
        <v>0.0018033611736398539</v>
      </c>
      <c r="O91" s="87">
        <f t="shared" si="19"/>
        <v>0.036067223472797075</v>
      </c>
    </row>
    <row r="92" spans="2:15" ht="12.75">
      <c r="B92" s="13" t="s">
        <v>83</v>
      </c>
      <c r="C92" s="4">
        <v>60</v>
      </c>
      <c r="D92" s="4">
        <v>20</v>
      </c>
      <c r="E92" s="31">
        <v>36.0507602226807</v>
      </c>
      <c r="F92" s="31">
        <v>0.6833333333333913</v>
      </c>
      <c r="G92" s="2">
        <v>0.1333</v>
      </c>
      <c r="H92" s="9">
        <v>0.123</v>
      </c>
      <c r="I92" s="94">
        <v>1.3292823407871757</v>
      </c>
      <c r="J92" s="9">
        <v>0.028</v>
      </c>
      <c r="K92" s="29">
        <f t="shared" si="20"/>
        <v>4.392857142857142</v>
      </c>
      <c r="L92" s="9">
        <v>-23.86</v>
      </c>
      <c r="M92" s="9">
        <v>5.03</v>
      </c>
      <c r="N92" s="29">
        <f t="shared" si="21"/>
        <v>0.001635017279168226</v>
      </c>
      <c r="O92" s="87">
        <f t="shared" si="19"/>
        <v>0.03270034558336452</v>
      </c>
    </row>
    <row r="93" spans="2:15" ht="12.75">
      <c r="B93" s="13" t="s">
        <v>84</v>
      </c>
      <c r="C93" s="4">
        <v>80</v>
      </c>
      <c r="D93" s="4">
        <v>20</v>
      </c>
      <c r="E93" s="31">
        <v>31.59871398904994</v>
      </c>
      <c r="F93" s="31">
        <v>1.2340683795266205</v>
      </c>
      <c r="G93" s="2">
        <v>0.1244</v>
      </c>
      <c r="H93" s="9">
        <v>0.119</v>
      </c>
      <c r="I93" s="94">
        <v>1.0748219979135722</v>
      </c>
      <c r="J93" s="9">
        <v>0.027</v>
      </c>
      <c r="K93" s="29">
        <f t="shared" si="20"/>
        <v>4.407407407407407</v>
      </c>
      <c r="L93" s="9">
        <v>-25.53</v>
      </c>
      <c r="M93" s="9">
        <v>3.31</v>
      </c>
      <c r="N93" s="29">
        <f t="shared" si="21"/>
        <v>0.0012790381775171509</v>
      </c>
      <c r="O93" s="87">
        <f t="shared" si="19"/>
        <v>0.025580763550343017</v>
      </c>
    </row>
    <row r="94" spans="1:35" s="10" customFormat="1" ht="12.75">
      <c r="A94" s="14"/>
      <c r="B94" s="14" t="s">
        <v>85</v>
      </c>
      <c r="C94" s="20">
        <v>100</v>
      </c>
      <c r="D94" s="20">
        <v>20</v>
      </c>
      <c r="E94" s="32">
        <v>31.04909766292503</v>
      </c>
      <c r="F94" s="32">
        <v>1.2555610479485946</v>
      </c>
      <c r="G94" s="11">
        <v>0.0935</v>
      </c>
      <c r="H94" s="28" t="s">
        <v>168</v>
      </c>
      <c r="I94" s="95">
        <v>1.348673726440288</v>
      </c>
      <c r="J94" s="28" t="s">
        <v>168</v>
      </c>
      <c r="K94" s="28"/>
      <c r="L94" s="28" t="s">
        <v>168</v>
      </c>
      <c r="M94" s="28" t="s">
        <v>168</v>
      </c>
      <c r="N94" s="28"/>
      <c r="O94" s="6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1:15" ht="12.75">
      <c r="K95" s="29"/>
      <c r="N95" s="29"/>
      <c r="O95" s="87"/>
    </row>
    <row r="96" spans="1:15" ht="12.75">
      <c r="A96" s="13" t="s">
        <v>212</v>
      </c>
      <c r="B96" s="13" t="s">
        <v>86</v>
      </c>
      <c r="C96" s="4">
        <v>5</v>
      </c>
      <c r="D96" s="4">
        <v>5</v>
      </c>
      <c r="E96" s="53">
        <v>32.30695944059507</v>
      </c>
      <c r="F96" s="53">
        <v>1.624148312470286</v>
      </c>
      <c r="G96" s="2">
        <v>0.9178</v>
      </c>
      <c r="H96" s="9">
        <v>0.884</v>
      </c>
      <c r="I96" s="94">
        <v>1.1640536241612593</v>
      </c>
      <c r="J96" s="9">
        <v>0.098</v>
      </c>
      <c r="K96" s="29">
        <f t="shared" si="20"/>
        <v>9.020408163265305</v>
      </c>
      <c r="L96" s="9">
        <v>-24.75</v>
      </c>
      <c r="M96" s="9">
        <v>3.4</v>
      </c>
      <c r="N96" s="29">
        <f t="shared" si="21"/>
        <v>0.010290234037585534</v>
      </c>
      <c r="O96" s="87">
        <f t="shared" si="19"/>
        <v>0.05145117018792767</v>
      </c>
    </row>
    <row r="97" spans="2:15" ht="12.75">
      <c r="B97" s="13" t="s">
        <v>87</v>
      </c>
      <c r="C97" s="4">
        <v>10</v>
      </c>
      <c r="D97" s="4">
        <v>5</v>
      </c>
      <c r="E97" s="53">
        <v>30.419385748173067</v>
      </c>
      <c r="F97" s="53">
        <v>1.7570535563439904</v>
      </c>
      <c r="G97" s="2">
        <v>0.8308</v>
      </c>
      <c r="H97" s="9">
        <v>0.795</v>
      </c>
      <c r="I97" s="94">
        <v>1.1524787192091213</v>
      </c>
      <c r="J97" s="9">
        <v>0.09</v>
      </c>
      <c r="K97" s="29">
        <f t="shared" si="20"/>
        <v>8.833333333333334</v>
      </c>
      <c r="L97" s="9">
        <v>-24.4</v>
      </c>
      <c r="M97" s="9">
        <v>3.56</v>
      </c>
      <c r="N97" s="29">
        <f t="shared" si="21"/>
        <v>0.009162205817712515</v>
      </c>
      <c r="O97" s="87">
        <f t="shared" si="19"/>
        <v>0.04581102908856258</v>
      </c>
    </row>
    <row r="98" spans="2:15" ht="12.75">
      <c r="B98" s="13" t="s">
        <v>88</v>
      </c>
      <c r="C98" s="4">
        <v>20</v>
      </c>
      <c r="D98" s="4">
        <v>10</v>
      </c>
      <c r="E98" s="53">
        <v>27.864552615633187</v>
      </c>
      <c r="F98" s="53">
        <v>0</v>
      </c>
      <c r="G98" s="2">
        <v>0.4475</v>
      </c>
      <c r="H98" s="9">
        <v>0.426</v>
      </c>
      <c r="I98" s="94">
        <v>1.3024398731371465</v>
      </c>
      <c r="J98" s="9">
        <v>0.057</v>
      </c>
      <c r="K98" s="29">
        <f t="shared" si="20"/>
        <v>7.473684210526315</v>
      </c>
      <c r="L98" s="9">
        <v>-22.86</v>
      </c>
      <c r="M98" s="9">
        <v>5.26</v>
      </c>
      <c r="N98" s="29">
        <f t="shared" si="21"/>
        <v>0.005548393859564244</v>
      </c>
      <c r="O98" s="87">
        <f t="shared" si="19"/>
        <v>0.05548393859564244</v>
      </c>
    </row>
    <row r="99" spans="2:15" ht="12.75">
      <c r="B99" s="13" t="s">
        <v>89</v>
      </c>
      <c r="C99" s="4">
        <v>40</v>
      </c>
      <c r="D99" s="4">
        <v>20</v>
      </c>
      <c r="E99" s="53">
        <v>28.685288662078644</v>
      </c>
      <c r="F99" s="53">
        <v>0</v>
      </c>
      <c r="G99" s="2">
        <v>0.2355</v>
      </c>
      <c r="H99" s="9">
        <v>0.32</v>
      </c>
      <c r="I99" s="94">
        <v>1.1857798259828305</v>
      </c>
      <c r="J99" s="9">
        <v>0.038</v>
      </c>
      <c r="K99" s="29">
        <f t="shared" si="20"/>
        <v>8.421052631578947</v>
      </c>
      <c r="L99" s="9">
        <v>-23.97</v>
      </c>
      <c r="M99" s="9">
        <v>4.09</v>
      </c>
      <c r="N99" s="29">
        <f t="shared" si="21"/>
        <v>0.0037944954431450577</v>
      </c>
      <c r="O99" s="87">
        <f t="shared" si="19"/>
        <v>0.07588990886290116</v>
      </c>
    </row>
    <row r="100" spans="2:15" ht="12.75">
      <c r="B100" s="13" t="s">
        <v>90</v>
      </c>
      <c r="C100" s="4">
        <v>60</v>
      </c>
      <c r="D100" s="4">
        <v>20</v>
      </c>
      <c r="E100" s="53">
        <v>28.534643397917648</v>
      </c>
      <c r="F100" s="53">
        <v>0.6805970149253326</v>
      </c>
      <c r="G100" s="2">
        <v>0.149</v>
      </c>
      <c r="H100" s="9">
        <v>0.137</v>
      </c>
      <c r="I100" s="94">
        <v>1.4961977315174364</v>
      </c>
      <c r="J100" s="9">
        <v>0.029</v>
      </c>
      <c r="K100" s="29">
        <f t="shared" si="20"/>
        <v>4.724137931034483</v>
      </c>
      <c r="L100" s="9">
        <v>-25.26</v>
      </c>
      <c r="M100" s="9">
        <v>3.16</v>
      </c>
      <c r="N100" s="29">
        <f t="shared" si="21"/>
        <v>0.002049790892178888</v>
      </c>
      <c r="O100" s="87">
        <f t="shared" si="19"/>
        <v>0.04099581784357777</v>
      </c>
    </row>
    <row r="101" spans="2:15" ht="12.75">
      <c r="B101" s="13" t="s">
        <v>91</v>
      </c>
      <c r="C101" s="4">
        <v>80</v>
      </c>
      <c r="D101" s="4">
        <v>20</v>
      </c>
      <c r="E101" s="53">
        <v>36.73236787721073</v>
      </c>
      <c r="F101" s="53">
        <v>1.1091480172752188</v>
      </c>
      <c r="G101" s="2">
        <v>0.102</v>
      </c>
      <c r="H101" s="9">
        <v>0.097</v>
      </c>
      <c r="I101" s="94">
        <v>1.2293732856267765</v>
      </c>
      <c r="J101" s="9">
        <v>0.024</v>
      </c>
      <c r="K101" s="29">
        <f t="shared" si="20"/>
        <v>4.041666666666667</v>
      </c>
      <c r="L101" s="9">
        <v>-26.8</v>
      </c>
      <c r="M101" s="9">
        <v>0.83</v>
      </c>
      <c r="N101" s="29">
        <f t="shared" si="21"/>
        <v>0.0011924920870579733</v>
      </c>
      <c r="O101" s="87">
        <f t="shared" si="19"/>
        <v>0.023849841741159467</v>
      </c>
    </row>
    <row r="102" spans="1:35" s="10" customFormat="1" ht="12.75">
      <c r="A102" s="14"/>
      <c r="B102" s="14" t="s">
        <v>92</v>
      </c>
      <c r="C102" s="20">
        <v>100</v>
      </c>
      <c r="D102" s="20">
        <v>20</v>
      </c>
      <c r="E102" s="66">
        <v>26.040743772841868</v>
      </c>
      <c r="F102" s="66">
        <v>1.4710208884966214</v>
      </c>
      <c r="G102" s="11">
        <v>0.0952</v>
      </c>
      <c r="H102" s="28">
        <v>0.095</v>
      </c>
      <c r="I102" s="95">
        <v>1.0348359626243688</v>
      </c>
      <c r="J102" s="28">
        <v>0.024</v>
      </c>
      <c r="K102" s="28">
        <f t="shared" si="20"/>
        <v>3.9583333333333335</v>
      </c>
      <c r="L102" s="28">
        <v>-26.25</v>
      </c>
      <c r="M102" s="28">
        <v>2.15</v>
      </c>
      <c r="N102" s="28">
        <f t="shared" si="21"/>
        <v>0.0009830941644931503</v>
      </c>
      <c r="O102" s="64">
        <f t="shared" si="19"/>
        <v>0.019661883289863007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15" s="5" customFormat="1" ht="12.75">
      <c r="A103" s="15"/>
      <c r="B103" s="15"/>
      <c r="C103" s="21"/>
      <c r="D103" s="21"/>
      <c r="E103" s="113"/>
      <c r="F103" s="113"/>
      <c r="G103" s="6"/>
      <c r="H103" s="29"/>
      <c r="I103" s="97"/>
      <c r="J103" s="29"/>
      <c r="K103" s="29"/>
      <c r="L103" s="29"/>
      <c r="M103" s="29"/>
      <c r="N103" s="29"/>
      <c r="O103" s="87"/>
    </row>
    <row r="104" ht="12.75"/>
    <row r="105" spans="1:15" ht="12.75">
      <c r="A105" s="13" t="s">
        <v>212</v>
      </c>
      <c r="B105" s="13" t="s">
        <v>93</v>
      </c>
      <c r="C105" s="4">
        <v>20</v>
      </c>
      <c r="D105" s="4">
        <v>20</v>
      </c>
      <c r="E105" s="9">
        <v>10.838115781644731</v>
      </c>
      <c r="F105" s="9">
        <v>2.4975024975024804</v>
      </c>
      <c r="H105" s="9">
        <v>0.626</v>
      </c>
      <c r="I105" s="99">
        <v>1.7136239787684517</v>
      </c>
      <c r="J105" s="9">
        <v>0.078</v>
      </c>
      <c r="K105" s="9">
        <f>H105/J105</f>
        <v>8.025641025641026</v>
      </c>
      <c r="L105" s="9">
        <v>-23.7</v>
      </c>
      <c r="M105" s="9">
        <v>3.34</v>
      </c>
      <c r="N105" s="9">
        <f>H105/100*I105</f>
        <v>0.010727286107090507</v>
      </c>
      <c r="O105" s="33">
        <f>N105*D105</f>
        <v>0.21454572214181014</v>
      </c>
    </row>
    <row r="106" spans="1:15" s="10" customFormat="1" ht="12.75">
      <c r="A106" s="14"/>
      <c r="B106" s="14" t="s">
        <v>94</v>
      </c>
      <c r="C106" s="20">
        <v>40</v>
      </c>
      <c r="D106" s="20">
        <v>20</v>
      </c>
      <c r="E106" s="28">
        <v>22.047329161783637</v>
      </c>
      <c r="F106" s="28">
        <v>3.0680728667305925</v>
      </c>
      <c r="G106" s="11"/>
      <c r="H106" s="28">
        <v>0.184</v>
      </c>
      <c r="I106" s="100">
        <v>1.6873125444683659</v>
      </c>
      <c r="J106" s="28">
        <v>0.039</v>
      </c>
      <c r="K106" s="28">
        <f>H106/J106</f>
        <v>4.717948717948718</v>
      </c>
      <c r="L106" s="28">
        <v>-21.97</v>
      </c>
      <c r="M106" s="28">
        <v>4.49</v>
      </c>
      <c r="N106" s="28">
        <f>H106/100*I106</f>
        <v>0.0031046550818217933</v>
      </c>
      <c r="O106" s="90">
        <f>N106*D106</f>
        <v>0.06209310163643587</v>
      </c>
    </row>
    <row r="107" ht="12.75">
      <c r="I107" s="99"/>
    </row>
    <row r="108" spans="1:15" ht="12.75">
      <c r="A108" s="13" t="s">
        <v>95</v>
      </c>
      <c r="B108" s="16">
        <v>1.2</v>
      </c>
      <c r="C108" s="4">
        <v>20</v>
      </c>
      <c r="D108" s="4">
        <v>20</v>
      </c>
      <c r="E108" s="9">
        <v>12.523845990596561</v>
      </c>
      <c r="F108" s="9">
        <v>2.2593320235756393</v>
      </c>
      <c r="H108" s="9">
        <v>0.66</v>
      </c>
      <c r="I108" s="99">
        <v>1.5225568875472892</v>
      </c>
      <c r="J108" s="9">
        <v>0.084</v>
      </c>
      <c r="K108" s="9">
        <f>H108/J108</f>
        <v>7.857142857142857</v>
      </c>
      <c r="L108" s="9">
        <v>-21.86</v>
      </c>
      <c r="M108" s="9">
        <v>3.92</v>
      </c>
      <c r="N108" s="9">
        <f>H108/100*I108</f>
        <v>0.010048875457812108</v>
      </c>
      <c r="O108" s="33">
        <f>N108*D108</f>
        <v>0.20097750915624216</v>
      </c>
    </row>
    <row r="109" spans="1:35" s="10" customFormat="1" ht="12.75">
      <c r="A109" s="14"/>
      <c r="B109" s="35">
        <v>1.4</v>
      </c>
      <c r="C109" s="20">
        <v>40</v>
      </c>
      <c r="D109" s="20">
        <v>20</v>
      </c>
      <c r="E109" s="28">
        <v>20.93435861151873</v>
      </c>
      <c r="F109" s="28">
        <v>2.882703777335956</v>
      </c>
      <c r="G109" s="11"/>
      <c r="H109" s="28">
        <v>0.203</v>
      </c>
      <c r="I109" s="100">
        <v>1.6068856118016925</v>
      </c>
      <c r="J109" s="28">
        <v>0.043</v>
      </c>
      <c r="K109" s="28">
        <f>H109/J109</f>
        <v>4.72093023255814</v>
      </c>
      <c r="L109" s="28">
        <v>-21.65</v>
      </c>
      <c r="M109" s="28">
        <v>4.87</v>
      </c>
      <c r="N109" s="28">
        <f>H109/100*I109</f>
        <v>0.003261977791957436</v>
      </c>
      <c r="O109" s="90">
        <f>N109*D109</f>
        <v>0.06523955583914871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15" s="5" customFormat="1" ht="12.75">
      <c r="A110" s="15"/>
      <c r="B110" s="17"/>
      <c r="C110" s="21"/>
      <c r="D110" s="21"/>
      <c r="E110" s="29"/>
      <c r="F110" s="29"/>
      <c r="G110" s="6"/>
      <c r="H110" s="29"/>
      <c r="I110" s="73"/>
      <c r="J110" s="29"/>
      <c r="K110" s="29"/>
      <c r="L110" s="29"/>
      <c r="M110" s="29"/>
      <c r="N110" s="29"/>
      <c r="O110" s="88"/>
    </row>
    <row r="111" spans="1:15" s="5" customFormat="1" ht="12.75">
      <c r="A111" s="15"/>
      <c r="B111" s="17"/>
      <c r="C111" s="21"/>
      <c r="D111" s="21"/>
      <c r="E111" s="29"/>
      <c r="F111" s="29"/>
      <c r="G111" s="6"/>
      <c r="H111" s="29"/>
      <c r="I111" s="73"/>
      <c r="J111" s="29"/>
      <c r="K111" s="29"/>
      <c r="L111" s="29"/>
      <c r="M111" s="29"/>
      <c r="N111" s="29"/>
      <c r="O111" s="88"/>
    </row>
    <row r="112" spans="1:15" ht="12.75">
      <c r="A112" s="15"/>
      <c r="B112" s="17"/>
      <c r="C112" s="21"/>
      <c r="D112" s="21"/>
      <c r="E112" s="29"/>
      <c r="F112" s="29"/>
      <c r="G112" s="6"/>
      <c r="H112" s="29"/>
      <c r="I112" s="73"/>
      <c r="J112" s="29"/>
      <c r="K112" s="29"/>
      <c r="L112" s="29"/>
      <c r="M112" s="29"/>
      <c r="N112" s="29"/>
      <c r="O112" s="88"/>
    </row>
    <row r="113" spans="1:15" ht="14.25">
      <c r="A113" s="7" t="s">
        <v>103</v>
      </c>
      <c r="B113" s="7" t="s">
        <v>104</v>
      </c>
      <c r="C113" s="18" t="s">
        <v>53</v>
      </c>
      <c r="D113" s="18" t="s">
        <v>54</v>
      </c>
      <c r="E113" s="26" t="s">
        <v>55</v>
      </c>
      <c r="F113" s="26" t="s">
        <v>56</v>
      </c>
      <c r="G113" s="23" t="s">
        <v>57</v>
      </c>
      <c r="H113" s="26" t="s">
        <v>57</v>
      </c>
      <c r="I113" s="92" t="s">
        <v>58</v>
      </c>
      <c r="J113" s="26" t="s">
        <v>59</v>
      </c>
      <c r="K113" s="26" t="s">
        <v>60</v>
      </c>
      <c r="L113" s="26" t="s">
        <v>61</v>
      </c>
      <c r="M113" s="26" t="s">
        <v>62</v>
      </c>
      <c r="N113" s="26" t="s">
        <v>69</v>
      </c>
      <c r="O113" s="85" t="s">
        <v>64</v>
      </c>
    </row>
    <row r="114" spans="1:15" ht="14.25">
      <c r="A114" s="8" t="s">
        <v>117</v>
      </c>
      <c r="B114" s="8" t="s">
        <v>118</v>
      </c>
      <c r="C114" s="19" t="s">
        <v>119</v>
      </c>
      <c r="D114" s="19" t="s">
        <v>119</v>
      </c>
      <c r="E114" s="27" t="s">
        <v>120</v>
      </c>
      <c r="F114" s="27" t="s">
        <v>120</v>
      </c>
      <c r="G114" s="24" t="s">
        <v>121</v>
      </c>
      <c r="H114" s="27" t="s">
        <v>122</v>
      </c>
      <c r="I114" s="93" t="s">
        <v>123</v>
      </c>
      <c r="J114" s="27" t="s">
        <v>123</v>
      </c>
      <c r="K114" s="27" t="s">
        <v>124</v>
      </c>
      <c r="L114" s="27"/>
      <c r="M114" s="27"/>
      <c r="N114" s="27" t="s">
        <v>65</v>
      </c>
      <c r="O114" s="86" t="s">
        <v>70</v>
      </c>
    </row>
    <row r="115" spans="1:15" ht="12.75">
      <c r="A115" s="15"/>
      <c r="B115" s="17"/>
      <c r="C115" s="21"/>
      <c r="D115" s="21"/>
      <c r="E115" s="29"/>
      <c r="F115" s="29"/>
      <c r="G115" s="6"/>
      <c r="H115" s="29"/>
      <c r="I115" s="73"/>
      <c r="J115" s="29"/>
      <c r="K115" s="29"/>
      <c r="L115" s="29"/>
      <c r="M115" s="29"/>
      <c r="N115" s="29"/>
      <c r="O115" s="88"/>
    </row>
    <row r="116" ht="12.75"/>
    <row r="117" spans="1:15" ht="12.75">
      <c r="A117" s="13" t="s">
        <v>238</v>
      </c>
      <c r="B117" s="13" t="s">
        <v>239</v>
      </c>
      <c r="C117" s="4">
        <v>5</v>
      </c>
      <c r="D117" s="4">
        <f>C117-C116</f>
        <v>5</v>
      </c>
      <c r="E117" s="9">
        <v>27.396524875889572</v>
      </c>
      <c r="F117" s="9">
        <v>0.8568630651215825</v>
      </c>
      <c r="H117" s="9">
        <v>1.154</v>
      </c>
      <c r="I117" s="107">
        <v>1.0357088364506881</v>
      </c>
      <c r="J117" s="9">
        <v>0.112</v>
      </c>
      <c r="K117" s="9">
        <f>H117/J117</f>
        <v>10.303571428571427</v>
      </c>
      <c r="L117" s="9">
        <v>-25.023</v>
      </c>
      <c r="M117" s="9">
        <v>2.49</v>
      </c>
      <c r="N117" s="9">
        <f>H117/100*I117</f>
        <v>0.011952079972640941</v>
      </c>
      <c r="O117" s="87">
        <f aca="true" t="shared" si="22" ref="O117:O130">D117*N117</f>
        <v>0.05976039986320471</v>
      </c>
    </row>
    <row r="118" spans="2:15" ht="12.75">
      <c r="B118" s="13" t="s">
        <v>241</v>
      </c>
      <c r="C118" s="4">
        <v>10</v>
      </c>
      <c r="D118" s="4">
        <f aca="true" t="shared" si="23" ref="D118:D124">C118-C117</f>
        <v>5</v>
      </c>
      <c r="E118" s="9">
        <v>25.50808200928385</v>
      </c>
      <c r="F118" s="9">
        <v>1.0047319634407303</v>
      </c>
      <c r="H118" s="9">
        <v>1.107</v>
      </c>
      <c r="I118" s="107">
        <v>1.5088154052560967</v>
      </c>
      <c r="J118" s="9">
        <v>0.11</v>
      </c>
      <c r="K118" s="9">
        <f aca="true" t="shared" si="24" ref="K118:K124">H118/J118</f>
        <v>10.063636363636363</v>
      </c>
      <c r="L118" s="9">
        <v>-24.464</v>
      </c>
      <c r="M118" s="9">
        <v>2.532</v>
      </c>
      <c r="N118" s="9">
        <f aca="true" t="shared" si="25" ref="N118:N130">H118/100*I118</f>
        <v>0.01670258653618499</v>
      </c>
      <c r="O118" s="87">
        <f t="shared" si="22"/>
        <v>0.08351293268092495</v>
      </c>
    </row>
    <row r="119" spans="2:15" ht="12.75">
      <c r="B119" s="13" t="s">
        <v>242</v>
      </c>
      <c r="C119" s="4">
        <v>15</v>
      </c>
      <c r="D119" s="4">
        <f t="shared" si="23"/>
        <v>5</v>
      </c>
      <c r="E119" s="9">
        <v>22.1266875314464</v>
      </c>
      <c r="F119" s="9">
        <v>0.8653206123807156</v>
      </c>
      <c r="H119" s="9">
        <v>0.806</v>
      </c>
      <c r="I119" s="107">
        <v>1.5814800199931607</v>
      </c>
      <c r="J119" s="9">
        <v>0.083</v>
      </c>
      <c r="K119" s="9">
        <f t="shared" si="24"/>
        <v>9.710843373493976</v>
      </c>
      <c r="L119" s="9">
        <v>-23.587</v>
      </c>
      <c r="M119" s="9">
        <v>3.395</v>
      </c>
      <c r="N119" s="9">
        <f t="shared" si="25"/>
        <v>0.012746728961144878</v>
      </c>
      <c r="O119" s="87">
        <f t="shared" si="22"/>
        <v>0.06373364480572438</v>
      </c>
    </row>
    <row r="120" spans="3:15" ht="12.75">
      <c r="C120" s="4">
        <v>20</v>
      </c>
      <c r="D120" s="4">
        <f t="shared" si="23"/>
        <v>5</v>
      </c>
      <c r="E120" s="9">
        <v>22.621314299144114</v>
      </c>
      <c r="F120" s="9">
        <v>1.2642422350554128</v>
      </c>
      <c r="H120" s="9">
        <f>AVERAGE(0.445,0.437)</f>
        <v>0.441</v>
      </c>
      <c r="I120" s="107">
        <v>1.4209612500986506</v>
      </c>
      <c r="J120" s="9">
        <f>AVERAGE(0.049,0.049)</f>
        <v>0.049</v>
      </c>
      <c r="K120" s="9">
        <f t="shared" si="24"/>
        <v>9</v>
      </c>
      <c r="L120" s="9">
        <f>AVERAGE(-22.321,-22.56)</f>
        <v>-22.4405</v>
      </c>
      <c r="M120" s="9">
        <f>AVERAGE(2.961,3.212)</f>
        <v>3.0865</v>
      </c>
      <c r="N120" s="9">
        <f t="shared" si="25"/>
        <v>0.006266439112935049</v>
      </c>
      <c r="O120" s="87">
        <f t="shared" si="22"/>
        <v>0.031332195564675244</v>
      </c>
    </row>
    <row r="121" spans="2:15" ht="12.75">
      <c r="B121" s="13" t="s">
        <v>243</v>
      </c>
      <c r="C121" s="4">
        <v>25.4</v>
      </c>
      <c r="D121" s="4">
        <f t="shared" si="23"/>
        <v>5.399999999999999</v>
      </c>
      <c r="E121" s="9">
        <v>24.457530812697705</v>
      </c>
      <c r="F121" s="9">
        <v>1.1737734983952253</v>
      </c>
      <c r="H121" s="9">
        <v>0.127</v>
      </c>
      <c r="I121" s="107">
        <v>1.5044414630082696</v>
      </c>
      <c r="J121" s="9">
        <v>0.024</v>
      </c>
      <c r="K121" s="9">
        <f t="shared" si="24"/>
        <v>5.291666666666667</v>
      </c>
      <c r="L121" s="9">
        <v>-22.069</v>
      </c>
      <c r="M121" s="9">
        <v>0.212</v>
      </c>
      <c r="N121" s="9">
        <f t="shared" si="25"/>
        <v>0.0019106406580205026</v>
      </c>
      <c r="O121" s="87">
        <f t="shared" si="22"/>
        <v>0.01031745955331071</v>
      </c>
    </row>
    <row r="122" spans="3:15" ht="12.75">
      <c r="C122" s="4">
        <v>30.1</v>
      </c>
      <c r="D122" s="4">
        <f t="shared" si="23"/>
        <v>4.700000000000003</v>
      </c>
      <c r="E122" s="9">
        <v>24.404386790202715</v>
      </c>
      <c r="F122" s="9">
        <v>1.3217787114846002</v>
      </c>
      <c r="H122" s="9">
        <v>0.126</v>
      </c>
      <c r="I122" s="107">
        <v>1.5181200608302527</v>
      </c>
      <c r="J122" s="9">
        <v>0.025</v>
      </c>
      <c r="K122" s="9">
        <f t="shared" si="24"/>
        <v>5.04</v>
      </c>
      <c r="L122" s="9">
        <v>-23.048</v>
      </c>
      <c r="M122" s="9">
        <v>1.618</v>
      </c>
      <c r="N122" s="9">
        <f t="shared" si="25"/>
        <v>0.0019128312766461186</v>
      </c>
      <c r="O122" s="87">
        <f t="shared" si="22"/>
        <v>0.008990307000236763</v>
      </c>
    </row>
    <row r="123" spans="3:15" ht="12.75">
      <c r="C123" s="4">
        <v>35</v>
      </c>
      <c r="D123" s="4">
        <f t="shared" si="23"/>
        <v>4.899999999999999</v>
      </c>
      <c r="E123" s="9">
        <v>25.296481054812347</v>
      </c>
      <c r="F123" s="9">
        <v>1.3473053892215647</v>
      </c>
      <c r="H123" s="9">
        <v>0.2</v>
      </c>
      <c r="I123" s="107">
        <v>1.5412718634924576</v>
      </c>
      <c r="J123" s="9">
        <v>0.03</v>
      </c>
      <c r="K123" s="9">
        <f t="shared" si="24"/>
        <v>6.666666666666667</v>
      </c>
      <c r="L123" s="9">
        <v>-22.019</v>
      </c>
      <c r="M123" s="9">
        <v>2.724</v>
      </c>
      <c r="N123" s="9">
        <f t="shared" si="25"/>
        <v>0.003082543726984915</v>
      </c>
      <c r="O123" s="87">
        <f t="shared" si="22"/>
        <v>0.015104464262226079</v>
      </c>
    </row>
    <row r="124" spans="1:23" s="10" customFormat="1" ht="12.75">
      <c r="A124" s="14"/>
      <c r="B124" s="14"/>
      <c r="C124" s="20">
        <v>40</v>
      </c>
      <c r="D124" s="20">
        <f t="shared" si="23"/>
        <v>5</v>
      </c>
      <c r="E124" s="28">
        <v>24.00962997080407</v>
      </c>
      <c r="F124" s="28">
        <v>1.4945091239369157</v>
      </c>
      <c r="G124" s="11"/>
      <c r="H124" s="28">
        <v>0.243</v>
      </c>
      <c r="I124" s="109">
        <v>1.2679293925762238</v>
      </c>
      <c r="J124" s="28">
        <v>0.036</v>
      </c>
      <c r="K124" s="28">
        <f t="shared" si="24"/>
        <v>6.75</v>
      </c>
      <c r="L124" s="28">
        <v>-22.077</v>
      </c>
      <c r="M124" s="28">
        <v>2.847</v>
      </c>
      <c r="N124" s="28">
        <f t="shared" si="25"/>
        <v>0.003081068423960224</v>
      </c>
      <c r="O124" s="64">
        <f t="shared" si="22"/>
        <v>0.01540534211980112</v>
      </c>
      <c r="P124" s="5"/>
      <c r="Q124" s="5"/>
      <c r="R124" s="5"/>
      <c r="S124" s="5"/>
      <c r="T124" s="5"/>
      <c r="U124" s="5"/>
      <c r="V124" s="5"/>
      <c r="W124" s="5"/>
    </row>
    <row r="125" spans="14:15" ht="12.75">
      <c r="N125" s="29"/>
      <c r="O125" s="87"/>
    </row>
    <row r="126" spans="1:15" ht="12.75">
      <c r="A126" s="15" t="s">
        <v>238</v>
      </c>
      <c r="B126" s="15" t="s">
        <v>72</v>
      </c>
      <c r="C126" s="21">
        <v>5</v>
      </c>
      <c r="D126" s="21">
        <v>5</v>
      </c>
      <c r="E126" s="29">
        <v>29.351456922003095</v>
      </c>
      <c r="F126" s="29">
        <v>1.1806167400880918</v>
      </c>
      <c r="G126" s="6">
        <f>AVERAGE(0.9906,1.017)</f>
        <v>1.0038</v>
      </c>
      <c r="H126" s="29">
        <v>1.014</v>
      </c>
      <c r="I126" s="97">
        <v>1.1640536241612593</v>
      </c>
      <c r="J126" s="29">
        <v>0.101</v>
      </c>
      <c r="K126" s="29">
        <f aca="true" t="shared" si="26" ref="K126:K140">H126/J126</f>
        <v>10.03960396039604</v>
      </c>
      <c r="L126" s="29">
        <v>-25.4</v>
      </c>
      <c r="M126" s="29">
        <v>2.68</v>
      </c>
      <c r="N126" s="29">
        <f t="shared" si="25"/>
        <v>0.01180350374899517</v>
      </c>
      <c r="O126" s="87">
        <f t="shared" si="22"/>
        <v>0.05901751874497585</v>
      </c>
    </row>
    <row r="127" spans="2:15" ht="12.75">
      <c r="B127" s="13" t="s">
        <v>73</v>
      </c>
      <c r="C127" s="4">
        <v>10</v>
      </c>
      <c r="D127" s="4">
        <v>5</v>
      </c>
      <c r="E127" s="9">
        <v>28.073238804578125</v>
      </c>
      <c r="F127" s="9">
        <v>0.6450032658392946</v>
      </c>
      <c r="G127" s="2">
        <v>1.305</v>
      </c>
      <c r="H127" s="9">
        <v>1.362</v>
      </c>
      <c r="I127" s="94">
        <v>1.35</v>
      </c>
      <c r="J127" s="9">
        <v>0.135</v>
      </c>
      <c r="K127" s="29">
        <f t="shared" si="26"/>
        <v>10.088888888888889</v>
      </c>
      <c r="L127" s="9">
        <v>-25.84</v>
      </c>
      <c r="M127" s="9">
        <v>2.99</v>
      </c>
      <c r="N127" s="29">
        <f t="shared" si="25"/>
        <v>0.018387</v>
      </c>
      <c r="O127" s="87">
        <f t="shared" si="22"/>
        <v>0.091935</v>
      </c>
    </row>
    <row r="128" spans="2:15" ht="12.75">
      <c r="B128" s="13" t="s">
        <v>74</v>
      </c>
      <c r="C128" s="4">
        <v>20</v>
      </c>
      <c r="D128" s="4">
        <v>10</v>
      </c>
      <c r="E128" s="9">
        <v>24.216686523382116</v>
      </c>
      <c r="F128" s="9">
        <v>0.8281573498964745</v>
      </c>
      <c r="G128" s="2">
        <v>0.7893</v>
      </c>
      <c r="H128" s="9">
        <v>0.964</v>
      </c>
      <c r="I128" s="94">
        <v>1.274705874739781</v>
      </c>
      <c r="J128" s="9">
        <v>0.097</v>
      </c>
      <c r="K128" s="29">
        <f t="shared" si="26"/>
        <v>9.938144329896907</v>
      </c>
      <c r="L128" s="9">
        <v>-24.66</v>
      </c>
      <c r="M128" s="9">
        <v>3.8</v>
      </c>
      <c r="N128" s="29">
        <f t="shared" si="25"/>
        <v>0.012288164632491489</v>
      </c>
      <c r="O128" s="87">
        <f t="shared" si="22"/>
        <v>0.12288164632491488</v>
      </c>
    </row>
    <row r="129" spans="2:15" ht="12.75">
      <c r="B129" s="13" t="s">
        <v>75</v>
      </c>
      <c r="C129" s="4">
        <v>40</v>
      </c>
      <c r="D129" s="4">
        <v>20</v>
      </c>
      <c r="E129" s="9">
        <v>25.21241963791363</v>
      </c>
      <c r="F129" s="9">
        <v>0</v>
      </c>
      <c r="G129" s="2">
        <v>0.5801</v>
      </c>
      <c r="H129" s="9">
        <v>0.619</v>
      </c>
      <c r="I129" s="94">
        <v>1.3146821765861838</v>
      </c>
      <c r="J129" s="9">
        <v>0.073</v>
      </c>
      <c r="K129" s="29">
        <f t="shared" si="26"/>
        <v>8.479452054794521</v>
      </c>
      <c r="L129" s="9">
        <v>-21.79</v>
      </c>
      <c r="M129" s="9">
        <v>4.24</v>
      </c>
      <c r="N129" s="29">
        <f t="shared" si="25"/>
        <v>0.008137882673068478</v>
      </c>
      <c r="O129" s="87">
        <f t="shared" si="22"/>
        <v>0.16275765346136956</v>
      </c>
    </row>
    <row r="130" spans="2:15" ht="12.75">
      <c r="B130" s="13" t="s">
        <v>76</v>
      </c>
      <c r="C130" s="4">
        <v>60</v>
      </c>
      <c r="D130" s="4">
        <v>20</v>
      </c>
      <c r="E130" s="9">
        <v>27.380010912878426</v>
      </c>
      <c r="F130" s="9">
        <v>0</v>
      </c>
      <c r="G130" s="2">
        <v>0.3118</v>
      </c>
      <c r="H130" s="9">
        <v>0.298</v>
      </c>
      <c r="I130" s="94">
        <v>1.6136567101794714</v>
      </c>
      <c r="J130" s="9">
        <v>0.045</v>
      </c>
      <c r="K130" s="29">
        <f t="shared" si="26"/>
        <v>6.622222222222222</v>
      </c>
      <c r="L130" s="9">
        <v>-21.66</v>
      </c>
      <c r="M130" s="9">
        <v>4.75</v>
      </c>
      <c r="N130" s="29">
        <f t="shared" si="25"/>
        <v>0.004808696996334825</v>
      </c>
      <c r="O130" s="87">
        <f t="shared" si="22"/>
        <v>0.0961739399266965</v>
      </c>
    </row>
    <row r="131" spans="2:15" ht="12.75">
      <c r="B131" s="13" t="s">
        <v>77</v>
      </c>
      <c r="C131" s="4">
        <v>80</v>
      </c>
      <c r="D131" s="4">
        <v>20</v>
      </c>
      <c r="E131" s="9">
        <v>38.312755216997104</v>
      </c>
      <c r="F131" s="29">
        <v>1.1521652761223633</v>
      </c>
      <c r="G131" s="2">
        <v>0.2639</v>
      </c>
      <c r="H131" s="9">
        <v>0.243</v>
      </c>
      <c r="I131" s="94" t="s">
        <v>168</v>
      </c>
      <c r="J131" s="9">
        <v>0.039</v>
      </c>
      <c r="K131" s="29">
        <f t="shared" si="26"/>
        <v>6.230769230769231</v>
      </c>
      <c r="L131" s="9">
        <v>-23.15</v>
      </c>
      <c r="M131" s="9">
        <v>3.82</v>
      </c>
      <c r="N131" s="29"/>
      <c r="O131" s="87"/>
    </row>
    <row r="132" spans="1:35" s="10" customFormat="1" ht="12.75">
      <c r="A132" s="14"/>
      <c r="B132" s="14" t="s">
        <v>78</v>
      </c>
      <c r="C132" s="20">
        <v>100</v>
      </c>
      <c r="D132" s="20">
        <v>20</v>
      </c>
      <c r="E132" s="28">
        <v>26.531079288676885</v>
      </c>
      <c r="F132" s="28">
        <v>1.2722393400258492</v>
      </c>
      <c r="G132" s="11">
        <v>0.1886</v>
      </c>
      <c r="H132" s="28">
        <v>0.171</v>
      </c>
      <c r="I132" s="95" t="s">
        <v>168</v>
      </c>
      <c r="J132" s="28">
        <v>0.03</v>
      </c>
      <c r="K132" s="28">
        <f t="shared" si="26"/>
        <v>5.700000000000001</v>
      </c>
      <c r="L132" s="28">
        <v>-24.69</v>
      </c>
      <c r="M132" s="28">
        <v>2.74</v>
      </c>
      <c r="N132" s="28"/>
      <c r="O132" s="64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1:15" ht="12.75">
      <c r="K133" s="29"/>
      <c r="N133" s="29"/>
      <c r="O133" s="87"/>
    </row>
    <row r="134" spans="1:15" ht="12.75">
      <c r="A134" s="15" t="s">
        <v>238</v>
      </c>
      <c r="B134" s="13" t="s">
        <v>79</v>
      </c>
      <c r="C134" s="4">
        <v>5</v>
      </c>
      <c r="D134" s="4">
        <v>5</v>
      </c>
      <c r="E134" s="9">
        <v>29.14591837152485</v>
      </c>
      <c r="F134" s="9">
        <v>0.6460582270199522</v>
      </c>
      <c r="G134" s="2">
        <v>0.977</v>
      </c>
      <c r="H134" s="9">
        <v>1.094</v>
      </c>
      <c r="I134" s="94">
        <v>1.4455342673155203</v>
      </c>
      <c r="J134" s="9">
        <v>0.115</v>
      </c>
      <c r="K134" s="29">
        <f t="shared" si="26"/>
        <v>9.51304347826087</v>
      </c>
      <c r="L134" s="9">
        <v>-25.05</v>
      </c>
      <c r="M134" s="9">
        <v>2.45</v>
      </c>
      <c r="N134" s="29">
        <f>H134/100*I134</f>
        <v>0.01581414488443179</v>
      </c>
      <c r="O134" s="87">
        <f>D134*N134</f>
        <v>0.07907072442215896</v>
      </c>
    </row>
    <row r="135" spans="2:15" ht="12.75">
      <c r="B135" s="13" t="s">
        <v>80</v>
      </c>
      <c r="C135" s="4">
        <v>10</v>
      </c>
      <c r="D135" s="4">
        <v>5</v>
      </c>
      <c r="E135" s="9">
        <v>28.42761951772306</v>
      </c>
      <c r="F135" s="9">
        <v>0.38434036467647203</v>
      </c>
      <c r="G135" s="2">
        <v>1.147</v>
      </c>
      <c r="H135" s="9">
        <v>1.332</v>
      </c>
      <c r="I135" s="94">
        <v>1.3239977653180728</v>
      </c>
      <c r="J135" s="9">
        <v>0.127</v>
      </c>
      <c r="K135" s="29">
        <f t="shared" si="26"/>
        <v>10.488188976377954</v>
      </c>
      <c r="L135" s="9">
        <v>-25.25</v>
      </c>
      <c r="M135" s="9">
        <v>2.94</v>
      </c>
      <c r="N135" s="29">
        <f>H135/100*I135</f>
        <v>0.01763565023403673</v>
      </c>
      <c r="O135" s="87">
        <f>D135*N135</f>
        <v>0.08817825117018366</v>
      </c>
    </row>
    <row r="136" spans="2:15" ht="12.75">
      <c r="B136" s="13" t="s">
        <v>81</v>
      </c>
      <c r="C136" s="4">
        <v>20</v>
      </c>
      <c r="D136" s="4">
        <v>10</v>
      </c>
      <c r="E136" s="9">
        <v>25.54460090664328</v>
      </c>
      <c r="F136" s="9">
        <v>0.7370260618493996</v>
      </c>
      <c r="G136" s="2">
        <v>0.7644</v>
      </c>
      <c r="H136" s="9">
        <v>0.83</v>
      </c>
      <c r="I136" s="94">
        <v>1.2611385077397455</v>
      </c>
      <c r="J136" s="9">
        <v>0.091</v>
      </c>
      <c r="K136" s="29">
        <f t="shared" si="26"/>
        <v>9.12087912087912</v>
      </c>
      <c r="L136" s="9">
        <v>-23.51</v>
      </c>
      <c r="M136" s="9">
        <v>3.94</v>
      </c>
      <c r="N136" s="29">
        <f>H136/100*I136</f>
        <v>0.010467449614239887</v>
      </c>
      <c r="O136" s="87">
        <f>D136*N136</f>
        <v>0.10467449614239886</v>
      </c>
    </row>
    <row r="137" spans="2:15" ht="12.75">
      <c r="B137" s="13" t="s">
        <v>82</v>
      </c>
      <c r="C137" s="4">
        <v>40</v>
      </c>
      <c r="D137" s="4">
        <v>20</v>
      </c>
      <c r="E137" s="9">
        <v>26.300817581419732</v>
      </c>
      <c r="F137" s="9">
        <v>0</v>
      </c>
      <c r="G137" s="2">
        <v>0.6893</v>
      </c>
      <c r="H137" s="9">
        <v>0.747</v>
      </c>
      <c r="I137" s="94">
        <v>1.3117884503481494</v>
      </c>
      <c r="J137" s="9">
        <v>0.087</v>
      </c>
      <c r="K137" s="29">
        <f t="shared" si="26"/>
        <v>8.586206896551724</v>
      </c>
      <c r="L137" s="9">
        <v>-23.52</v>
      </c>
      <c r="M137" s="9">
        <v>3.55</v>
      </c>
      <c r="N137" s="29">
        <f>H137/100*I137</f>
        <v>0.009799059724100676</v>
      </c>
      <c r="O137" s="87">
        <f>D137*N137</f>
        <v>0.1959811944820135</v>
      </c>
    </row>
    <row r="138" spans="2:15" ht="12.75">
      <c r="B138" s="13" t="s">
        <v>83</v>
      </c>
      <c r="C138" s="4">
        <v>60</v>
      </c>
      <c r="D138" s="4">
        <v>20</v>
      </c>
      <c r="E138" s="9">
        <v>27.299085754348052</v>
      </c>
      <c r="F138" s="9">
        <v>0</v>
      </c>
      <c r="G138" s="2">
        <v>0.2169</v>
      </c>
      <c r="H138" s="9">
        <v>0.218</v>
      </c>
      <c r="I138" s="94">
        <v>1.4416115320272405</v>
      </c>
      <c r="J138" s="9">
        <v>0.036</v>
      </c>
      <c r="K138" s="29">
        <f t="shared" si="26"/>
        <v>6.055555555555556</v>
      </c>
      <c r="L138" s="9">
        <v>-23.97</v>
      </c>
      <c r="M138" s="9">
        <v>4.16</v>
      </c>
      <c r="N138" s="29">
        <f>H138/100*I138</f>
        <v>0.0031427131398193845</v>
      </c>
      <c r="O138" s="87">
        <f>D138*N138</f>
        <v>0.06285426279638769</v>
      </c>
    </row>
    <row r="139" spans="2:13" ht="12.75">
      <c r="B139" s="13" t="s">
        <v>84</v>
      </c>
      <c r="C139" s="4">
        <v>80</v>
      </c>
      <c r="D139" s="4">
        <v>20</v>
      </c>
      <c r="E139" s="9">
        <v>28.22473034920092</v>
      </c>
      <c r="F139" s="9">
        <v>1.133786848072571</v>
      </c>
      <c r="G139" s="2">
        <v>0.1933</v>
      </c>
      <c r="H139" s="9">
        <v>0.16</v>
      </c>
      <c r="I139" s="94" t="s">
        <v>168</v>
      </c>
      <c r="J139" s="9">
        <v>0.028</v>
      </c>
      <c r="K139" s="29">
        <f t="shared" si="26"/>
        <v>5.714285714285714</v>
      </c>
      <c r="L139" s="9">
        <v>-24.12</v>
      </c>
      <c r="M139" s="9">
        <v>3.28</v>
      </c>
    </row>
    <row r="140" spans="1:35" s="10" customFormat="1" ht="12.75">
      <c r="A140" s="14"/>
      <c r="B140" s="14" t="s">
        <v>85</v>
      </c>
      <c r="C140" s="20">
        <v>100</v>
      </c>
      <c r="D140" s="20">
        <v>20</v>
      </c>
      <c r="E140" s="28">
        <v>27.297239916517867</v>
      </c>
      <c r="F140" s="28">
        <v>1.2873796249366354</v>
      </c>
      <c r="G140" s="11">
        <v>0.1415</v>
      </c>
      <c r="H140" s="28">
        <v>0.122</v>
      </c>
      <c r="I140" s="95" t="s">
        <v>168</v>
      </c>
      <c r="J140" s="28">
        <v>0.026</v>
      </c>
      <c r="K140" s="28">
        <f t="shared" si="26"/>
        <v>4.6923076923076925</v>
      </c>
      <c r="L140" s="28">
        <v>-24.64</v>
      </c>
      <c r="M140" s="28">
        <v>3.34</v>
      </c>
      <c r="N140" s="28"/>
      <c r="O140" s="9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15" s="5" customFormat="1" ht="12.75">
      <c r="A141" s="15"/>
      <c r="B141" s="15"/>
      <c r="C141" s="21"/>
      <c r="D141" s="21"/>
      <c r="E141" s="29"/>
      <c r="F141" s="29"/>
      <c r="G141" s="6"/>
      <c r="H141" s="29"/>
      <c r="I141" s="97"/>
      <c r="J141" s="29"/>
      <c r="K141" s="29"/>
      <c r="L141" s="29"/>
      <c r="M141" s="29"/>
      <c r="N141" s="29"/>
      <c r="O141" s="88"/>
    </row>
    <row r="142" spans="1:13" ht="12.75">
      <c r="A142" s="15" t="s">
        <v>238</v>
      </c>
      <c r="B142" s="13" t="s">
        <v>86</v>
      </c>
      <c r="C142" s="4">
        <v>5</v>
      </c>
      <c r="D142" s="4">
        <v>5</v>
      </c>
      <c r="E142" s="9">
        <v>31.87246460533173</v>
      </c>
      <c r="F142" s="9">
        <v>0.7406797794420106</v>
      </c>
      <c r="G142" s="2">
        <v>0.9657</v>
      </c>
      <c r="H142" s="9" t="s">
        <v>168</v>
      </c>
      <c r="I142" s="94">
        <v>1.244551826782945</v>
      </c>
      <c r="J142" s="9" t="s">
        <v>168</v>
      </c>
      <c r="L142" s="9" t="s">
        <v>168</v>
      </c>
      <c r="M142" s="9" t="s">
        <v>168</v>
      </c>
    </row>
    <row r="143" spans="2:15" ht="12.75">
      <c r="B143" s="13" t="s">
        <v>87</v>
      </c>
      <c r="C143" s="4">
        <v>10</v>
      </c>
      <c r="D143" s="4">
        <v>5</v>
      </c>
      <c r="E143" s="9">
        <v>30.165839109667214</v>
      </c>
      <c r="F143" s="9">
        <v>0.5973715651135247</v>
      </c>
      <c r="G143" s="2">
        <v>0.9903</v>
      </c>
      <c r="H143" s="9">
        <v>1.107</v>
      </c>
      <c r="I143" s="94">
        <v>1.2082487157966946</v>
      </c>
      <c r="J143" s="9">
        <v>0.114</v>
      </c>
      <c r="K143" s="29">
        <f aca="true" t="shared" si="27" ref="K143:K148">H143/J143</f>
        <v>9.710526315789473</v>
      </c>
      <c r="L143" s="9">
        <v>-24.93</v>
      </c>
      <c r="M143" s="9">
        <v>3.39</v>
      </c>
      <c r="N143" s="29">
        <f>H143/100*I143</f>
        <v>0.013375313283869409</v>
      </c>
      <c r="O143" s="87">
        <f>D143*N143</f>
        <v>0.06687656641934704</v>
      </c>
    </row>
    <row r="144" spans="2:15" ht="12.75">
      <c r="B144" s="13" t="s">
        <v>88</v>
      </c>
      <c r="C144" s="4">
        <v>20</v>
      </c>
      <c r="D144" s="4">
        <v>10</v>
      </c>
      <c r="E144" s="9">
        <v>27.847137853712688</v>
      </c>
      <c r="F144" s="9">
        <v>0.1346108163750248</v>
      </c>
      <c r="G144" s="2">
        <v>0.772</v>
      </c>
      <c r="H144" s="9">
        <v>0.845</v>
      </c>
      <c r="I144" s="94">
        <v>1.338367851976539</v>
      </c>
      <c r="J144" s="9">
        <v>0.091</v>
      </c>
      <c r="K144" s="29">
        <f t="shared" si="27"/>
        <v>9.285714285714286</v>
      </c>
      <c r="L144" s="9">
        <v>-24.04</v>
      </c>
      <c r="M144" s="9">
        <v>4.09</v>
      </c>
      <c r="N144" s="29">
        <f>H144/100*I144</f>
        <v>0.011309208349201754</v>
      </c>
      <c r="O144" s="87">
        <f>D144*N144</f>
        <v>0.11309208349201753</v>
      </c>
    </row>
    <row r="145" spans="2:15" ht="12.75">
      <c r="B145" s="13" t="s">
        <v>89</v>
      </c>
      <c r="C145" s="4">
        <v>40</v>
      </c>
      <c r="D145" s="4">
        <v>20</v>
      </c>
      <c r="E145" s="9">
        <v>28.09726441941518</v>
      </c>
      <c r="F145" s="9">
        <v>0</v>
      </c>
      <c r="G145" s="2">
        <v>0.6727</v>
      </c>
      <c r="H145" s="9">
        <v>0.705</v>
      </c>
      <c r="I145" s="94">
        <v>1.2251081962179353</v>
      </c>
      <c r="J145" s="9">
        <v>0.081</v>
      </c>
      <c r="K145" s="29">
        <f t="shared" si="27"/>
        <v>8.703703703703702</v>
      </c>
      <c r="L145" s="9">
        <v>-23.12</v>
      </c>
      <c r="M145" s="9">
        <v>3.95</v>
      </c>
      <c r="N145" s="29">
        <f>H145/100*I145</f>
        <v>0.008637012783336444</v>
      </c>
      <c r="O145" s="87">
        <f>D145*N145</f>
        <v>0.17274025566672888</v>
      </c>
    </row>
    <row r="146" spans="2:15" ht="12.75">
      <c r="B146" s="13" t="s">
        <v>90</v>
      </c>
      <c r="C146" s="4">
        <v>60</v>
      </c>
      <c r="D146" s="4">
        <v>20</v>
      </c>
      <c r="E146" s="9">
        <v>27.587803622102246</v>
      </c>
      <c r="F146" s="9">
        <v>0</v>
      </c>
      <c r="G146" s="2">
        <v>0.2115</v>
      </c>
      <c r="H146" s="9">
        <v>0.212</v>
      </c>
      <c r="I146" s="94">
        <v>1.5361837668066396</v>
      </c>
      <c r="J146" s="9">
        <v>0.036</v>
      </c>
      <c r="K146" s="29">
        <f t="shared" si="27"/>
        <v>5.888888888888889</v>
      </c>
      <c r="L146" s="9">
        <v>-22.79</v>
      </c>
      <c r="M146" s="9">
        <v>4.5</v>
      </c>
      <c r="N146" s="29">
        <f>H146/100*I146</f>
        <v>0.0032567095856300757</v>
      </c>
      <c r="O146" s="87">
        <f>D146*N146</f>
        <v>0.06513419171260151</v>
      </c>
    </row>
    <row r="147" spans="2:14" ht="12.75">
      <c r="B147" s="13" t="s">
        <v>91</v>
      </c>
      <c r="C147" s="4">
        <v>80</v>
      </c>
      <c r="D147" s="4">
        <v>20</v>
      </c>
      <c r="E147" s="9">
        <v>21.64718113760744</v>
      </c>
      <c r="F147" s="9">
        <v>1.1418755052546414</v>
      </c>
      <c r="G147" s="2">
        <v>0.1832</v>
      </c>
      <c r="H147" s="9">
        <v>0.161</v>
      </c>
      <c r="I147" s="94" t="s">
        <v>168</v>
      </c>
      <c r="J147" s="9">
        <v>0.029</v>
      </c>
      <c r="K147" s="29">
        <f t="shared" si="27"/>
        <v>5.551724137931035</v>
      </c>
      <c r="L147" s="9">
        <v>-25.39</v>
      </c>
      <c r="M147" s="9">
        <v>2.4</v>
      </c>
      <c r="N147" s="29"/>
    </row>
    <row r="148" spans="1:35" s="10" customFormat="1" ht="12.75">
      <c r="A148" s="14"/>
      <c r="B148" s="14" t="s">
        <v>92</v>
      </c>
      <c r="C148" s="20">
        <v>100</v>
      </c>
      <c r="D148" s="20">
        <v>20</v>
      </c>
      <c r="E148" s="28">
        <v>25.09667862759195</v>
      </c>
      <c r="F148" s="28">
        <v>1.0420841683366655</v>
      </c>
      <c r="G148" s="11">
        <v>0.177</v>
      </c>
      <c r="H148" s="28">
        <v>0.168</v>
      </c>
      <c r="I148" s="95" t="s">
        <v>168</v>
      </c>
      <c r="J148" s="28">
        <v>0.029</v>
      </c>
      <c r="K148" s="28">
        <f t="shared" si="27"/>
        <v>5.793103448275862</v>
      </c>
      <c r="L148" s="28">
        <v>-25.99</v>
      </c>
      <c r="M148" s="28">
        <v>2.54</v>
      </c>
      <c r="N148" s="28"/>
      <c r="O148" s="90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15" s="5" customFormat="1" ht="12.75">
      <c r="A149" s="15"/>
      <c r="B149" s="15"/>
      <c r="C149" s="21"/>
      <c r="D149" s="21"/>
      <c r="E149" s="29"/>
      <c r="F149" s="29"/>
      <c r="G149" s="6"/>
      <c r="H149" s="29"/>
      <c r="I149" s="97"/>
      <c r="J149" s="29"/>
      <c r="K149" s="29"/>
      <c r="L149" s="29"/>
      <c r="M149" s="29"/>
      <c r="N149" s="29"/>
      <c r="O149" s="88"/>
    </row>
    <row r="150" spans="1:15" s="5" customFormat="1" ht="12.75">
      <c r="A150" s="15"/>
      <c r="B150" s="15"/>
      <c r="C150" s="21"/>
      <c r="D150" s="21"/>
      <c r="E150" s="29"/>
      <c r="F150" s="29"/>
      <c r="G150" s="6"/>
      <c r="H150" s="29"/>
      <c r="I150" s="97"/>
      <c r="J150" s="29"/>
      <c r="K150" s="29"/>
      <c r="L150" s="29"/>
      <c r="M150" s="29"/>
      <c r="N150" s="29"/>
      <c r="O150" s="88"/>
    </row>
    <row r="151" ht="12.75">
      <c r="I151" s="94"/>
    </row>
    <row r="152" spans="1:15" ht="12.75">
      <c r="A152" s="13" t="s">
        <v>96</v>
      </c>
      <c r="B152" s="13" t="s">
        <v>15</v>
      </c>
      <c r="C152" s="4">
        <v>5</v>
      </c>
      <c r="D152" s="4">
        <v>5</v>
      </c>
      <c r="E152" s="9">
        <v>42.937115067514696</v>
      </c>
      <c r="F152" s="9">
        <v>1.0195265249697494</v>
      </c>
      <c r="H152" s="9">
        <v>2.53</v>
      </c>
      <c r="I152" s="107">
        <v>0.8278536290216505</v>
      </c>
      <c r="J152" s="9">
        <v>0.231</v>
      </c>
      <c r="K152" s="9">
        <f>H152/J152</f>
        <v>10.95238095238095</v>
      </c>
      <c r="L152" s="74">
        <v>-26.068</v>
      </c>
      <c r="M152" s="74">
        <v>1.065</v>
      </c>
      <c r="N152" s="9">
        <f>H152/100*I152</f>
        <v>0.020944696814247758</v>
      </c>
      <c r="O152" s="33">
        <f>D152*N152</f>
        <v>0.1047234840712388</v>
      </c>
    </row>
    <row r="153" spans="2:15" ht="12.75">
      <c r="B153" s="13" t="s">
        <v>17</v>
      </c>
      <c r="C153" s="4">
        <v>10</v>
      </c>
      <c r="D153" s="4">
        <f aca="true" t="shared" si="28" ref="D153:D164">C153-C152</f>
        <v>5</v>
      </c>
      <c r="E153" s="9">
        <v>31.551363420594612</v>
      </c>
      <c r="F153" s="9">
        <v>0.9090909090909038</v>
      </c>
      <c r="H153" s="9">
        <v>0.86</v>
      </c>
      <c r="I153" s="107">
        <v>1.4963038960355666</v>
      </c>
      <c r="J153" s="9">
        <v>0.072</v>
      </c>
      <c r="K153" s="9">
        <f aca="true" t="shared" si="29" ref="K153:K164">H153/J153</f>
        <v>11.944444444444445</v>
      </c>
      <c r="L153" s="74">
        <v>-24.431</v>
      </c>
      <c r="M153" s="74">
        <v>4.011</v>
      </c>
      <c r="N153" s="9">
        <f aca="true" t="shared" si="30" ref="N153:N164">H153/100*I153</f>
        <v>0.012868213505905873</v>
      </c>
      <c r="O153" s="33">
        <f aca="true" t="shared" si="31" ref="O153:O164">D153*N153</f>
        <v>0.06434106752952937</v>
      </c>
    </row>
    <row r="154" spans="2:15" ht="12.75">
      <c r="B154" s="13" t="s">
        <v>210</v>
      </c>
      <c r="C154" s="4">
        <v>15</v>
      </c>
      <c r="D154" s="4">
        <f t="shared" si="28"/>
        <v>5</v>
      </c>
      <c r="E154" s="9">
        <v>28.76325491870302</v>
      </c>
      <c r="F154" s="9">
        <v>0.4791123812725617</v>
      </c>
      <c r="H154" s="9">
        <v>0.586</v>
      </c>
      <c r="I154" s="107">
        <v>1.347802067713677</v>
      </c>
      <c r="J154" s="9">
        <v>0.058</v>
      </c>
      <c r="K154" s="9">
        <f t="shared" si="29"/>
        <v>10.103448275862068</v>
      </c>
      <c r="L154" s="74">
        <v>-23.466</v>
      </c>
      <c r="M154" s="74">
        <v>4.11</v>
      </c>
      <c r="N154" s="9">
        <f t="shared" si="30"/>
        <v>0.007898120116802148</v>
      </c>
      <c r="O154" s="33">
        <f t="shared" si="31"/>
        <v>0.039490600584010736</v>
      </c>
    </row>
    <row r="155" spans="3:15" ht="12.75">
      <c r="C155" s="4">
        <v>20</v>
      </c>
      <c r="D155" s="4">
        <f t="shared" si="28"/>
        <v>5</v>
      </c>
      <c r="E155" s="9">
        <v>28.185818245515136</v>
      </c>
      <c r="F155" s="9">
        <v>0.7855070412568388</v>
      </c>
      <c r="H155" s="9">
        <v>0.563</v>
      </c>
      <c r="I155" s="107">
        <v>1.5873043432509932</v>
      </c>
      <c r="J155" s="9">
        <v>0.05</v>
      </c>
      <c r="K155" s="9">
        <f t="shared" si="29"/>
        <v>11.259999999999998</v>
      </c>
      <c r="L155" s="74">
        <v>-23.959</v>
      </c>
      <c r="M155" s="74">
        <v>4.861</v>
      </c>
      <c r="N155" s="9">
        <f t="shared" si="30"/>
        <v>0.00893652345250309</v>
      </c>
      <c r="O155" s="33">
        <f t="shared" si="31"/>
        <v>0.044682617262515455</v>
      </c>
    </row>
    <row r="156" spans="2:15" ht="12.75">
      <c r="B156" s="13" t="s">
        <v>211</v>
      </c>
      <c r="C156" s="4">
        <v>25</v>
      </c>
      <c r="D156" s="4">
        <f t="shared" si="28"/>
        <v>5</v>
      </c>
      <c r="E156" s="9">
        <v>32.75758238571582</v>
      </c>
      <c r="F156" s="9">
        <v>0.5744079179922368</v>
      </c>
      <c r="H156" s="9">
        <v>0.777</v>
      </c>
      <c r="I156" s="107">
        <v>1.1979691158287953</v>
      </c>
      <c r="J156" s="9">
        <v>0.06</v>
      </c>
      <c r="K156" s="9">
        <f t="shared" si="29"/>
        <v>12.950000000000001</v>
      </c>
      <c r="L156" s="74">
        <v>-25.058</v>
      </c>
      <c r="M156" s="74">
        <v>3.811</v>
      </c>
      <c r="N156" s="9">
        <f t="shared" si="30"/>
        <v>0.009308220029989739</v>
      </c>
      <c r="O156" s="33">
        <f t="shared" si="31"/>
        <v>0.046541100149948694</v>
      </c>
    </row>
    <row r="157" spans="3:15" ht="12.75">
      <c r="C157" s="4">
        <v>30</v>
      </c>
      <c r="D157" s="4">
        <f t="shared" si="28"/>
        <v>5</v>
      </c>
      <c r="E157" s="9">
        <v>30.452680318651982</v>
      </c>
      <c r="F157" s="9">
        <v>0.15712868011910075</v>
      </c>
      <c r="H157" s="9">
        <f>AVERAGE(0.54,0.581)</f>
        <v>0.5605</v>
      </c>
      <c r="I157" s="107">
        <v>1.5071949070054982</v>
      </c>
      <c r="J157" s="9">
        <f>AVERAGE(0.049,0.048)</f>
        <v>0.0485</v>
      </c>
      <c r="K157" s="9">
        <f t="shared" si="29"/>
        <v>11.556701030927835</v>
      </c>
      <c r="L157" s="74">
        <f>AVERAGE(-23.325,-23.816)</f>
        <v>-23.5705</v>
      </c>
      <c r="M157" s="74">
        <f>AVERAGE(4.707,5.301)</f>
        <v>5.004</v>
      </c>
      <c r="N157" s="9">
        <f t="shared" si="30"/>
        <v>0.008447827453765816</v>
      </c>
      <c r="O157" s="33">
        <f t="shared" si="31"/>
        <v>0.04223913726882908</v>
      </c>
    </row>
    <row r="158" spans="3:15" ht="12.75">
      <c r="C158" s="4">
        <v>35</v>
      </c>
      <c r="D158" s="4">
        <f t="shared" si="28"/>
        <v>5</v>
      </c>
      <c r="E158" s="9">
        <v>29.190543374773668</v>
      </c>
      <c r="F158" s="9">
        <v>0.09398496240604626</v>
      </c>
      <c r="H158" s="9">
        <v>0.457</v>
      </c>
      <c r="I158" s="107">
        <v>1.5590824191723884</v>
      </c>
      <c r="J158" s="9">
        <v>0.042</v>
      </c>
      <c r="K158" s="9">
        <f t="shared" si="29"/>
        <v>10.880952380952381</v>
      </c>
      <c r="L158" s="74">
        <v>-22.939</v>
      </c>
      <c r="M158" s="74">
        <v>4.122</v>
      </c>
      <c r="N158" s="9">
        <f t="shared" si="30"/>
        <v>0.007125006655617816</v>
      </c>
      <c r="O158" s="33">
        <f t="shared" si="31"/>
        <v>0.03562503327808908</v>
      </c>
    </row>
    <row r="159" spans="3:15" ht="12.75">
      <c r="C159" s="4">
        <v>40</v>
      </c>
      <c r="D159" s="4">
        <f t="shared" si="28"/>
        <v>5</v>
      </c>
      <c r="E159" s="9">
        <v>30.346345438994614</v>
      </c>
      <c r="F159" s="9">
        <v>0.3933136676499416</v>
      </c>
      <c r="H159" s="9">
        <v>0.42</v>
      </c>
      <c r="I159" s="107">
        <v>1.6996080288322415</v>
      </c>
      <c r="J159" s="9">
        <v>0.045</v>
      </c>
      <c r="K159" s="9">
        <f t="shared" si="29"/>
        <v>9.333333333333334</v>
      </c>
      <c r="L159" s="74">
        <v>-22.566</v>
      </c>
      <c r="M159" s="74">
        <v>5.333</v>
      </c>
      <c r="N159" s="9">
        <f t="shared" si="30"/>
        <v>0.0071383537210954135</v>
      </c>
      <c r="O159" s="33">
        <f t="shared" si="31"/>
        <v>0.03569176860547707</v>
      </c>
    </row>
    <row r="160" spans="2:15" ht="12.75">
      <c r="B160" s="13" t="s">
        <v>18</v>
      </c>
      <c r="C160" s="4">
        <v>45.2</v>
      </c>
      <c r="D160" s="4">
        <f t="shared" si="28"/>
        <v>5.200000000000003</v>
      </c>
      <c r="E160" s="9">
        <v>33.92791388742313</v>
      </c>
      <c r="F160" s="9">
        <v>0.3491271820448727</v>
      </c>
      <c r="H160" s="9">
        <v>0.461</v>
      </c>
      <c r="I160" s="107">
        <v>1.364760840926889</v>
      </c>
      <c r="J160" s="9">
        <v>0.054</v>
      </c>
      <c r="K160" s="9">
        <f t="shared" si="29"/>
        <v>8.537037037037038</v>
      </c>
      <c r="L160" s="74">
        <v>-22.482</v>
      </c>
      <c r="M160" s="74">
        <v>5.068</v>
      </c>
      <c r="N160" s="9">
        <f t="shared" si="30"/>
        <v>0.006291547476672959</v>
      </c>
      <c r="O160" s="33">
        <f t="shared" si="31"/>
        <v>0.032716046878699404</v>
      </c>
    </row>
    <row r="161" spans="3:15" ht="12.75">
      <c r="C161" s="4">
        <v>50.4</v>
      </c>
      <c r="D161" s="4">
        <f t="shared" si="28"/>
        <v>5.199999999999996</v>
      </c>
      <c r="E161" s="9">
        <v>34.18820736900139</v>
      </c>
      <c r="F161" s="9">
        <v>0.7692307692307887</v>
      </c>
      <c r="H161" s="9">
        <v>0.396</v>
      </c>
      <c r="I161" s="107">
        <v>1.515539218364569</v>
      </c>
      <c r="J161" s="9">
        <v>0.048</v>
      </c>
      <c r="K161" s="9">
        <f t="shared" si="29"/>
        <v>8.25</v>
      </c>
      <c r="L161" s="74">
        <v>-22.621</v>
      </c>
      <c r="M161" s="74">
        <v>4.916</v>
      </c>
      <c r="N161" s="9">
        <f t="shared" si="30"/>
        <v>0.006001535304723694</v>
      </c>
      <c r="O161" s="33">
        <f t="shared" si="31"/>
        <v>0.031207983584563184</v>
      </c>
    </row>
    <row r="162" spans="3:15" ht="12.75">
      <c r="C162" s="4">
        <v>55.6</v>
      </c>
      <c r="D162" s="4">
        <f t="shared" si="28"/>
        <v>5.200000000000003</v>
      </c>
      <c r="E162" s="9">
        <v>32.97022341969296</v>
      </c>
      <c r="F162" s="9">
        <v>0.19257433369279653</v>
      </c>
      <c r="H162" s="9">
        <v>0.399</v>
      </c>
      <c r="I162" s="107">
        <v>1.4718648883276766</v>
      </c>
      <c r="J162" s="9">
        <v>0.043</v>
      </c>
      <c r="K162" s="9">
        <f t="shared" si="29"/>
        <v>9.279069767441861</v>
      </c>
      <c r="L162" s="74">
        <v>-23.473</v>
      </c>
      <c r="M162" s="74">
        <v>5.195</v>
      </c>
      <c r="N162" s="9">
        <f t="shared" si="30"/>
        <v>0.00587274090442743</v>
      </c>
      <c r="O162" s="33">
        <f t="shared" si="31"/>
        <v>0.030538252703022652</v>
      </c>
    </row>
    <row r="163" spans="3:15" ht="12.75">
      <c r="C163" s="4">
        <v>60.8</v>
      </c>
      <c r="D163" s="4">
        <f t="shared" si="28"/>
        <v>5.199999999999996</v>
      </c>
      <c r="E163" s="9">
        <v>30.869767894438848</v>
      </c>
      <c r="F163" s="9">
        <v>0.3002745367192805</v>
      </c>
      <c r="H163" s="9">
        <v>0.286</v>
      </c>
      <c r="I163" s="107">
        <v>1.5221159158101796</v>
      </c>
      <c r="J163" s="9">
        <v>0.041</v>
      </c>
      <c r="K163" s="9">
        <f t="shared" si="29"/>
        <v>6.97560975609756</v>
      </c>
      <c r="L163" s="74">
        <v>-22.316</v>
      </c>
      <c r="M163" s="74">
        <v>5.059</v>
      </c>
      <c r="N163" s="9">
        <f t="shared" si="30"/>
        <v>0.004353251519217113</v>
      </c>
      <c r="O163" s="33">
        <f t="shared" si="31"/>
        <v>0.022636907899928966</v>
      </c>
    </row>
    <row r="164" spans="1:23" s="10" customFormat="1" ht="12.75">
      <c r="A164" s="14"/>
      <c r="B164" s="14"/>
      <c r="C164" s="20">
        <v>65</v>
      </c>
      <c r="D164" s="20">
        <f t="shared" si="28"/>
        <v>4.200000000000003</v>
      </c>
      <c r="E164" s="28">
        <v>29.691951977109078</v>
      </c>
      <c r="F164" s="28">
        <v>0.5678884873515866</v>
      </c>
      <c r="G164" s="11"/>
      <c r="H164" s="28">
        <v>0.309</v>
      </c>
      <c r="I164" s="109">
        <v>1.1880522077033788</v>
      </c>
      <c r="J164" s="28">
        <v>0.042</v>
      </c>
      <c r="K164" s="28">
        <f t="shared" si="29"/>
        <v>7.357142857142857</v>
      </c>
      <c r="L164" s="76">
        <v>-22.864</v>
      </c>
      <c r="M164" s="76">
        <v>4.604</v>
      </c>
      <c r="N164" s="28">
        <f t="shared" si="30"/>
        <v>0.0036710813218034403</v>
      </c>
      <c r="O164" s="90">
        <f t="shared" si="31"/>
        <v>0.01541854155157446</v>
      </c>
      <c r="P164" s="5"/>
      <c r="Q164" s="5"/>
      <c r="R164" s="5"/>
      <c r="S164" s="5"/>
      <c r="T164" s="5"/>
      <c r="U164" s="5"/>
      <c r="V164" s="5"/>
      <c r="W164" s="5"/>
    </row>
    <row r="165" ht="12.75"/>
    <row r="166" ht="12.75"/>
    <row r="167" ht="12.75"/>
    <row r="168" ht="12.75"/>
    <row r="169" ht="12.75"/>
    <row r="170" spans="1:15" ht="14.25">
      <c r="A170" s="7" t="s">
        <v>103</v>
      </c>
      <c r="B170" s="7" t="s">
        <v>104</v>
      </c>
      <c r="C170" s="18" t="s">
        <v>53</v>
      </c>
      <c r="D170" s="18" t="s">
        <v>54</v>
      </c>
      <c r="E170" s="26" t="s">
        <v>55</v>
      </c>
      <c r="F170" s="26" t="s">
        <v>56</v>
      </c>
      <c r="G170" s="23" t="s">
        <v>57</v>
      </c>
      <c r="H170" s="26" t="s">
        <v>57</v>
      </c>
      <c r="I170" s="92" t="s">
        <v>58</v>
      </c>
      <c r="J170" s="26" t="s">
        <v>59</v>
      </c>
      <c r="K170" s="26" t="s">
        <v>60</v>
      </c>
      <c r="L170" s="26" t="s">
        <v>61</v>
      </c>
      <c r="M170" s="26" t="s">
        <v>62</v>
      </c>
      <c r="N170" s="26" t="s">
        <v>69</v>
      </c>
      <c r="O170" s="85" t="s">
        <v>64</v>
      </c>
    </row>
    <row r="171" spans="1:15" ht="14.25">
      <c r="A171" s="8" t="s">
        <v>117</v>
      </c>
      <c r="B171" s="8" t="s">
        <v>118</v>
      </c>
      <c r="C171" s="19" t="s">
        <v>119</v>
      </c>
      <c r="D171" s="19" t="s">
        <v>119</v>
      </c>
      <c r="E171" s="27" t="s">
        <v>120</v>
      </c>
      <c r="F171" s="27" t="s">
        <v>120</v>
      </c>
      <c r="G171" s="24" t="s">
        <v>121</v>
      </c>
      <c r="H171" s="27" t="s">
        <v>122</v>
      </c>
      <c r="I171" s="93" t="s">
        <v>123</v>
      </c>
      <c r="J171" s="27" t="s">
        <v>123</v>
      </c>
      <c r="K171" s="27" t="s">
        <v>124</v>
      </c>
      <c r="L171" s="27"/>
      <c r="M171" s="27"/>
      <c r="N171" s="27" t="s">
        <v>65</v>
      </c>
      <c r="O171" s="86" t="s">
        <v>66</v>
      </c>
    </row>
    <row r="172" spans="1:15" ht="12.75">
      <c r="A172" s="12"/>
      <c r="B172" s="12"/>
      <c r="C172" s="22"/>
      <c r="D172" s="22"/>
      <c r="E172" s="30"/>
      <c r="F172" s="30"/>
      <c r="G172" s="25"/>
      <c r="H172" s="30"/>
      <c r="I172" s="98"/>
      <c r="J172" s="30"/>
      <c r="K172" s="30"/>
      <c r="L172" s="30"/>
      <c r="M172" s="30"/>
      <c r="N172" s="30"/>
      <c r="O172" s="89"/>
    </row>
    <row r="173" ht="12.75"/>
    <row r="174" spans="1:17" ht="12.75">
      <c r="A174" s="13" t="s">
        <v>97</v>
      </c>
      <c r="B174" s="48" t="s">
        <v>20</v>
      </c>
      <c r="C174" s="4">
        <v>5</v>
      </c>
      <c r="D174" s="4">
        <v>5</v>
      </c>
      <c r="E174" s="52">
        <v>36.841184377391926</v>
      </c>
      <c r="F174" s="52">
        <v>0</v>
      </c>
      <c r="G174" s="77">
        <v>1.294</v>
      </c>
      <c r="H174" s="9">
        <v>1.23</v>
      </c>
      <c r="I174" s="97">
        <v>0.9625450515854049</v>
      </c>
      <c r="J174" s="9">
        <v>0.138</v>
      </c>
      <c r="K174" s="9">
        <f>H174/J174</f>
        <v>8.91304347826087</v>
      </c>
      <c r="L174" s="9">
        <v>-25.43</v>
      </c>
      <c r="M174" s="55">
        <v>1.56</v>
      </c>
      <c r="N174" s="9">
        <f>H174/100*I174</f>
        <v>0.01183930413450048</v>
      </c>
      <c r="O174" s="33">
        <f aca="true" t="shared" si="32" ref="O174:O189">D174*N174</f>
        <v>0.0591965206725024</v>
      </c>
      <c r="Q174" s="84"/>
    </row>
    <row r="175" spans="2:17" ht="12.75">
      <c r="B175" s="48" t="s">
        <v>22</v>
      </c>
      <c r="C175" s="4">
        <v>10</v>
      </c>
      <c r="D175" s="4">
        <v>5</v>
      </c>
      <c r="E175" s="52">
        <v>26.044381771124534</v>
      </c>
      <c r="F175" s="52">
        <v>1.702161349061826</v>
      </c>
      <c r="G175" s="78">
        <v>0.4642</v>
      </c>
      <c r="H175" s="9">
        <v>0.446</v>
      </c>
      <c r="I175" s="94">
        <v>1.5123530368119524</v>
      </c>
      <c r="J175" s="9">
        <v>0.069</v>
      </c>
      <c r="K175" s="9">
        <f aca="true" t="shared" si="33" ref="K175:K190">H175/J175</f>
        <v>6.463768115942028</v>
      </c>
      <c r="L175" s="9">
        <v>-22.56</v>
      </c>
      <c r="M175" s="55">
        <v>4.3</v>
      </c>
      <c r="N175" s="9">
        <f aca="true" t="shared" si="34" ref="N175:N190">H175/100*I175</f>
        <v>0.006745094544181309</v>
      </c>
      <c r="O175" s="33">
        <f t="shared" si="32"/>
        <v>0.03372547272090654</v>
      </c>
      <c r="Q175" s="84"/>
    </row>
    <row r="176" spans="2:17" ht="12.75">
      <c r="B176" s="48" t="s">
        <v>23</v>
      </c>
      <c r="C176" s="4">
        <v>20</v>
      </c>
      <c r="D176" s="4">
        <v>10</v>
      </c>
      <c r="E176" s="52">
        <v>26.754026661911823</v>
      </c>
      <c r="F176" s="52">
        <v>1.8408764367816355</v>
      </c>
      <c r="G176" s="78">
        <v>0.1784</v>
      </c>
      <c r="H176" s="9">
        <v>0.173</v>
      </c>
      <c r="I176" s="94">
        <v>1.171696060382317</v>
      </c>
      <c r="J176" s="9">
        <v>0.043</v>
      </c>
      <c r="K176" s="9">
        <f t="shared" si="33"/>
        <v>4.023255813953488</v>
      </c>
      <c r="L176" s="55">
        <v>-22.66</v>
      </c>
      <c r="M176" s="55">
        <v>4.18</v>
      </c>
      <c r="N176" s="9">
        <f t="shared" si="34"/>
        <v>0.002027034184461408</v>
      </c>
      <c r="O176" s="33">
        <f t="shared" si="32"/>
        <v>0.02027034184461408</v>
      </c>
      <c r="Q176" s="84"/>
    </row>
    <row r="177" spans="2:17" ht="12.75">
      <c r="B177" s="48" t="s">
        <v>24</v>
      </c>
      <c r="C177" s="4">
        <v>40</v>
      </c>
      <c r="D177" s="4">
        <v>20</v>
      </c>
      <c r="E177" s="52">
        <v>27.712835379570677</v>
      </c>
      <c r="F177" s="52">
        <v>1.123448726322751</v>
      </c>
      <c r="G177" s="78">
        <v>0.1384</v>
      </c>
      <c r="H177" s="9">
        <v>0.134</v>
      </c>
      <c r="I177" s="94">
        <v>1.2500994682736872</v>
      </c>
      <c r="J177" s="9">
        <v>0.033</v>
      </c>
      <c r="K177" s="9">
        <f t="shared" si="33"/>
        <v>4.0606060606060606</v>
      </c>
      <c r="L177" s="55">
        <v>-24.56</v>
      </c>
      <c r="M177" s="55">
        <v>3.66</v>
      </c>
      <c r="N177" s="9">
        <f t="shared" si="34"/>
        <v>0.0016751332874867409</v>
      </c>
      <c r="O177" s="33">
        <f t="shared" si="32"/>
        <v>0.03350266574973482</v>
      </c>
      <c r="Q177" s="84"/>
    </row>
    <row r="178" spans="1:35" s="10" customFormat="1" ht="12.75">
      <c r="A178" s="14"/>
      <c r="B178" s="67" t="s">
        <v>25</v>
      </c>
      <c r="C178" s="20">
        <v>60</v>
      </c>
      <c r="D178" s="20">
        <v>20</v>
      </c>
      <c r="E178" s="65">
        <v>29.668422470235335</v>
      </c>
      <c r="F178" s="65">
        <v>0</v>
      </c>
      <c r="G178" s="79">
        <v>0.1376</v>
      </c>
      <c r="H178" s="28">
        <v>0.128</v>
      </c>
      <c r="I178" s="95">
        <v>0.9092974372397201</v>
      </c>
      <c r="J178" s="28">
        <v>0.03</v>
      </c>
      <c r="K178" s="28">
        <f t="shared" si="33"/>
        <v>4.266666666666667</v>
      </c>
      <c r="L178" s="68">
        <v>-24.25</v>
      </c>
      <c r="M178" s="68">
        <v>4.51</v>
      </c>
      <c r="N178" s="28">
        <f t="shared" si="34"/>
        <v>0.0011639007196668418</v>
      </c>
      <c r="O178" s="90">
        <f t="shared" si="32"/>
        <v>0.023278014393336835</v>
      </c>
      <c r="P178" s="5"/>
      <c r="Q178" s="8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3:17" ht="12.75">
      <c r="M179" s="55"/>
      <c r="Q179" s="84"/>
    </row>
    <row r="180" spans="1:17" ht="12.75">
      <c r="A180" s="13" t="s">
        <v>97</v>
      </c>
      <c r="B180" s="49" t="s">
        <v>26</v>
      </c>
      <c r="C180" s="4">
        <v>5</v>
      </c>
      <c r="D180" s="4">
        <v>5</v>
      </c>
      <c r="E180" s="31">
        <v>33.52648589633229</v>
      </c>
      <c r="F180" s="31">
        <v>0</v>
      </c>
      <c r="G180" s="80">
        <v>1.224</v>
      </c>
      <c r="H180" s="9">
        <v>1.205</v>
      </c>
      <c r="I180" s="101">
        <v>0.9557053350227778</v>
      </c>
      <c r="J180" s="9">
        <v>0.134</v>
      </c>
      <c r="K180" s="9">
        <f t="shared" si="33"/>
        <v>8.992537313432836</v>
      </c>
      <c r="L180" s="9">
        <v>-24.59</v>
      </c>
      <c r="M180" s="55">
        <v>1.67</v>
      </c>
      <c r="N180" s="9">
        <f t="shared" si="34"/>
        <v>0.011516249287024473</v>
      </c>
      <c r="O180" s="33">
        <f t="shared" si="32"/>
        <v>0.057581246435122364</v>
      </c>
      <c r="Q180" s="84"/>
    </row>
    <row r="181" spans="2:17" ht="12.75">
      <c r="B181" s="49" t="s">
        <v>27</v>
      </c>
      <c r="C181" s="4">
        <v>10</v>
      </c>
      <c r="D181" s="4">
        <v>5</v>
      </c>
      <c r="E181" s="31">
        <v>25.616769417582663</v>
      </c>
      <c r="F181" s="31">
        <v>0.9409751924721821</v>
      </c>
      <c r="G181" s="80">
        <v>0.5483</v>
      </c>
      <c r="H181" s="9">
        <v>0.561</v>
      </c>
      <c r="I181" s="101">
        <v>1.5775934101785472</v>
      </c>
      <c r="J181" s="54">
        <v>0.074</v>
      </c>
      <c r="K181" s="9">
        <f t="shared" si="33"/>
        <v>7.5810810810810825</v>
      </c>
      <c r="L181" s="9">
        <v>-22.82</v>
      </c>
      <c r="M181" s="55">
        <v>3.55</v>
      </c>
      <c r="N181" s="9">
        <f t="shared" si="34"/>
        <v>0.00885029903110165</v>
      </c>
      <c r="O181" s="33">
        <f t="shared" si="32"/>
        <v>0.04425149515550825</v>
      </c>
      <c r="Q181" s="84"/>
    </row>
    <row r="182" spans="2:17" ht="12.75">
      <c r="B182" s="50" t="s">
        <v>28</v>
      </c>
      <c r="C182" s="4">
        <v>20</v>
      </c>
      <c r="D182" s="4">
        <v>10</v>
      </c>
      <c r="E182" s="31">
        <v>31.143798261338883</v>
      </c>
      <c r="F182" s="31">
        <v>2.133747547416598</v>
      </c>
      <c r="G182" s="80">
        <v>0.3491</v>
      </c>
      <c r="H182" s="9">
        <v>0.336</v>
      </c>
      <c r="I182" s="101">
        <v>0.964663101352033</v>
      </c>
      <c r="J182" s="9">
        <v>0.058</v>
      </c>
      <c r="K182" s="9">
        <f t="shared" si="33"/>
        <v>5.793103448275862</v>
      </c>
      <c r="L182" s="9">
        <v>-22.12</v>
      </c>
      <c r="M182" s="55">
        <v>4.54</v>
      </c>
      <c r="N182" s="9">
        <f t="shared" si="34"/>
        <v>0.003241268020542831</v>
      </c>
      <c r="O182" s="33">
        <f t="shared" si="32"/>
        <v>0.03241268020542831</v>
      </c>
      <c r="Q182" s="84"/>
    </row>
    <row r="183" spans="2:17" ht="12.75">
      <c r="B183" s="49" t="s">
        <v>29</v>
      </c>
      <c r="C183" s="4">
        <v>40</v>
      </c>
      <c r="D183" s="4">
        <v>20</v>
      </c>
      <c r="E183" s="31">
        <v>27.64171879109416</v>
      </c>
      <c r="F183" s="31">
        <v>0</v>
      </c>
      <c r="G183" s="80">
        <v>0.1995</v>
      </c>
      <c r="H183" s="9">
        <v>0.205</v>
      </c>
      <c r="I183" s="101">
        <v>1.441348466005601</v>
      </c>
      <c r="J183" s="9">
        <v>0.04</v>
      </c>
      <c r="K183" s="9">
        <f t="shared" si="33"/>
        <v>5.125</v>
      </c>
      <c r="L183" s="55">
        <v>-23.47</v>
      </c>
      <c r="M183" s="55">
        <v>1.95</v>
      </c>
      <c r="N183" s="9">
        <f t="shared" si="34"/>
        <v>0.002954764355311482</v>
      </c>
      <c r="O183" s="33">
        <f t="shared" si="32"/>
        <v>0.05909528710622964</v>
      </c>
      <c r="Q183" s="84"/>
    </row>
    <row r="184" spans="1:35" s="10" customFormat="1" ht="12.75">
      <c r="A184" s="14"/>
      <c r="B184" s="69" t="s">
        <v>30</v>
      </c>
      <c r="C184" s="20">
        <v>60</v>
      </c>
      <c r="D184" s="20">
        <v>20</v>
      </c>
      <c r="E184" s="32">
        <v>28.020352338707166</v>
      </c>
      <c r="F184" s="32">
        <v>0</v>
      </c>
      <c r="G184" s="81">
        <v>0.1462</v>
      </c>
      <c r="H184" s="28">
        <v>0.131</v>
      </c>
      <c r="I184" s="104">
        <v>1.2791682636648516</v>
      </c>
      <c r="J184" s="28">
        <v>0.029</v>
      </c>
      <c r="K184" s="28">
        <f t="shared" si="33"/>
        <v>4.517241379310345</v>
      </c>
      <c r="L184" s="68">
        <v>-24.2</v>
      </c>
      <c r="M184" s="68">
        <v>4.82</v>
      </c>
      <c r="N184" s="28">
        <f t="shared" si="34"/>
        <v>0.0016757104254009555</v>
      </c>
      <c r="O184" s="90">
        <f t="shared" si="32"/>
        <v>0.03351420850801911</v>
      </c>
      <c r="P184" s="5"/>
      <c r="Q184" s="8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9:13" ht="12.75">
      <c r="I185" s="102"/>
      <c r="M185" s="55"/>
    </row>
    <row r="186" spans="1:15" ht="12.75">
      <c r="A186" s="13" t="s">
        <v>97</v>
      </c>
      <c r="B186" s="51" t="s">
        <v>31</v>
      </c>
      <c r="C186" s="4">
        <v>5</v>
      </c>
      <c r="D186" s="4">
        <v>5</v>
      </c>
      <c r="E186" s="53">
        <v>28.10998000311269</v>
      </c>
      <c r="F186" s="53">
        <v>0.39137241259350475</v>
      </c>
      <c r="G186" s="82">
        <v>0.963</v>
      </c>
      <c r="H186" s="9">
        <v>1.012</v>
      </c>
      <c r="I186" s="103">
        <v>1.2824333338990326</v>
      </c>
      <c r="J186" s="9">
        <v>0.111</v>
      </c>
      <c r="K186" s="9">
        <f t="shared" si="33"/>
        <v>9.117117117117116</v>
      </c>
      <c r="L186" s="9">
        <v>-25.37</v>
      </c>
      <c r="M186" s="55">
        <v>3.07</v>
      </c>
      <c r="N186" s="9">
        <f t="shared" si="34"/>
        <v>0.01297822533905821</v>
      </c>
      <c r="O186" s="33">
        <f t="shared" si="32"/>
        <v>0.06489112669529105</v>
      </c>
    </row>
    <row r="187" spans="2:15" ht="12.75">
      <c r="B187" s="51" t="s">
        <v>32</v>
      </c>
      <c r="C187" s="4">
        <v>10</v>
      </c>
      <c r="D187" s="4">
        <v>5</v>
      </c>
      <c r="E187" s="53">
        <v>24.64242109188721</v>
      </c>
      <c r="F187" s="53">
        <v>0.8014247551202391</v>
      </c>
      <c r="G187" s="82">
        <v>0.7105</v>
      </c>
      <c r="H187" s="9">
        <v>0.713</v>
      </c>
      <c r="I187" s="103">
        <v>1.7017605723923899</v>
      </c>
      <c r="J187" s="9">
        <v>0.088</v>
      </c>
      <c r="K187" s="9">
        <f t="shared" si="33"/>
        <v>8.102272727272727</v>
      </c>
      <c r="L187" s="9">
        <v>-24.11</v>
      </c>
      <c r="M187" s="55">
        <v>3.59</v>
      </c>
      <c r="N187" s="9">
        <f t="shared" si="34"/>
        <v>0.01213355288115774</v>
      </c>
      <c r="O187" s="33">
        <f t="shared" si="32"/>
        <v>0.06066776440578869</v>
      </c>
    </row>
    <row r="188" spans="2:15" ht="12.75">
      <c r="B188" s="51" t="s">
        <v>33</v>
      </c>
      <c r="C188" s="4">
        <v>20</v>
      </c>
      <c r="D188" s="4">
        <v>10</v>
      </c>
      <c r="E188" s="53">
        <v>25.028367869805535</v>
      </c>
      <c r="F188" s="53">
        <v>0.9972384166922366</v>
      </c>
      <c r="G188" s="82">
        <v>0.2165</v>
      </c>
      <c r="H188" s="9">
        <v>0.231</v>
      </c>
      <c r="I188" s="103">
        <v>1.27429180882172</v>
      </c>
      <c r="J188" s="9">
        <v>0.042</v>
      </c>
      <c r="K188" s="9">
        <f t="shared" si="33"/>
        <v>5.5</v>
      </c>
      <c r="L188" s="9">
        <v>-23.2</v>
      </c>
      <c r="M188" s="55">
        <v>4.33</v>
      </c>
      <c r="N188" s="9">
        <f t="shared" si="34"/>
        <v>0.0029436140783781735</v>
      </c>
      <c r="O188" s="33">
        <f t="shared" si="32"/>
        <v>0.029436140783781733</v>
      </c>
    </row>
    <row r="189" spans="2:15" ht="12.75">
      <c r="B189" s="51" t="s">
        <v>34</v>
      </c>
      <c r="C189" s="4">
        <v>40</v>
      </c>
      <c r="D189" s="4">
        <v>20</v>
      </c>
      <c r="E189" s="53">
        <v>27.174039599176837</v>
      </c>
      <c r="F189" s="53">
        <v>0</v>
      </c>
      <c r="G189" s="82">
        <v>0.1611</v>
      </c>
      <c r="H189" s="9">
        <v>0.156</v>
      </c>
      <c r="I189" s="103">
        <v>1.2991612813094537</v>
      </c>
      <c r="J189" s="54">
        <v>0.034</v>
      </c>
      <c r="K189" s="9">
        <f t="shared" si="33"/>
        <v>4.588235294117647</v>
      </c>
      <c r="L189" s="55">
        <v>-23.87</v>
      </c>
      <c r="M189" s="55">
        <v>3.81</v>
      </c>
      <c r="N189" s="9">
        <f t="shared" si="34"/>
        <v>0.0020266915988427477</v>
      </c>
      <c r="O189" s="33">
        <f t="shared" si="32"/>
        <v>0.04053383197685495</v>
      </c>
    </row>
    <row r="190" spans="1:35" s="10" customFormat="1" ht="12.75">
      <c r="A190" s="14"/>
      <c r="B190" s="70" t="s">
        <v>35</v>
      </c>
      <c r="C190" s="20">
        <v>60</v>
      </c>
      <c r="D190" s="20">
        <v>20</v>
      </c>
      <c r="E190" s="66">
        <v>28.020982927171765</v>
      </c>
      <c r="F190" s="66">
        <v>0</v>
      </c>
      <c r="G190" s="83">
        <v>0.1405</v>
      </c>
      <c r="H190" s="28">
        <v>0.129</v>
      </c>
      <c r="I190" s="105">
        <v>1.2908747016278093</v>
      </c>
      <c r="J190" s="28">
        <v>0.032</v>
      </c>
      <c r="K190" s="28">
        <f t="shared" si="33"/>
        <v>4.03125</v>
      </c>
      <c r="L190" s="68">
        <v>-23.97</v>
      </c>
      <c r="M190" s="68">
        <v>4.1</v>
      </c>
      <c r="N190" s="28">
        <f t="shared" si="34"/>
        <v>0.001665228365099874</v>
      </c>
      <c r="O190" s="90">
        <f>D190*N190</f>
        <v>0.03330456730199748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214" spans="1:15" ht="12.75">
      <c r="A214" s="12"/>
      <c r="B214" s="12"/>
      <c r="C214" s="22"/>
      <c r="D214" s="22"/>
      <c r="E214" s="30"/>
      <c r="F214" s="30"/>
      <c r="G214" s="25"/>
      <c r="H214" s="30"/>
      <c r="I214" s="25"/>
      <c r="J214" s="30"/>
      <c r="K214" s="30"/>
      <c r="L214" s="30"/>
      <c r="M214" s="30"/>
      <c r="N214" s="30"/>
      <c r="O214" s="89"/>
    </row>
    <row r="215" spans="1:15" ht="12.75">
      <c r="A215" s="12"/>
      <c r="B215" s="12"/>
      <c r="C215" s="22"/>
      <c r="D215" s="22"/>
      <c r="E215" s="30"/>
      <c r="F215" s="30"/>
      <c r="G215" s="25"/>
      <c r="H215" s="30"/>
      <c r="I215" s="25"/>
      <c r="J215" s="30"/>
      <c r="K215" s="30"/>
      <c r="L215" s="30"/>
      <c r="M215" s="30"/>
      <c r="N215" s="30"/>
      <c r="O215" s="89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</sheetData>
  <printOptions/>
  <pageMargins left="0.75" right="0.75" top="1" bottom="1" header="0.5" footer="0.5"/>
  <pageSetup horizontalDpi="300" verticalDpi="300" orientation="landscape" scale="65"/>
  <headerFooter alignWithMargins="0">
    <oddHeader>&amp;C&amp;A</oddHeader>
    <oddFooter>&amp;CPage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5.421875" style="0" customWidth="1"/>
    <col min="4" max="4" width="9.28125" style="0" customWidth="1"/>
    <col min="5" max="5" width="14.00390625" style="0" customWidth="1"/>
    <col min="6" max="6" width="15.421875" style="0" customWidth="1"/>
    <col min="7" max="7" width="4.7109375" style="0" customWidth="1"/>
    <col min="8" max="9" width="9.00390625" style="0" customWidth="1"/>
    <col min="10" max="10" width="6.28125" style="0" customWidth="1"/>
    <col min="11" max="11" width="6.421875" style="0" customWidth="1"/>
    <col min="12" max="13" width="3.7109375" style="0" customWidth="1"/>
    <col min="14" max="14" width="13.00390625" style="0" customWidth="1"/>
    <col min="15" max="15" width="13.28125" style="0" customWidth="1"/>
    <col min="16" max="16" width="5.421875" style="0" customWidth="1"/>
    <col min="17" max="16384" width="8.7109375" style="0" customWidth="1"/>
  </cols>
  <sheetData>
    <row r="1" spans="1:22" s="43" customFormat="1" ht="15" customHeight="1">
      <c r="A1" s="36" t="s">
        <v>103</v>
      </c>
      <c r="B1" s="36" t="s">
        <v>104</v>
      </c>
      <c r="C1" s="37" t="s">
        <v>105</v>
      </c>
      <c r="D1" s="37" t="s">
        <v>54</v>
      </c>
      <c r="E1" s="37" t="s">
        <v>55</v>
      </c>
      <c r="F1" s="37" t="s">
        <v>56</v>
      </c>
      <c r="G1" s="38" t="s">
        <v>57</v>
      </c>
      <c r="H1" s="39" t="s">
        <v>57</v>
      </c>
      <c r="I1" s="36" t="s">
        <v>98</v>
      </c>
      <c r="J1" s="39" t="s">
        <v>59</v>
      </c>
      <c r="K1" s="39" t="s">
        <v>60</v>
      </c>
      <c r="L1" s="39" t="s">
        <v>61</v>
      </c>
      <c r="M1" s="39" t="s">
        <v>62</v>
      </c>
      <c r="N1" s="39" t="s">
        <v>63</v>
      </c>
      <c r="O1" s="39" t="s">
        <v>64</v>
      </c>
      <c r="P1" s="40"/>
      <c r="Q1" s="41"/>
      <c r="R1" s="42"/>
      <c r="S1" s="42"/>
      <c r="T1" s="42"/>
      <c r="U1" s="42"/>
      <c r="V1" s="42"/>
    </row>
    <row r="2" spans="1:22" s="43" customFormat="1" ht="11.25">
      <c r="A2" s="44" t="s">
        <v>117</v>
      </c>
      <c r="B2" s="44" t="s">
        <v>118</v>
      </c>
      <c r="C2" s="45" t="s">
        <v>119</v>
      </c>
      <c r="D2" s="45" t="s">
        <v>119</v>
      </c>
      <c r="E2" s="45" t="s">
        <v>120</v>
      </c>
      <c r="F2" s="45" t="s">
        <v>120</v>
      </c>
      <c r="G2" s="46" t="s">
        <v>121</v>
      </c>
      <c r="H2" s="47" t="s">
        <v>122</v>
      </c>
      <c r="I2" s="44" t="s">
        <v>123</v>
      </c>
      <c r="J2" s="47" t="s">
        <v>123</v>
      </c>
      <c r="K2" s="47" t="s">
        <v>124</v>
      </c>
      <c r="L2" s="47"/>
      <c r="M2" s="47"/>
      <c r="N2" s="47" t="s">
        <v>99</v>
      </c>
      <c r="O2" s="47" t="s">
        <v>100</v>
      </c>
      <c r="P2" s="44"/>
      <c r="Q2" s="42"/>
      <c r="R2" s="42"/>
      <c r="S2" s="42"/>
      <c r="T2" s="42"/>
      <c r="U2" s="42"/>
      <c r="V2" s="42"/>
    </row>
  </sheetData>
  <printOptions/>
  <pageMargins left="0.4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20">
      <selection activeCell="G25" sqref="G25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4">
      <selection activeCell="R12" sqref="R12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/>
  <headerFooter alignWithMargins="0">
    <oddHeader>&amp;CGoodwin Creek Profile Upper Slope - Sites 1,2,3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P18" sqref="P18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/>
  <headerFooter alignWithMargins="0">
    <oddHeader>&amp;CGoodwin Creek Profile Lower Slope -Sites 1,2,3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/>
  <headerFooter alignWithMargins="0">
    <oddHeader>&amp;CGoodwin Creek Valley - Site 1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45" sqref="N45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 scale="80"/>
  <headerFooter alignWithMargins="0">
    <oddHeader>&amp;CNelson Farm Profile Upper Slope - Sites 1, 3(a1,a2,a3)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2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 scale="80"/>
  <headerFooter alignWithMargins="0">
    <oddHeader>&amp;CNelson Farm Profile Lower Slope - Sites 1, 3(a1,a2,a3)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N1:N56"/>
  <sheetViews>
    <sheetView workbookViewId="0" topLeftCell="A1">
      <selection activeCell="G47" sqref="G47"/>
    </sheetView>
  </sheetViews>
  <sheetFormatPr defaultColWidth="9.140625" defaultRowHeight="12.75"/>
  <cols>
    <col min="1" max="16384" width="8.7109375" style="0" customWidth="1"/>
  </cols>
  <sheetData>
    <row r="1" ht="12.75">
      <c r="N1">
        <v>1</v>
      </c>
    </row>
    <row r="2" ht="12.75">
      <c r="N2">
        <v>2</v>
      </c>
    </row>
    <row r="3" ht="12.75">
      <c r="N3">
        <v>3</v>
      </c>
    </row>
    <row r="4" ht="12.75">
      <c r="N4">
        <v>4</v>
      </c>
    </row>
    <row r="5" ht="12.75">
      <c r="N5">
        <v>5</v>
      </c>
    </row>
    <row r="6" ht="12.75">
      <c r="N6">
        <v>6</v>
      </c>
    </row>
    <row r="7" ht="12.75">
      <c r="N7">
        <v>7</v>
      </c>
    </row>
    <row r="8" ht="12.75">
      <c r="N8">
        <v>8</v>
      </c>
    </row>
    <row r="9" ht="12.75">
      <c r="N9">
        <v>9</v>
      </c>
    </row>
    <row r="10" ht="12.75">
      <c r="N10">
        <v>10</v>
      </c>
    </row>
    <row r="11" ht="12.75">
      <c r="N11">
        <v>11</v>
      </c>
    </row>
    <row r="12" ht="12.75">
      <c r="N12">
        <v>12</v>
      </c>
    </row>
    <row r="13" ht="12.75">
      <c r="N13">
        <v>13</v>
      </c>
    </row>
    <row r="14" ht="12.75">
      <c r="N14">
        <v>14</v>
      </c>
    </row>
    <row r="15" ht="12.75">
      <c r="N15">
        <v>15</v>
      </c>
    </row>
    <row r="16" ht="12.75">
      <c r="N16">
        <v>16</v>
      </c>
    </row>
    <row r="17" ht="12.75">
      <c r="N17">
        <v>17</v>
      </c>
    </row>
    <row r="18" ht="12.75">
      <c r="N18">
        <v>18</v>
      </c>
    </row>
    <row r="20" ht="12.75">
      <c r="N20">
        <v>1</v>
      </c>
    </row>
    <row r="21" ht="12.75">
      <c r="N21">
        <v>2</v>
      </c>
    </row>
    <row r="22" ht="12.75">
      <c r="N22">
        <v>3</v>
      </c>
    </row>
    <row r="23" ht="12.75">
      <c r="N23">
        <v>4</v>
      </c>
    </row>
    <row r="24" ht="12.75">
      <c r="N24">
        <v>5</v>
      </c>
    </row>
    <row r="25" ht="12.75">
      <c r="N25">
        <v>6</v>
      </c>
    </row>
    <row r="26" ht="12.75">
      <c r="N26">
        <v>7</v>
      </c>
    </row>
    <row r="27" ht="12.75">
      <c r="N27">
        <v>8</v>
      </c>
    </row>
    <row r="28" ht="12.75">
      <c r="N28">
        <v>9</v>
      </c>
    </row>
    <row r="29" ht="12.75">
      <c r="N29">
        <v>10</v>
      </c>
    </row>
    <row r="30" ht="12.75">
      <c r="N30">
        <v>11</v>
      </c>
    </row>
    <row r="31" ht="12.75">
      <c r="N31">
        <v>12</v>
      </c>
    </row>
    <row r="32" ht="12.75">
      <c r="N32">
        <v>13</v>
      </c>
    </row>
    <row r="33" ht="12.75">
      <c r="N33">
        <v>14</v>
      </c>
    </row>
    <row r="34" ht="12.75">
      <c r="N34">
        <v>15</v>
      </c>
    </row>
    <row r="35" ht="12.75">
      <c r="N35">
        <v>16</v>
      </c>
    </row>
    <row r="36" ht="12.75">
      <c r="N36">
        <v>17</v>
      </c>
    </row>
    <row r="37" ht="12.75">
      <c r="N37">
        <v>18</v>
      </c>
    </row>
    <row r="39" ht="12.75">
      <c r="N39">
        <v>1</v>
      </c>
    </row>
    <row r="40" ht="12.75">
      <c r="N40">
        <v>2</v>
      </c>
    </row>
    <row r="41" ht="12.75">
      <c r="N41">
        <v>3</v>
      </c>
    </row>
    <row r="42" ht="12.75">
      <c r="N42">
        <v>4</v>
      </c>
    </row>
    <row r="43" ht="12.75">
      <c r="N43">
        <v>5</v>
      </c>
    </row>
    <row r="44" ht="12.75">
      <c r="N44">
        <v>6</v>
      </c>
    </row>
    <row r="45" ht="12.75">
      <c r="N45">
        <v>7</v>
      </c>
    </row>
    <row r="46" ht="12.75">
      <c r="N46">
        <v>8</v>
      </c>
    </row>
    <row r="47" ht="12.75">
      <c r="N47">
        <v>9</v>
      </c>
    </row>
    <row r="48" ht="12.75">
      <c r="N48">
        <v>10</v>
      </c>
    </row>
    <row r="49" ht="12.75">
      <c r="N49">
        <v>11</v>
      </c>
    </row>
    <row r="50" ht="12.75">
      <c r="N50">
        <v>12</v>
      </c>
    </row>
    <row r="51" ht="12.75">
      <c r="N51">
        <v>13</v>
      </c>
    </row>
    <row r="52" ht="12.75">
      <c r="N52">
        <v>14</v>
      </c>
    </row>
    <row r="53" ht="12.75">
      <c r="N53">
        <v>15</v>
      </c>
    </row>
    <row r="54" ht="12.75">
      <c r="N54">
        <v>16</v>
      </c>
    </row>
    <row r="55" ht="12.75">
      <c r="N55">
        <v>17</v>
      </c>
    </row>
    <row r="56" ht="12.75">
      <c r="N56">
        <v>18</v>
      </c>
    </row>
  </sheetData>
  <printOptions/>
  <pageMargins left="0.75" right="0.75" top="1" bottom="1" header="0.5" footer="0.5"/>
  <pageSetup horizontalDpi="300" verticalDpi="300" orientation="landscape"/>
  <headerFooter alignWithMargins="0">
    <oddHeader>&amp;CNelson Farm Valley - Sites 1,2,3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59" sqref="H59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horizontalDpi="300" verticalDpi="300" orientation="landscape"/>
  <headerFooter alignWithMargins="0">
    <oddHeader>&amp;CNelson Farm New Fallow - Site 2(a1,a2,a3)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J10" sqref="J10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8" ht="12.75">
      <c r="A8" t="s">
        <v>41</v>
      </c>
    </row>
    <row r="9" ht="12.75">
      <c r="A9" t="s">
        <v>42</v>
      </c>
    </row>
    <row r="11" ht="12.75">
      <c r="A11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9" ht="12.75">
      <c r="A19" t="s">
        <v>49</v>
      </c>
    </row>
    <row r="20" ht="12.75">
      <c r="A20" t="s">
        <v>50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jwharden</dc:creator>
  <cp:keywords/>
  <dc:description/>
  <cp:lastModifiedBy>Gary R. Buell</cp:lastModifiedBy>
  <cp:lastPrinted>1999-05-28T22:27:56Z</cp:lastPrinted>
  <dcterms:created xsi:type="dcterms:W3CDTF">1999-05-27T19:17:46Z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