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915" windowWidth="12120" windowHeight="8775" activeTab="0"/>
  </bookViews>
  <sheets>
    <sheet name="MTS Quick Link" sheetId="1" r:id="rId1"/>
  </sheets>
  <definedNames>
    <definedName name="_xlnm.Print_Titles" localSheetId="0">'MTS Quick Link'!$1:$1</definedName>
  </definedNames>
  <calcPr fullCalcOnLoad="1"/>
</workbook>
</file>

<file path=xl/sharedStrings.xml><?xml version="1.0" encoding="utf-8"?>
<sst xmlns="http://schemas.openxmlformats.org/spreadsheetml/2006/main" count="4" uniqueCount="4">
  <si>
    <t>Period</t>
  </si>
  <si>
    <t>Receipts</t>
  </si>
  <si>
    <t>Outlays</t>
  </si>
  <si>
    <t>Deficit/Surplus (-)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</si>
</sst>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$&quot;#,##0\ ;\(&quot;$&quot;#,##0\)"/>
    <numFmt numFmtId="167" formatCode="&quot;$&quot;#,##0\ ;[Red]\(&quot;$&quot;#,##0\)"/>
    <numFmt numFmtId="168" formatCode="&quot;$&quot;#,##0.00\ ;\(&quot;$&quot;#,##0.00\)"/>
    <numFmt numFmtId="169" formatCode="&quot;$&quot;#,##0.00\ ;[Red]\(&quot;$&quot;#,##0.00\)"/>
    <numFmt numFmtId="170" formatCode="#\ ??"/>
    <numFmt numFmtId="171" formatCode="m/d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7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tabSelected="1" zoomScale="135" zoomScaleNormal="135" workbookViewId="0" topLeftCell="A1">
      <pane ySplit="1" topLeftCell="BM326" activePane="bottomLeft" state="frozen"/>
      <selection pane="topLeft" activeCell="A1" sqref="A1"/>
      <selection pane="bottomLeft" activeCell="A341" sqref="A341"/>
    </sheetView>
  </sheetViews>
  <sheetFormatPr defaultColWidth="9.140625" defaultRowHeight="16.5" customHeight="1"/>
  <cols>
    <col min="1" max="1" width="9.28125" style="2" customWidth="1"/>
    <col min="2" max="2" width="13.8515625" style="4" customWidth="1"/>
    <col min="3" max="3" width="13.28125" style="4" customWidth="1"/>
    <col min="4" max="4" width="20.140625" style="4" customWidth="1"/>
    <col min="5" max="16384" width="9.140625" style="1" customWidth="1"/>
  </cols>
  <sheetData>
    <row r="1" spans="1:4" ht="16.5" customHeight="1">
      <c r="A1" s="7" t="s">
        <v>0</v>
      </c>
      <c r="B1" s="8" t="s">
        <v>1</v>
      </c>
      <c r="C1" s="8" t="s">
        <v>2</v>
      </c>
      <c r="D1" s="8" t="s">
        <v>3</v>
      </c>
    </row>
    <row r="2" spans="1:5" ht="16.5" customHeight="1">
      <c r="A2" s="2">
        <f>DATE(80,10,31)</f>
        <v>29525</v>
      </c>
      <c r="B2" s="3">
        <v>38923</v>
      </c>
      <c r="C2" s="3">
        <v>55843</v>
      </c>
      <c r="D2" s="3">
        <v>16921</v>
      </c>
      <c r="E2" s="9"/>
    </row>
    <row r="3" spans="1:4" ht="16.5" customHeight="1">
      <c r="A3" s="2">
        <f>DATE(80,11,30)</f>
        <v>29555</v>
      </c>
      <c r="B3" s="3">
        <f>78098-38923</f>
        <v>39175</v>
      </c>
      <c r="C3" s="3">
        <f>103926-55843</f>
        <v>48083</v>
      </c>
      <c r="D3" s="3">
        <f>25828-16921</f>
        <v>8907</v>
      </c>
    </row>
    <row r="4" spans="1:4" ht="16.5" customHeight="1">
      <c r="A4" s="2">
        <f>DATE(80,12,31)</f>
        <v>29586</v>
      </c>
      <c r="B4" s="3">
        <f>127002-78098</f>
        <v>48904</v>
      </c>
      <c r="C4" s="3">
        <f>154795-103926</f>
        <v>50869</v>
      </c>
      <c r="D4" s="3">
        <f>27793-25828</f>
        <v>1965</v>
      </c>
    </row>
    <row r="5" spans="1:4" ht="16.5" customHeight="1">
      <c r="A5" s="2">
        <f>DATE(81,1,31)</f>
        <v>29617</v>
      </c>
      <c r="B5" s="3">
        <f>178149-127002</f>
        <v>51147</v>
      </c>
      <c r="C5" s="3">
        <f>218134-154795</f>
        <v>63339</v>
      </c>
      <c r="D5" s="3">
        <f>39985-27793</f>
        <v>12192</v>
      </c>
    </row>
    <row r="6" spans="1:4" ht="16.5" customHeight="1">
      <c r="A6" s="2">
        <f>DATE(81,2,28)</f>
        <v>29645</v>
      </c>
      <c r="B6" s="3">
        <f>216278-178149</f>
        <v>38129</v>
      </c>
      <c r="C6" s="3">
        <f>271883-218134</f>
        <v>53749</v>
      </c>
      <c r="D6" s="3">
        <f>55605-39985</f>
        <v>15620</v>
      </c>
    </row>
    <row r="7" spans="1:4" ht="16.5" customHeight="1">
      <c r="A7" s="2">
        <f>DATE(81,3,31)</f>
        <v>29676</v>
      </c>
      <c r="B7" s="3">
        <f>260635-216278</f>
        <v>44357</v>
      </c>
      <c r="C7" s="3">
        <f>325821-271883</f>
        <v>53938</v>
      </c>
      <c r="D7" s="3">
        <f>65187-55605</f>
        <v>9582</v>
      </c>
    </row>
    <row r="8" spans="1:4" ht="16.5" customHeight="1">
      <c r="A8" s="2">
        <f>DATE(81,4,30)</f>
        <v>29706</v>
      </c>
      <c r="B8" s="3">
        <f>334823-260635</f>
        <v>74188</v>
      </c>
      <c r="C8" s="3">
        <f>382820-325821</f>
        <v>56999</v>
      </c>
      <c r="D8" s="3">
        <f>47997-65187</f>
        <v>-17190</v>
      </c>
    </row>
    <row r="9" spans="1:4" ht="16.5" customHeight="1">
      <c r="A9" s="2">
        <f>DATE(81,5,31)</f>
        <v>29737</v>
      </c>
      <c r="B9" s="3">
        <f>373066-334823</f>
        <v>38243</v>
      </c>
      <c r="C9" s="3">
        <f>437234-382820</f>
        <v>54414</v>
      </c>
      <c r="D9" s="3">
        <f>64168-47997</f>
        <v>16171</v>
      </c>
    </row>
    <row r="10" spans="1:4" ht="16.5" customHeight="1">
      <c r="A10" s="2">
        <f>DATE(81,6,30)</f>
        <v>29767</v>
      </c>
      <c r="B10" s="3">
        <f>443495-373066</f>
        <v>70429</v>
      </c>
      <c r="C10" s="3">
        <f>492300-437234</f>
        <v>55066</v>
      </c>
      <c r="D10" s="3">
        <f>48805-64168</f>
        <v>-15363</v>
      </c>
    </row>
    <row r="11" spans="1:4" ht="16.5" customHeight="1">
      <c r="A11" s="2">
        <f>DATE(81,7,31)</f>
        <v>29798</v>
      </c>
      <c r="B11" s="3">
        <f>491324-443495</f>
        <v>47829</v>
      </c>
      <c r="C11" s="3">
        <f>550472-492300</f>
        <v>58172</v>
      </c>
      <c r="D11" s="3">
        <f>59148-48805</f>
        <v>10343</v>
      </c>
    </row>
    <row r="12" spans="1:4" ht="16.5" customHeight="1">
      <c r="A12" s="2">
        <f>DATE(81,8,31)</f>
        <v>29829</v>
      </c>
      <c r="B12" s="3">
        <f>538993-491324</f>
        <v>47669</v>
      </c>
      <c r="C12" s="3">
        <f>603260-550472</f>
        <v>52788</v>
      </c>
      <c r="D12" s="3">
        <f>64267-59148</f>
        <v>5119</v>
      </c>
    </row>
    <row r="13" spans="1:4" ht="16.5" customHeight="1">
      <c r="A13" s="2">
        <f>DATE(81,9,30)</f>
        <v>29859</v>
      </c>
      <c r="B13" s="3">
        <f>599272-538993</f>
        <v>60279</v>
      </c>
      <c r="C13" s="3">
        <f>657204-603260</f>
        <v>53944</v>
      </c>
      <c r="D13" s="3">
        <f>57932-64267</f>
        <v>-6335</v>
      </c>
    </row>
    <row r="14" spans="1:4" ht="16.5" customHeight="1">
      <c r="A14" s="2">
        <f>DATE(81,10,31)</f>
        <v>29890</v>
      </c>
      <c r="B14" s="4">
        <v>45467</v>
      </c>
      <c r="C14" s="4">
        <v>63573</v>
      </c>
      <c r="D14" s="4">
        <v>18105</v>
      </c>
    </row>
    <row r="15" spans="1:4" ht="16.5" customHeight="1">
      <c r="A15" s="2">
        <f>DATE(81,11,30)</f>
        <v>29920</v>
      </c>
      <c r="B15" s="4">
        <v>44317</v>
      </c>
      <c r="C15" s="4">
        <v>54959</v>
      </c>
      <c r="D15" s="4">
        <v>10642</v>
      </c>
    </row>
    <row r="16" spans="1:4" ht="16.5" customHeight="1">
      <c r="A16" s="2">
        <f>DATE(81,12,31)</f>
        <v>29951</v>
      </c>
      <c r="B16" s="4">
        <v>57407</v>
      </c>
      <c r="C16" s="4">
        <v>76875</v>
      </c>
      <c r="D16" s="4">
        <v>19468</v>
      </c>
    </row>
    <row r="17" spans="1:4" ht="16.5" customHeight="1">
      <c r="A17" s="2">
        <f>DATE(82,1,31)</f>
        <v>29982</v>
      </c>
      <c r="B17" s="4">
        <v>55269</v>
      </c>
      <c r="C17" s="4">
        <v>45930</v>
      </c>
      <c r="D17" s="4">
        <v>-9339</v>
      </c>
    </row>
    <row r="18" spans="1:4" ht="16.5" customHeight="1">
      <c r="A18" s="2">
        <f>DATE(82,2,28)</f>
        <v>30010</v>
      </c>
      <c r="B18" s="4">
        <v>43042</v>
      </c>
      <c r="C18" s="4">
        <v>57822</v>
      </c>
      <c r="D18" s="4">
        <v>14780</v>
      </c>
    </row>
    <row r="19" spans="1:4" ht="16.5" customHeight="1">
      <c r="A19" s="2">
        <f>DATE(82,3,31)</f>
        <v>30041</v>
      </c>
      <c r="B19" s="4">
        <v>45291</v>
      </c>
      <c r="C19" s="4">
        <v>63546</v>
      </c>
      <c r="D19" s="4">
        <v>18255</v>
      </c>
    </row>
    <row r="20" spans="1:4" ht="16.5" customHeight="1">
      <c r="A20" s="2">
        <f>DATE(82,4,30)</f>
        <v>30071</v>
      </c>
      <c r="B20" s="4">
        <v>75777</v>
      </c>
      <c r="C20" s="4">
        <v>66073</v>
      </c>
      <c r="D20" s="4">
        <v>-9704</v>
      </c>
    </row>
    <row r="21" spans="1:4" ht="16.5" customHeight="1">
      <c r="A21" s="2">
        <f>DATE(82,5,31)</f>
        <v>30102</v>
      </c>
      <c r="B21" s="4">
        <v>36753</v>
      </c>
      <c r="C21" s="4">
        <v>55683</v>
      </c>
      <c r="D21" s="4">
        <v>18930</v>
      </c>
    </row>
    <row r="22" spans="1:4" ht="16.5" customHeight="1">
      <c r="A22" s="2">
        <f>DATE(82,6,30)</f>
        <v>30132</v>
      </c>
      <c r="B22" s="4">
        <v>66353</v>
      </c>
      <c r="C22" s="4">
        <v>59629</v>
      </c>
      <c r="D22" s="4">
        <v>-6724</v>
      </c>
    </row>
    <row r="23" spans="1:4" ht="16.5" customHeight="1">
      <c r="A23" s="2">
        <f>DATE(82,7,31)</f>
        <v>30163</v>
      </c>
      <c r="B23" s="4">
        <v>44675</v>
      </c>
      <c r="C23" s="4">
        <v>64506</v>
      </c>
      <c r="D23" s="4">
        <v>19831</v>
      </c>
    </row>
    <row r="24" spans="1:4" ht="16.5" customHeight="1">
      <c r="A24" s="2">
        <f>DATE(82,8,31)</f>
        <v>30194</v>
      </c>
      <c r="B24" s="4">
        <v>44924</v>
      </c>
      <c r="C24" s="4">
        <v>59628</v>
      </c>
      <c r="D24" s="4">
        <v>14704</v>
      </c>
    </row>
    <row r="25" spans="1:4" ht="16.5" customHeight="1">
      <c r="A25" s="2">
        <f>DATE(82,9,30)</f>
        <v>30224</v>
      </c>
      <c r="B25" s="4">
        <v>59694</v>
      </c>
      <c r="C25" s="4">
        <v>61403</v>
      </c>
      <c r="D25" s="4">
        <v>1708</v>
      </c>
    </row>
    <row r="26" spans="1:4" ht="16.5" customHeight="1">
      <c r="A26" s="2">
        <f>DATE(82,10,31)</f>
        <v>30255</v>
      </c>
      <c r="B26" s="3">
        <v>40539</v>
      </c>
      <c r="C26" s="3">
        <v>66708</v>
      </c>
      <c r="D26" s="3">
        <v>26169</v>
      </c>
    </row>
    <row r="27" spans="1:4" ht="16.5" customHeight="1">
      <c r="A27" s="2">
        <f>DATE(82,11,30)</f>
        <v>30285</v>
      </c>
      <c r="B27" s="3">
        <v>42007</v>
      </c>
      <c r="C27" s="3">
        <v>66166</v>
      </c>
      <c r="D27" s="3">
        <v>24158</v>
      </c>
    </row>
    <row r="28" spans="1:4" ht="16.5" customHeight="1">
      <c r="A28" s="2">
        <f>DATE(82,12,31)</f>
        <v>30316</v>
      </c>
      <c r="B28" s="3">
        <v>54498</v>
      </c>
      <c r="C28" s="3">
        <v>72436</v>
      </c>
      <c r="D28" s="3">
        <v>17938</v>
      </c>
    </row>
    <row r="29" spans="1:4" ht="16.5" customHeight="1">
      <c r="A29" s="2">
        <f>DATE(83,1,31)</f>
        <v>30347</v>
      </c>
      <c r="B29" s="3">
        <v>57505</v>
      </c>
      <c r="C29" s="3">
        <v>67087</v>
      </c>
      <c r="D29" s="3">
        <v>9582</v>
      </c>
    </row>
    <row r="30" spans="1:4" ht="16.5" customHeight="1">
      <c r="A30" s="2">
        <f>DATE(83,2,28)</f>
        <v>30375</v>
      </c>
      <c r="B30" s="3">
        <v>38816</v>
      </c>
      <c r="C30" s="3">
        <v>64152</v>
      </c>
      <c r="D30" s="3">
        <v>25336</v>
      </c>
    </row>
    <row r="31" spans="1:4" ht="16.5" customHeight="1">
      <c r="A31" s="2">
        <f>DATE(83,3,31)</f>
        <v>30406</v>
      </c>
      <c r="B31" s="3">
        <v>43504</v>
      </c>
      <c r="C31" s="3">
        <v>69540</v>
      </c>
      <c r="D31" s="3">
        <v>26036</v>
      </c>
    </row>
    <row r="32" spans="1:4" ht="16.5" customHeight="1">
      <c r="A32" s="2">
        <f>DATE(83,4,30)</f>
        <v>30436</v>
      </c>
      <c r="B32" s="3">
        <v>66234</v>
      </c>
      <c r="C32" s="3">
        <v>69542</v>
      </c>
      <c r="D32" s="3">
        <v>3308</v>
      </c>
    </row>
    <row r="33" spans="1:4" ht="16.5" customHeight="1">
      <c r="A33" s="2">
        <f>DATE(83,5,31)</f>
        <v>30467</v>
      </c>
      <c r="B33" s="3">
        <v>33755</v>
      </c>
      <c r="C33" s="3">
        <v>63040</v>
      </c>
      <c r="D33" s="3">
        <v>29285</v>
      </c>
    </row>
    <row r="34" spans="1:4" ht="16.5" customHeight="1">
      <c r="A34" s="2">
        <f>DATE(83,6,30)</f>
        <v>30497</v>
      </c>
      <c r="B34" s="3">
        <v>66517</v>
      </c>
      <c r="C34" s="3">
        <v>63116</v>
      </c>
      <c r="D34" s="3">
        <v>-3401</v>
      </c>
    </row>
    <row r="35" spans="1:4" ht="16.5" customHeight="1">
      <c r="A35" s="2">
        <f>DATE(83,7,31)</f>
        <v>30528</v>
      </c>
      <c r="B35" s="3">
        <v>43948</v>
      </c>
      <c r="C35" s="3">
        <v>65360</v>
      </c>
      <c r="D35" s="3">
        <v>21412</v>
      </c>
    </row>
    <row r="36" spans="1:4" ht="16.5" customHeight="1">
      <c r="A36" s="2">
        <f>DATE(83,8,31)</f>
        <v>30559</v>
      </c>
      <c r="B36" s="3">
        <f>537006-487323</f>
        <v>49683</v>
      </c>
      <c r="C36" s="3">
        <f>734306-667146</f>
        <v>67160</v>
      </c>
      <c r="D36" s="3">
        <f>197300-179823</f>
        <v>17477</v>
      </c>
    </row>
    <row r="37" spans="1:4" ht="16.5" customHeight="1">
      <c r="A37" s="2">
        <f>DATE(83,9,30)</f>
        <v>30589</v>
      </c>
      <c r="B37" s="3">
        <f>600562-537006</f>
        <v>63556</v>
      </c>
      <c r="C37" s="3">
        <f>795916-734306</f>
        <v>61610</v>
      </c>
      <c r="D37" s="3">
        <f>195354-197300</f>
        <v>-1946</v>
      </c>
    </row>
    <row r="38" spans="1:4" ht="16.5" customHeight="1">
      <c r="A38" s="2">
        <f>DATE(83,10,31)</f>
        <v>30620</v>
      </c>
      <c r="B38" s="4">
        <v>45157</v>
      </c>
      <c r="C38" s="4">
        <v>70226</v>
      </c>
      <c r="D38" s="4">
        <v>25069</v>
      </c>
    </row>
    <row r="39" spans="1:4" ht="16.5" customHeight="1">
      <c r="A39" s="2">
        <f>DATE(83,11,30)</f>
        <v>30650</v>
      </c>
      <c r="B39" s="4">
        <v>46202</v>
      </c>
      <c r="C39" s="4">
        <v>67794</v>
      </c>
      <c r="D39" s="4">
        <v>21591</v>
      </c>
    </row>
    <row r="40" spans="1:4" ht="16.5" customHeight="1">
      <c r="A40" s="2">
        <f>DATE(83,12,31)</f>
        <v>30681</v>
      </c>
      <c r="B40" s="4">
        <v>58044</v>
      </c>
      <c r="C40" s="4">
        <v>74705</v>
      </c>
      <c r="D40" s="4">
        <v>16661</v>
      </c>
    </row>
    <row r="41" spans="1:4" ht="16.5" customHeight="1">
      <c r="A41" s="2">
        <f>DATE(84,1,31)</f>
        <v>30712</v>
      </c>
      <c r="B41" s="4">
        <v>62537</v>
      </c>
      <c r="C41" s="4">
        <v>68052</v>
      </c>
      <c r="D41" s="4">
        <v>5515</v>
      </c>
    </row>
    <row r="42" spans="1:4" ht="16.5" customHeight="1">
      <c r="A42" s="2">
        <f>DATE(84,2,28)</f>
        <v>30740</v>
      </c>
      <c r="B42" s="4">
        <v>47886</v>
      </c>
      <c r="C42" s="4">
        <v>68267</v>
      </c>
      <c r="D42" s="4">
        <v>20381</v>
      </c>
    </row>
    <row r="43" spans="1:4" ht="16.5" customHeight="1">
      <c r="A43" s="2">
        <f>DATE(84,3,31)</f>
        <v>30772</v>
      </c>
      <c r="B43" s="4">
        <v>44464</v>
      </c>
      <c r="C43" s="4">
        <v>73020</v>
      </c>
      <c r="D43" s="4">
        <v>28555</v>
      </c>
    </row>
    <row r="44" spans="1:4" ht="16.5" customHeight="1">
      <c r="A44" s="2">
        <f>DATE(84,4,30)</f>
        <v>30802</v>
      </c>
      <c r="B44" s="4">
        <v>80180</v>
      </c>
      <c r="C44" s="4">
        <v>68687</v>
      </c>
      <c r="D44" s="4">
        <v>-11493</v>
      </c>
    </row>
    <row r="45" spans="1:4" ht="16.5" customHeight="1">
      <c r="A45" s="2">
        <f>DATE(84,5,31)</f>
        <v>30833</v>
      </c>
      <c r="B45" s="4">
        <v>37459</v>
      </c>
      <c r="C45" s="4">
        <v>71391</v>
      </c>
      <c r="D45" s="4">
        <v>33932</v>
      </c>
    </row>
    <row r="46" spans="1:4" ht="16.5" customHeight="1">
      <c r="A46" s="2">
        <f>DATE(84,6,30)</f>
        <v>30863</v>
      </c>
      <c r="B46" s="4">
        <v>69282</v>
      </c>
      <c r="C46" s="4">
        <v>71283</v>
      </c>
      <c r="D46" s="4">
        <v>2000</v>
      </c>
    </row>
    <row r="47" spans="1:4" ht="16.5" customHeight="1">
      <c r="A47" s="2">
        <f>DATE(84,7,31)</f>
        <v>30894</v>
      </c>
      <c r="B47" s="4">
        <v>52017</v>
      </c>
      <c r="C47" s="4">
        <v>68432</v>
      </c>
      <c r="D47" s="4">
        <v>16416</v>
      </c>
    </row>
    <row r="48" spans="1:4" ht="16.5" customHeight="1">
      <c r="A48" s="2">
        <f>DATE(84,8,31)</f>
        <v>30925</v>
      </c>
      <c r="B48" s="4">
        <v>55209</v>
      </c>
      <c r="C48" s="4">
        <v>88707</v>
      </c>
      <c r="D48" s="4">
        <v>33498</v>
      </c>
    </row>
    <row r="49" spans="1:4" ht="16.5" customHeight="1">
      <c r="A49" s="2">
        <f>DATE(84,9,30)</f>
        <v>30955</v>
      </c>
      <c r="B49" s="4">
        <v>68019</v>
      </c>
      <c r="C49" s="4">
        <v>51234</v>
      </c>
      <c r="D49" s="4">
        <v>-16785</v>
      </c>
    </row>
    <row r="50" spans="1:4" ht="16.5" customHeight="1">
      <c r="A50" s="2">
        <f>DATE(84,10,31)</f>
        <v>30986</v>
      </c>
      <c r="B50" s="3">
        <v>52251</v>
      </c>
      <c r="C50" s="3">
        <v>80260</v>
      </c>
      <c r="D50" s="3">
        <v>28009</v>
      </c>
    </row>
    <row r="51" spans="1:4" ht="16.5" customHeight="1">
      <c r="A51" s="2">
        <f>DATE(84,11,30)</f>
        <v>31016</v>
      </c>
      <c r="B51" s="3">
        <v>51494</v>
      </c>
      <c r="C51" s="3">
        <v>80390</v>
      </c>
      <c r="D51" s="3">
        <v>28896</v>
      </c>
    </row>
    <row r="52" spans="1:4" ht="16.5" customHeight="1">
      <c r="A52" s="2">
        <f>DATE(84,12,31)</f>
        <v>31047</v>
      </c>
      <c r="B52" s="3">
        <v>62404</v>
      </c>
      <c r="C52" s="3">
        <v>76971</v>
      </c>
      <c r="D52" s="3">
        <v>14568</v>
      </c>
    </row>
    <row r="53" spans="1:4" ht="16.5" customHeight="1">
      <c r="A53" s="2">
        <f>DATE(85,1,31)</f>
        <v>31078</v>
      </c>
      <c r="B53" s="3">
        <v>70454</v>
      </c>
      <c r="C53" s="3">
        <v>78446</v>
      </c>
      <c r="D53" s="3">
        <v>7992</v>
      </c>
    </row>
    <row r="54" spans="1:4" ht="16.5" customHeight="1">
      <c r="A54" s="2">
        <f>DATE(85,2,28)</f>
        <v>31106</v>
      </c>
      <c r="B54" s="3">
        <v>54049</v>
      </c>
      <c r="C54" s="3">
        <v>75101</v>
      </c>
      <c r="D54" s="3">
        <v>21053</v>
      </c>
    </row>
    <row r="55" spans="1:4" ht="16.5" customHeight="1">
      <c r="A55" s="2">
        <f>DATE(85,3,31)</f>
        <v>31137</v>
      </c>
      <c r="B55" s="3">
        <v>49613</v>
      </c>
      <c r="C55" s="3">
        <v>79115</v>
      </c>
      <c r="D55" s="3">
        <v>29502</v>
      </c>
    </row>
    <row r="56" spans="1:4" ht="16.5" customHeight="1">
      <c r="A56" s="2">
        <f>DATE(85,4,30)</f>
        <v>31167</v>
      </c>
      <c r="B56" s="3">
        <v>94599</v>
      </c>
      <c r="C56" s="3">
        <v>83214</v>
      </c>
      <c r="D56" s="3">
        <v>-11386</v>
      </c>
    </row>
    <row r="57" spans="1:4" ht="16.5" customHeight="1">
      <c r="A57" s="2">
        <f>DATE(85,5,31)</f>
        <v>31198</v>
      </c>
      <c r="B57" s="3">
        <v>39794</v>
      </c>
      <c r="C57" s="3">
        <v>81791</v>
      </c>
      <c r="D57" s="3">
        <v>41997</v>
      </c>
    </row>
    <row r="58" spans="1:4" ht="16.5" customHeight="1">
      <c r="A58" s="2">
        <f>DATE(85,6,30)</f>
        <v>31228</v>
      </c>
      <c r="B58" s="3">
        <v>72151</v>
      </c>
      <c r="C58" s="3">
        <v>73559</v>
      </c>
      <c r="D58" s="3">
        <v>1408</v>
      </c>
    </row>
    <row r="59" spans="1:4" ht="16.5" customHeight="1">
      <c r="A59" s="2">
        <f>DATE(85,7,31)</f>
        <v>31259</v>
      </c>
      <c r="B59" s="3">
        <v>57650</v>
      </c>
      <c r="C59" s="3">
        <v>79183</v>
      </c>
      <c r="D59" s="3">
        <v>21533</v>
      </c>
    </row>
    <row r="60" spans="1:4" ht="16.5" customHeight="1">
      <c r="A60" s="2">
        <f>DATE(85,8,31)</f>
        <v>31290</v>
      </c>
      <c r="B60" s="3">
        <v>55781</v>
      </c>
      <c r="C60" s="3">
        <v>83378</v>
      </c>
      <c r="D60" s="3">
        <v>27597</v>
      </c>
    </row>
    <row r="61" spans="1:4" ht="16.5" customHeight="1">
      <c r="A61" s="2">
        <f>DATE(85,9,30)</f>
        <v>31320</v>
      </c>
      <c r="B61" s="3">
        <v>73808</v>
      </c>
      <c r="C61" s="3">
        <v>73191</v>
      </c>
      <c r="D61" s="3">
        <v>-617</v>
      </c>
    </row>
    <row r="62" spans="1:4" ht="16.5" customHeight="1">
      <c r="A62" s="2">
        <f>DATE(85,10,31)</f>
        <v>31351</v>
      </c>
      <c r="B62" s="4">
        <v>57886</v>
      </c>
      <c r="C62" s="4">
        <v>84973</v>
      </c>
      <c r="D62" s="4">
        <v>27087</v>
      </c>
    </row>
    <row r="63" spans="1:4" ht="16.5" customHeight="1">
      <c r="A63" s="2">
        <f>DATE(85,11,30)</f>
        <v>31381</v>
      </c>
      <c r="B63" s="4">
        <v>51166</v>
      </c>
      <c r="C63" s="4">
        <v>84551</v>
      </c>
      <c r="D63" s="4">
        <v>33386</v>
      </c>
    </row>
    <row r="64" spans="1:4" ht="16.5" customHeight="1">
      <c r="A64" s="2">
        <f>DATE(85,12,31)</f>
        <v>31412</v>
      </c>
      <c r="B64" s="4">
        <v>68196</v>
      </c>
      <c r="C64" s="4">
        <v>82853</v>
      </c>
      <c r="D64" s="4">
        <v>14656</v>
      </c>
    </row>
    <row r="65" spans="1:4" ht="16.5" customHeight="1">
      <c r="A65" s="2">
        <f>DATE(86,1,31)</f>
        <v>31443</v>
      </c>
      <c r="B65" s="4">
        <v>76698</v>
      </c>
      <c r="C65" s="4">
        <v>83189</v>
      </c>
      <c r="D65" s="4">
        <v>6492</v>
      </c>
    </row>
    <row r="66" spans="1:4" ht="16.5" customHeight="1">
      <c r="A66" s="2">
        <f>DATE(86,2,28)</f>
        <v>31471</v>
      </c>
      <c r="B66" s="4">
        <v>53370</v>
      </c>
      <c r="C66" s="4">
        <v>77950</v>
      </c>
      <c r="D66" s="4">
        <v>24580</v>
      </c>
    </row>
    <row r="67" spans="1:4" ht="16.5" customHeight="1">
      <c r="A67" s="2">
        <f>DATE(86,3,31)</f>
        <v>31502</v>
      </c>
      <c r="B67" s="4">
        <v>49557</v>
      </c>
      <c r="C67" s="4">
        <v>79700</v>
      </c>
      <c r="D67" s="4">
        <v>30142</v>
      </c>
    </row>
    <row r="68" spans="1:4" ht="16.5" customHeight="1">
      <c r="A68" s="2">
        <f>DATE(86,4,30)</f>
        <v>31532</v>
      </c>
      <c r="B68" s="4">
        <v>91438</v>
      </c>
      <c r="C68" s="4">
        <v>81510</v>
      </c>
      <c r="D68" s="4">
        <v>-9928</v>
      </c>
    </row>
    <row r="69" spans="1:4" ht="16.5" customHeight="1">
      <c r="A69" s="2">
        <f>DATE(86,5,31)</f>
        <v>31563</v>
      </c>
      <c r="B69" s="4">
        <v>46246</v>
      </c>
      <c r="C69" s="4">
        <v>85642</v>
      </c>
      <c r="D69" s="4">
        <v>39396</v>
      </c>
    </row>
    <row r="70" spans="1:4" ht="16.5" customHeight="1">
      <c r="A70" s="2">
        <f>DATE(86,6,30)</f>
        <v>31593</v>
      </c>
      <c r="B70" s="4">
        <v>77024</v>
      </c>
      <c r="C70" s="4">
        <v>78067</v>
      </c>
      <c r="D70" s="4">
        <v>1044</v>
      </c>
    </row>
    <row r="71" spans="1:4" ht="16.5" customHeight="1">
      <c r="A71" s="2">
        <f>DATE(86,7,31)</f>
        <v>31624</v>
      </c>
      <c r="B71" s="4">
        <v>62974</v>
      </c>
      <c r="C71" s="4">
        <v>85278</v>
      </c>
      <c r="D71" s="4">
        <v>22304</v>
      </c>
    </row>
    <row r="72" spans="1:4" ht="16.5" customHeight="1">
      <c r="A72" s="2">
        <f>DATE(86,8,31)</f>
        <v>31655</v>
      </c>
      <c r="B72" s="4">
        <v>56523</v>
      </c>
      <c r="C72" s="4">
        <v>84579</v>
      </c>
      <c r="D72" s="4">
        <v>28056</v>
      </c>
    </row>
    <row r="73" spans="1:4" ht="16.5" customHeight="1">
      <c r="A73" s="2">
        <f>DATE(86,9,30)</f>
        <v>31685</v>
      </c>
      <c r="B73" s="4">
        <v>78013</v>
      </c>
      <c r="C73" s="4">
        <v>81939</v>
      </c>
      <c r="D73" s="4">
        <v>3926</v>
      </c>
    </row>
    <row r="74" spans="1:4" ht="16.5" customHeight="1">
      <c r="A74" s="2">
        <f>DATE(86,10,31)</f>
        <v>31716</v>
      </c>
      <c r="B74" s="3">
        <v>59012</v>
      </c>
      <c r="C74" s="3">
        <v>84302</v>
      </c>
      <c r="D74" s="3">
        <v>25290</v>
      </c>
    </row>
    <row r="75" spans="1:4" ht="16.5" customHeight="1">
      <c r="A75" s="2">
        <f>DATE(86,11,30)</f>
        <v>31746</v>
      </c>
      <c r="B75" s="3">
        <v>52967</v>
      </c>
      <c r="C75" s="3">
        <v>80054</v>
      </c>
      <c r="D75" s="3">
        <v>27087</v>
      </c>
    </row>
    <row r="76" spans="1:4" ht="16.5" customHeight="1">
      <c r="A76" s="2">
        <f>DATE(86,12,31)</f>
        <v>31777</v>
      </c>
      <c r="B76" s="3">
        <v>78035</v>
      </c>
      <c r="C76" s="3">
        <v>90404</v>
      </c>
      <c r="D76" s="3">
        <v>12369</v>
      </c>
    </row>
    <row r="77" spans="1:4" ht="16.5" customHeight="1">
      <c r="A77" s="2">
        <f>DATE(87,1,31)</f>
        <v>31808</v>
      </c>
      <c r="B77" s="3">
        <v>81771</v>
      </c>
      <c r="C77" s="3">
        <v>83928</v>
      </c>
      <c r="D77" s="3">
        <v>2157</v>
      </c>
    </row>
    <row r="78" spans="1:4" ht="16.5" customHeight="1">
      <c r="A78" s="2">
        <f>DATE(87,2,28)</f>
        <v>31836</v>
      </c>
      <c r="B78" s="3">
        <v>55463</v>
      </c>
      <c r="C78" s="3">
        <v>83842</v>
      </c>
      <c r="D78" s="3">
        <v>28379</v>
      </c>
    </row>
    <row r="79" spans="1:4" ht="16.5" customHeight="1">
      <c r="A79" s="2">
        <f>DATE(87,3,31)</f>
        <v>31867</v>
      </c>
      <c r="B79" s="3">
        <v>56515</v>
      </c>
      <c r="C79" s="3">
        <v>84446</v>
      </c>
      <c r="D79" s="3">
        <v>27931</v>
      </c>
    </row>
    <row r="80" spans="1:4" ht="16.5" customHeight="1">
      <c r="A80" s="2">
        <f>DATE(87,4,30)</f>
        <v>31897</v>
      </c>
      <c r="B80" s="3">
        <v>122897</v>
      </c>
      <c r="C80" s="3">
        <v>84155</v>
      </c>
      <c r="D80" s="3">
        <v>-38742</v>
      </c>
    </row>
    <row r="81" spans="1:4" ht="16.5" customHeight="1">
      <c r="A81" s="2">
        <f>DATE(87,5,31)</f>
        <v>31928</v>
      </c>
      <c r="B81" s="3">
        <v>47691</v>
      </c>
      <c r="C81" s="3">
        <v>83328</v>
      </c>
      <c r="D81" s="3">
        <v>35637</v>
      </c>
    </row>
    <row r="82" spans="1:4" ht="16.5" customHeight="1">
      <c r="A82" s="2">
        <f>DATE(87,6,30)</f>
        <v>31958</v>
      </c>
      <c r="B82" s="3">
        <v>82945</v>
      </c>
      <c r="C82" s="3">
        <v>83568</v>
      </c>
      <c r="D82" s="3">
        <v>623</v>
      </c>
    </row>
    <row r="83" spans="1:4" ht="16.5" customHeight="1">
      <c r="A83" s="2">
        <f>DATE(87,7,31)</f>
        <v>31989</v>
      </c>
      <c r="B83" s="3">
        <v>64223</v>
      </c>
      <c r="C83" s="3">
        <v>86562</v>
      </c>
      <c r="D83" s="3">
        <v>22339</v>
      </c>
    </row>
    <row r="84" spans="1:4" ht="16.5" customHeight="1">
      <c r="A84" s="2">
        <f>DATE(87,8,31)</f>
        <v>32020</v>
      </c>
      <c r="B84" s="3">
        <v>60213</v>
      </c>
      <c r="C84" s="3">
        <v>82009</v>
      </c>
      <c r="D84" s="3">
        <v>21796</v>
      </c>
    </row>
    <row r="85" spans="1:4" ht="16.5" customHeight="1">
      <c r="A85" s="2">
        <f>DATE(87,9,30)</f>
        <v>32050</v>
      </c>
      <c r="B85" s="3">
        <v>92410</v>
      </c>
      <c r="C85" s="3">
        <v>77206</v>
      </c>
      <c r="D85" s="3">
        <v>-15204</v>
      </c>
    </row>
    <row r="86" spans="1:4" ht="16.5" customHeight="1">
      <c r="A86" s="2">
        <f>DATE(87,10,31)</f>
        <v>32081</v>
      </c>
      <c r="B86" s="4">
        <v>62295</v>
      </c>
      <c r="C86" s="4">
        <v>93105</v>
      </c>
      <c r="D86" s="4">
        <v>30810</v>
      </c>
    </row>
    <row r="87" spans="1:4" ht="16.5" customHeight="1">
      <c r="A87" s="2">
        <f>DATE(87,11,30)</f>
        <v>32111</v>
      </c>
      <c r="B87" s="4">
        <v>56915</v>
      </c>
      <c r="C87" s="4">
        <v>83937</v>
      </c>
      <c r="D87" s="4">
        <v>27022</v>
      </c>
    </row>
    <row r="88" spans="1:4" ht="16.5" customHeight="1">
      <c r="A88" s="2">
        <f>DATE(87,12,31)</f>
        <v>32142</v>
      </c>
      <c r="B88" s="4">
        <v>85469</v>
      </c>
      <c r="C88" s="4">
        <v>109833</v>
      </c>
      <c r="D88" s="4">
        <v>24363</v>
      </c>
    </row>
    <row r="89" spans="1:4" ht="16.5" customHeight="1">
      <c r="A89" s="2">
        <f>DATE(88,1,31)</f>
        <v>32173</v>
      </c>
      <c r="B89" s="4">
        <v>81740</v>
      </c>
      <c r="C89" s="4">
        <v>65844</v>
      </c>
      <c r="D89" s="4">
        <v>-15896</v>
      </c>
    </row>
    <row r="90" spans="1:4" ht="16.5" customHeight="1">
      <c r="A90" s="2">
        <f>DATE(88,2,28)</f>
        <v>32201</v>
      </c>
      <c r="B90" s="4">
        <v>60279</v>
      </c>
      <c r="C90" s="4">
        <v>84344</v>
      </c>
      <c r="D90" s="4">
        <v>24065</v>
      </c>
    </row>
    <row r="91" spans="1:4" ht="16.5" customHeight="1">
      <c r="A91" s="2">
        <f>DATE(88,3,31)</f>
        <v>32233</v>
      </c>
      <c r="B91" s="4">
        <v>65664</v>
      </c>
      <c r="C91" s="4">
        <v>94947</v>
      </c>
      <c r="D91" s="4">
        <v>29283</v>
      </c>
    </row>
    <row r="92" spans="1:4" ht="16.5" customHeight="1">
      <c r="A92" s="2">
        <f>DATE(88,4,30)</f>
        <v>32263</v>
      </c>
      <c r="B92" s="4">
        <v>109266</v>
      </c>
      <c r="C92" s="4">
        <v>95497</v>
      </c>
      <c r="D92" s="4">
        <v>-13769</v>
      </c>
    </row>
    <row r="93" spans="1:4" ht="16.5" customHeight="1">
      <c r="A93" s="2">
        <f>DATE(88,5,31)</f>
        <v>32294</v>
      </c>
      <c r="B93" s="4">
        <v>59635</v>
      </c>
      <c r="C93" s="4">
        <v>82218</v>
      </c>
      <c r="D93" s="4">
        <v>22583</v>
      </c>
    </row>
    <row r="94" spans="1:4" ht="16.5" customHeight="1">
      <c r="A94" s="2">
        <f>DATE(88,6,30)</f>
        <v>32324</v>
      </c>
      <c r="B94" s="4">
        <v>99348</v>
      </c>
      <c r="C94" s="4">
        <v>89856</v>
      </c>
      <c r="D94" s="4">
        <v>-9492</v>
      </c>
    </row>
    <row r="95" spans="1:4" ht="16.5" customHeight="1">
      <c r="A95" s="2">
        <f>DATE(88,7,31)</f>
        <v>32355</v>
      </c>
      <c r="B95" s="4">
        <v>60631</v>
      </c>
      <c r="C95" s="4">
        <v>83549</v>
      </c>
      <c r="D95" s="4">
        <v>22918</v>
      </c>
    </row>
    <row r="96" spans="1:4" ht="16.5" customHeight="1">
      <c r="A96" s="2">
        <f>DATE(88,8,31)</f>
        <v>32386</v>
      </c>
      <c r="B96" s="4">
        <v>69390</v>
      </c>
      <c r="C96" s="4">
        <v>92468</v>
      </c>
      <c r="D96" s="4">
        <v>23079</v>
      </c>
    </row>
    <row r="97" spans="1:4" ht="16.5" customHeight="1">
      <c r="A97" s="2">
        <f>DATE(88,9,30)</f>
        <v>32416</v>
      </c>
      <c r="B97" s="4">
        <v>97742</v>
      </c>
      <c r="C97" s="4">
        <v>87569</v>
      </c>
      <c r="D97" s="4">
        <v>-10173</v>
      </c>
    </row>
    <row r="98" spans="1:4" ht="16.5" customHeight="1">
      <c r="A98" s="2">
        <f>DATE(88,10,31)</f>
        <v>32447</v>
      </c>
      <c r="B98" s="3">
        <v>63582</v>
      </c>
      <c r="C98" s="3">
        <v>90587</v>
      </c>
      <c r="D98" s="3">
        <v>27005</v>
      </c>
    </row>
    <row r="99" spans="1:4" ht="16.5" customHeight="1">
      <c r="A99" s="2">
        <f>DATE(88,11,30)</f>
        <v>32477</v>
      </c>
      <c r="B99" s="3">
        <v>64330</v>
      </c>
      <c r="C99" s="3">
        <v>93470</v>
      </c>
      <c r="D99" s="3">
        <v>29140</v>
      </c>
    </row>
    <row r="100" spans="1:4" ht="16.5" customHeight="1">
      <c r="A100" s="2">
        <f>DATE(88,12,31)</f>
        <v>32508</v>
      </c>
      <c r="B100" s="3">
        <v>93655</v>
      </c>
      <c r="C100" s="3">
        <v>106446</v>
      </c>
      <c r="D100" s="3">
        <v>12790</v>
      </c>
    </row>
    <row r="101" spans="1:4" ht="16.5" customHeight="1">
      <c r="A101" s="2">
        <f>DATE(89,1,31)</f>
        <v>32539</v>
      </c>
      <c r="B101" s="3">
        <v>89306</v>
      </c>
      <c r="C101" s="3">
        <v>86509</v>
      </c>
      <c r="D101" s="3">
        <v>-2797</v>
      </c>
    </row>
    <row r="102" spans="1:4" ht="16.5" customHeight="1">
      <c r="A102" s="2">
        <f>DATE(89,2,28)</f>
        <v>32567</v>
      </c>
      <c r="B102" s="3">
        <v>61897</v>
      </c>
      <c r="C102" s="3">
        <v>89769</v>
      </c>
      <c r="D102" s="3">
        <v>27871</v>
      </c>
    </row>
    <row r="103" spans="1:4" ht="16.5" customHeight="1">
      <c r="A103" s="2">
        <f>DATE(89,3,31)</f>
        <v>32598</v>
      </c>
      <c r="B103" s="3">
        <v>68205</v>
      </c>
      <c r="C103" s="3">
        <v>103988</v>
      </c>
      <c r="D103" s="3">
        <v>35784</v>
      </c>
    </row>
    <row r="104" spans="1:4" ht="16.5" customHeight="1">
      <c r="A104" s="2">
        <f>DATE(89,4,30)</f>
        <v>32628</v>
      </c>
      <c r="B104" s="3">
        <v>128892</v>
      </c>
      <c r="C104" s="3">
        <v>88237</v>
      </c>
      <c r="D104" s="3">
        <v>-40654</v>
      </c>
    </row>
    <row r="105" spans="1:4" ht="16.5" customHeight="1">
      <c r="A105" s="2">
        <f>DATE(89,5,31)</f>
        <v>32659</v>
      </c>
      <c r="B105" s="3">
        <v>71025</v>
      </c>
      <c r="C105" s="3">
        <v>96458</v>
      </c>
      <c r="D105" s="3">
        <v>25433</v>
      </c>
    </row>
    <row r="106" spans="1:4" ht="16.5" customHeight="1">
      <c r="A106" s="2">
        <f>DATE(89,6,30)</f>
        <v>32689</v>
      </c>
      <c r="B106" s="3">
        <v>108249</v>
      </c>
      <c r="C106" s="3">
        <v>100464</v>
      </c>
      <c r="D106" s="3">
        <v>-7785</v>
      </c>
    </row>
    <row r="107" spans="1:4" ht="16.5" customHeight="1">
      <c r="A107" s="2">
        <f>DATE(89,7,31)</f>
        <v>32720</v>
      </c>
      <c r="B107" s="3">
        <v>66191</v>
      </c>
      <c r="C107" s="3">
        <v>84428</v>
      </c>
      <c r="D107" s="3">
        <v>18237</v>
      </c>
    </row>
    <row r="108" spans="1:4" ht="16.5" customHeight="1">
      <c r="A108" s="2">
        <f>DATE(89,8,31)</f>
        <v>32751</v>
      </c>
      <c r="B108" s="3">
        <v>76136</v>
      </c>
      <c r="C108" s="3">
        <v>98286</v>
      </c>
      <c r="D108" s="3">
        <v>22150</v>
      </c>
    </row>
    <row r="109" spans="1:4" ht="16.5" customHeight="1">
      <c r="A109" s="2">
        <f>DATE(89,9,30)</f>
        <v>32781</v>
      </c>
      <c r="B109" s="3">
        <v>99233</v>
      </c>
      <c r="C109" s="3">
        <v>105378</v>
      </c>
      <c r="D109" s="3">
        <v>6146</v>
      </c>
    </row>
    <row r="110" spans="1:4" ht="16.5" customHeight="1">
      <c r="A110" s="2">
        <f>DATE(89,10,31)</f>
        <v>32812</v>
      </c>
      <c r="B110" s="4">
        <v>68420</v>
      </c>
      <c r="C110" s="4">
        <v>94503</v>
      </c>
      <c r="D110" s="4">
        <v>26084</v>
      </c>
    </row>
    <row r="111" spans="1:4" ht="16.5" customHeight="1">
      <c r="A111" s="2">
        <f>DATE(89,11,30)</f>
        <v>32842</v>
      </c>
      <c r="B111" s="4">
        <v>71174</v>
      </c>
      <c r="C111" s="4">
        <v>100906</v>
      </c>
      <c r="D111" s="4">
        <v>29732</v>
      </c>
    </row>
    <row r="112" spans="1:4" ht="16.5" customHeight="1">
      <c r="A112" s="2">
        <f>DATE(89,12,31)</f>
        <v>32873</v>
      </c>
      <c r="B112" s="4">
        <v>89122</v>
      </c>
      <c r="C112" s="4">
        <v>103893</v>
      </c>
      <c r="D112" s="4">
        <v>14772</v>
      </c>
    </row>
    <row r="113" spans="1:4" ht="16.5" customHeight="1">
      <c r="A113" s="2">
        <f>DATE(90,1,31)</f>
        <v>32904</v>
      </c>
      <c r="B113" s="4">
        <v>99524</v>
      </c>
      <c r="C113" s="4">
        <v>91242</v>
      </c>
      <c r="D113" s="4">
        <v>-8282</v>
      </c>
    </row>
    <row r="114" spans="1:4" ht="16.5" customHeight="1">
      <c r="A114" s="2">
        <f>DATE(90,2,28)</f>
        <v>32932</v>
      </c>
      <c r="B114" s="4">
        <v>65141</v>
      </c>
      <c r="C114" s="4">
        <v>100348</v>
      </c>
      <c r="D114" s="4">
        <v>35207</v>
      </c>
    </row>
    <row r="115" spans="1:4" ht="16.5" customHeight="1">
      <c r="A115" s="2">
        <f>DATE(90,3,31)</f>
        <v>32963</v>
      </c>
      <c r="B115" s="4">
        <v>64805</v>
      </c>
      <c r="C115" s="4">
        <v>118128</v>
      </c>
      <c r="D115" s="4">
        <v>53324</v>
      </c>
    </row>
    <row r="116" spans="1:4" ht="16.5" customHeight="1">
      <c r="A116" s="2">
        <f>DATE(90,4,30)</f>
        <v>32993</v>
      </c>
      <c r="B116" s="4">
        <v>139604</v>
      </c>
      <c r="C116" s="4">
        <v>97775</v>
      </c>
      <c r="D116" s="4">
        <v>-41829</v>
      </c>
    </row>
    <row r="117" spans="1:4" ht="16.5" customHeight="1">
      <c r="A117" s="2">
        <f>DATE(90,5,31)</f>
        <v>33024</v>
      </c>
      <c r="B117" s="4">
        <v>69186</v>
      </c>
      <c r="C117" s="4">
        <v>111668</v>
      </c>
      <c r="D117" s="4">
        <v>42482</v>
      </c>
    </row>
    <row r="118" spans="1:4" ht="16.5" customHeight="1">
      <c r="A118" s="2">
        <f>DATE(90,6,30)</f>
        <v>33054</v>
      </c>
      <c r="B118" s="4">
        <v>110601</v>
      </c>
      <c r="C118" s="4">
        <v>121706</v>
      </c>
      <c r="D118" s="4">
        <v>11105</v>
      </c>
    </row>
    <row r="119" spans="1:4" ht="16.5" customHeight="1">
      <c r="A119" s="2">
        <f>DATE(90,7,31)</f>
        <v>33085</v>
      </c>
      <c r="B119" s="4">
        <v>72329</v>
      </c>
      <c r="C119" s="4">
        <v>98253</v>
      </c>
      <c r="D119" s="4">
        <v>25924</v>
      </c>
    </row>
    <row r="120" spans="1:4" ht="16.5" customHeight="1">
      <c r="A120" s="2">
        <f>DATE(90,8,31)</f>
        <v>33116</v>
      </c>
      <c r="B120" s="4">
        <v>78462</v>
      </c>
      <c r="C120" s="4">
        <v>131181</v>
      </c>
      <c r="D120" s="4">
        <v>52719</v>
      </c>
    </row>
    <row r="121" spans="1:4" ht="16.5" customHeight="1">
      <c r="A121" s="2">
        <f>DATE(90,9,30)</f>
        <v>33146</v>
      </c>
      <c r="B121" s="4">
        <v>102939</v>
      </c>
      <c r="C121" s="4">
        <v>82171</v>
      </c>
      <c r="D121" s="4">
        <v>-20768</v>
      </c>
    </row>
    <row r="122" spans="1:4" ht="16.5" customHeight="1">
      <c r="A122" s="2">
        <f>DATE(90,10,31)</f>
        <v>33177</v>
      </c>
      <c r="B122" s="4">
        <v>76986</v>
      </c>
      <c r="C122" s="4">
        <v>108350</v>
      </c>
      <c r="D122" s="4">
        <v>31364</v>
      </c>
    </row>
    <row r="123" spans="1:4" ht="16.5" customHeight="1">
      <c r="A123" s="2">
        <f>DATE(90,11,30)</f>
        <v>33207</v>
      </c>
      <c r="B123" s="4">
        <v>70507</v>
      </c>
      <c r="C123" s="4">
        <v>118230</v>
      </c>
      <c r="D123" s="4">
        <v>47723</v>
      </c>
    </row>
    <row r="124" spans="1:4" ht="16.5" customHeight="1">
      <c r="A124" s="2">
        <f>DATE(90,12,31)</f>
        <v>33238</v>
      </c>
      <c r="B124" s="4">
        <v>101900</v>
      </c>
      <c r="C124" s="4">
        <v>109287</v>
      </c>
      <c r="D124" s="4">
        <v>7387</v>
      </c>
    </row>
    <row r="125" spans="1:4" ht="16.5" customHeight="1">
      <c r="A125" s="2">
        <f>DATE(91,1,31)</f>
        <v>33269</v>
      </c>
      <c r="B125" s="4">
        <v>100713</v>
      </c>
      <c r="C125" s="4">
        <v>99062</v>
      </c>
      <c r="D125" s="4">
        <v>-1650</v>
      </c>
    </row>
    <row r="126" spans="1:4" ht="16.5" customHeight="1">
      <c r="A126" s="2">
        <f>DATE(91,2,28)</f>
        <v>33297</v>
      </c>
      <c r="B126" s="4">
        <v>67657</v>
      </c>
      <c r="C126" s="4">
        <v>93848</v>
      </c>
      <c r="D126" s="4">
        <v>26191</v>
      </c>
    </row>
    <row r="127" spans="1:4" ht="16.5" customHeight="1">
      <c r="A127" s="2">
        <f>DATE(91,3,31)</f>
        <v>33328</v>
      </c>
      <c r="B127" s="4">
        <v>64805</v>
      </c>
      <c r="C127" s="4">
        <v>105978</v>
      </c>
      <c r="D127" s="4">
        <v>41173</v>
      </c>
    </row>
    <row r="128" spans="1:4" ht="16.5" customHeight="1">
      <c r="A128" s="2">
        <f>DATE(91,4,30)</f>
        <v>33358</v>
      </c>
      <c r="B128" s="4">
        <v>140380</v>
      </c>
      <c r="C128" s="4">
        <v>110371</v>
      </c>
      <c r="D128" s="4">
        <v>-30009</v>
      </c>
    </row>
    <row r="129" spans="1:4" ht="16.5" customHeight="1">
      <c r="A129" s="2">
        <f>DATE(91,5,31)</f>
        <v>33389</v>
      </c>
      <c r="B129" s="4">
        <v>63560</v>
      </c>
      <c r="C129" s="4">
        <v>116926</v>
      </c>
      <c r="D129" s="4">
        <v>53367</v>
      </c>
    </row>
    <row r="130" spans="1:4" ht="16.5" customHeight="1">
      <c r="A130" s="2">
        <f>DATE(91,6,30)</f>
        <v>33419</v>
      </c>
      <c r="B130" s="4">
        <v>103389</v>
      </c>
      <c r="C130" s="4">
        <v>105968</v>
      </c>
      <c r="D130" s="4">
        <v>2579</v>
      </c>
    </row>
    <row r="131" spans="1:4" ht="16.5" customHeight="1">
      <c r="A131" s="2">
        <f>DATE(91,7,31)</f>
        <v>33450</v>
      </c>
      <c r="B131" s="4">
        <v>78593</v>
      </c>
      <c r="C131" s="4">
        <v>119424</v>
      </c>
      <c r="D131" s="4">
        <v>40831</v>
      </c>
    </row>
    <row r="132" spans="1:4" ht="16.5" customHeight="1">
      <c r="A132" s="2">
        <f>DATE(91,8,31)</f>
        <v>33481</v>
      </c>
      <c r="B132" s="4">
        <v>76426</v>
      </c>
      <c r="C132" s="4">
        <v>120075</v>
      </c>
      <c r="D132" s="4">
        <v>43649</v>
      </c>
    </row>
    <row r="133" spans="1:4" ht="16.5" customHeight="1">
      <c r="A133" s="2">
        <f>DATE(91,9,30)</f>
        <v>33511</v>
      </c>
      <c r="B133" s="4">
        <v>109350</v>
      </c>
      <c r="C133" s="4">
        <v>116237</v>
      </c>
      <c r="D133" s="4">
        <v>6887</v>
      </c>
    </row>
    <row r="134" spans="1:4" ht="16.5" customHeight="1">
      <c r="A134" s="2">
        <f>DATE(91,10,31)</f>
        <v>33542</v>
      </c>
      <c r="B134" s="3">
        <v>78065</v>
      </c>
      <c r="C134" s="3">
        <v>114659</v>
      </c>
      <c r="D134" s="3">
        <v>36594</v>
      </c>
    </row>
    <row r="135" spans="1:4" ht="16.5" customHeight="1">
      <c r="A135" s="2">
        <f>DATE(91,11,30)</f>
        <v>33572</v>
      </c>
      <c r="B135" s="3">
        <v>73095</v>
      </c>
      <c r="C135" s="3">
        <v>117779</v>
      </c>
      <c r="D135" s="3">
        <v>44684</v>
      </c>
    </row>
    <row r="136" spans="1:4" ht="16.5" customHeight="1">
      <c r="A136" s="2">
        <f>DATE(91,12,31)</f>
        <v>33603</v>
      </c>
      <c r="B136" s="3">
        <v>103636</v>
      </c>
      <c r="C136" s="3">
        <v>106170</v>
      </c>
      <c r="D136" s="3">
        <v>2534</v>
      </c>
    </row>
    <row r="137" spans="1:4" ht="16.5" customHeight="1">
      <c r="A137" s="2">
        <f>DATE(92,1,31)</f>
        <v>33634</v>
      </c>
      <c r="B137" s="3">
        <v>104031</v>
      </c>
      <c r="C137" s="3">
        <v>119699</v>
      </c>
      <c r="D137" s="3">
        <v>15668</v>
      </c>
    </row>
    <row r="138" spans="1:4" ht="16.5" customHeight="1">
      <c r="A138" s="2">
        <f>DATE(92,2,28)</f>
        <v>33662</v>
      </c>
      <c r="B138" s="3">
        <v>62747</v>
      </c>
      <c r="C138" s="3">
        <v>111927</v>
      </c>
      <c r="D138" s="3">
        <v>49180</v>
      </c>
    </row>
    <row r="139" spans="1:4" ht="16.5" customHeight="1">
      <c r="A139" s="2">
        <f>DATE(92,3,31)</f>
        <v>33694</v>
      </c>
      <c r="B139" s="3">
        <v>72127</v>
      </c>
      <c r="C139" s="3">
        <v>122839</v>
      </c>
      <c r="D139" s="3">
        <v>50712</v>
      </c>
    </row>
    <row r="140" spans="1:4" ht="16.5" customHeight="1">
      <c r="A140" s="2">
        <f>DATE(92,4,30)</f>
        <v>33724</v>
      </c>
      <c r="B140" s="3">
        <v>138351</v>
      </c>
      <c r="C140" s="3">
        <v>123748</v>
      </c>
      <c r="D140" s="3">
        <v>-14603</v>
      </c>
    </row>
    <row r="141" spans="1:4" ht="16.5" customHeight="1">
      <c r="A141" s="2">
        <f>DATE(92,5,31)</f>
        <v>33755</v>
      </c>
      <c r="B141" s="3">
        <v>62184</v>
      </c>
      <c r="C141" s="3">
        <v>108957</v>
      </c>
      <c r="D141" s="3">
        <v>46773</v>
      </c>
    </row>
    <row r="142" spans="1:4" ht="16.5" customHeight="1">
      <c r="A142" s="2">
        <f>DATE(92,6,30)</f>
        <v>33785</v>
      </c>
      <c r="B142" s="3">
        <v>120878</v>
      </c>
      <c r="C142" s="3">
        <v>117096</v>
      </c>
      <c r="D142" s="3">
        <v>-3782</v>
      </c>
    </row>
    <row r="143" spans="1:4" ht="16.5" customHeight="1">
      <c r="A143" s="2">
        <f>DATE(92,7,31)</f>
        <v>33816</v>
      </c>
      <c r="B143" s="3">
        <v>79050</v>
      </c>
      <c r="C143" s="3">
        <v>122197</v>
      </c>
      <c r="D143" s="3">
        <v>43147</v>
      </c>
    </row>
    <row r="144" spans="1:4" ht="16.5" customHeight="1">
      <c r="A144" s="2">
        <f>DATE(92,8,31)</f>
        <v>33847</v>
      </c>
      <c r="B144" s="3">
        <v>78101</v>
      </c>
      <c r="C144" s="3">
        <v>102843</v>
      </c>
      <c r="D144" s="3">
        <v>24742</v>
      </c>
    </row>
    <row r="145" spans="1:4" ht="16.5" customHeight="1">
      <c r="A145" s="2">
        <f>DATE(92,9,30)</f>
        <v>33877</v>
      </c>
      <c r="B145" s="3">
        <v>118189</v>
      </c>
      <c r="C145" s="3">
        <v>112879</v>
      </c>
      <c r="D145" s="3">
        <v>-5310</v>
      </c>
    </row>
    <row r="146" spans="1:4" ht="16.5" customHeight="1">
      <c r="A146" s="2">
        <f>DATE(92,10,31)</f>
        <v>33908</v>
      </c>
      <c r="B146" s="4">
        <v>76829</v>
      </c>
      <c r="C146" s="4">
        <v>125620</v>
      </c>
      <c r="D146" s="4">
        <v>48792</v>
      </c>
    </row>
    <row r="147" spans="1:4" ht="16.5" customHeight="1">
      <c r="A147" s="2">
        <f>DATE(92,11,30)</f>
        <v>33938</v>
      </c>
      <c r="B147" s="4">
        <v>74629</v>
      </c>
      <c r="C147" s="4">
        <v>107355</v>
      </c>
      <c r="D147" s="4">
        <v>32726</v>
      </c>
    </row>
    <row r="148" spans="1:4" ht="16.5" customHeight="1">
      <c r="A148" s="2">
        <f>DATE(92,12,31)</f>
        <v>33969</v>
      </c>
      <c r="B148" s="4">
        <v>113686</v>
      </c>
      <c r="C148" s="4">
        <v>152633</v>
      </c>
      <c r="D148" s="4">
        <v>38947</v>
      </c>
    </row>
    <row r="149" spans="1:4" ht="16.5" customHeight="1">
      <c r="A149" s="2">
        <f>DATE(93,1,31)</f>
        <v>34000</v>
      </c>
      <c r="B149" s="4">
        <v>112716</v>
      </c>
      <c r="C149" s="4">
        <v>82899</v>
      </c>
      <c r="D149" s="4">
        <v>-29817</v>
      </c>
    </row>
    <row r="150" spans="1:4" ht="16.5" customHeight="1">
      <c r="A150" s="2">
        <f>DATE(93,2,28)</f>
        <v>34028</v>
      </c>
      <c r="B150" s="4">
        <v>65979</v>
      </c>
      <c r="C150" s="4">
        <v>114477</v>
      </c>
      <c r="D150" s="4">
        <v>48498</v>
      </c>
    </row>
    <row r="151" spans="1:4" ht="16.5" customHeight="1">
      <c r="A151" s="2">
        <f>DATE(93,3,31)</f>
        <v>34059</v>
      </c>
      <c r="B151" s="4">
        <v>83288</v>
      </c>
      <c r="C151" s="4">
        <v>127263</v>
      </c>
      <c r="D151" s="4">
        <v>43974</v>
      </c>
    </row>
    <row r="152" spans="1:4" ht="16.5" customHeight="1">
      <c r="A152" s="2">
        <f>DATE(93,4,30)</f>
        <v>34089</v>
      </c>
      <c r="B152" s="4">
        <v>132017</v>
      </c>
      <c r="C152" s="4">
        <v>124200</v>
      </c>
      <c r="D152" s="4">
        <v>-7817</v>
      </c>
    </row>
    <row r="153" spans="1:4" ht="16.5" customHeight="1">
      <c r="A153" s="2">
        <f>DATE(93,5,31)</f>
        <v>34120</v>
      </c>
      <c r="B153" s="4">
        <v>70642</v>
      </c>
      <c r="C153" s="4">
        <v>107605</v>
      </c>
      <c r="D153" s="4">
        <v>36963</v>
      </c>
    </row>
    <row r="154" spans="1:4" ht="16.5" customHeight="1">
      <c r="A154" s="2">
        <f>DATE(93,6,30)</f>
        <v>34150</v>
      </c>
      <c r="B154" s="4">
        <v>128570</v>
      </c>
      <c r="C154" s="4">
        <v>117471</v>
      </c>
      <c r="D154" s="4">
        <v>-11099</v>
      </c>
    </row>
    <row r="155" spans="1:4" ht="16.5" customHeight="1">
      <c r="A155" s="2">
        <f>DATE(93,7,31)</f>
        <v>34181</v>
      </c>
      <c r="B155" s="4">
        <v>80630</v>
      </c>
      <c r="C155" s="4">
        <v>120207</v>
      </c>
      <c r="D155" s="4">
        <v>39577</v>
      </c>
    </row>
    <row r="156" spans="1:4" ht="16.5" customHeight="1">
      <c r="A156" s="2">
        <f>DATE(93,8,31)</f>
        <v>34212</v>
      </c>
      <c r="B156" s="4">
        <v>86737</v>
      </c>
      <c r="C156" s="4">
        <v>109815</v>
      </c>
      <c r="D156" s="4">
        <v>23078</v>
      </c>
    </row>
    <row r="157" spans="1:4" ht="16.5" customHeight="1">
      <c r="A157" s="2">
        <f>DATE(93,9,30)</f>
        <v>34242</v>
      </c>
      <c r="B157" s="4">
        <v>127504</v>
      </c>
      <c r="C157" s="4">
        <v>118987</v>
      </c>
      <c r="D157" s="4">
        <v>-8517</v>
      </c>
    </row>
    <row r="158" spans="1:4" ht="16.5" customHeight="1">
      <c r="A158" s="2">
        <f>DATE(93,10,31)</f>
        <v>34273</v>
      </c>
      <c r="B158" s="4">
        <v>78662</v>
      </c>
      <c r="C158" s="4">
        <v>124085</v>
      </c>
      <c r="D158" s="4">
        <v>45422</v>
      </c>
    </row>
    <row r="159" spans="1:4" ht="16.5" customHeight="1">
      <c r="A159" s="2">
        <f>DATE(93,11,30)</f>
        <v>34303</v>
      </c>
      <c r="B159" s="4">
        <v>83102</v>
      </c>
      <c r="C159" s="4">
        <v>121483</v>
      </c>
      <c r="D159" s="4">
        <v>38381</v>
      </c>
    </row>
    <row r="160" spans="1:4" ht="16.5" customHeight="1">
      <c r="A160" s="2">
        <f>DATE(93,12,31)</f>
        <v>34334</v>
      </c>
      <c r="B160" s="4">
        <v>125403</v>
      </c>
      <c r="C160" s="4">
        <v>133108</v>
      </c>
      <c r="D160" s="4">
        <v>7705</v>
      </c>
    </row>
    <row r="161" spans="1:4" ht="16.5" customHeight="1">
      <c r="A161" s="2">
        <f>DATE(94,1,31)</f>
        <v>34365</v>
      </c>
      <c r="B161" s="4">
        <v>122961</v>
      </c>
      <c r="C161" s="4">
        <v>107713</v>
      </c>
      <c r="D161" s="4">
        <v>-15248</v>
      </c>
    </row>
    <row r="162" spans="1:4" ht="16.5" customHeight="1">
      <c r="A162" s="2">
        <f>DATE(94,2,28)</f>
        <v>34393</v>
      </c>
      <c r="B162" s="4">
        <v>73186</v>
      </c>
      <c r="C162" s="4">
        <v>114752</v>
      </c>
      <c r="D162" s="4">
        <v>41566</v>
      </c>
    </row>
    <row r="163" spans="1:4" ht="16.5" customHeight="1">
      <c r="A163" s="2">
        <f>DATE(94,3,31)</f>
        <v>34424</v>
      </c>
      <c r="B163" s="4">
        <v>93107</v>
      </c>
      <c r="C163" s="4">
        <v>125422</v>
      </c>
      <c r="D163" s="4">
        <v>32315</v>
      </c>
    </row>
    <row r="164" spans="1:4" ht="16.5" customHeight="1">
      <c r="A164" s="2">
        <f>DATE(94,4,30)</f>
        <v>34454</v>
      </c>
      <c r="B164" s="4">
        <v>141321</v>
      </c>
      <c r="C164" s="4">
        <v>123867</v>
      </c>
      <c r="D164" s="4">
        <v>-17454</v>
      </c>
    </row>
    <row r="165" spans="1:4" ht="16.5" customHeight="1">
      <c r="A165" s="2">
        <f>DATE(94,5,31)</f>
        <v>34485</v>
      </c>
      <c r="B165" s="4">
        <v>83541</v>
      </c>
      <c r="C165" s="4">
        <v>115597</v>
      </c>
      <c r="D165" s="4">
        <v>32057</v>
      </c>
    </row>
    <row r="166" spans="1:4" ht="16.5" customHeight="1">
      <c r="A166" s="2">
        <f>DATE(94,6,30)</f>
        <v>34515</v>
      </c>
      <c r="B166" s="4">
        <v>138119</v>
      </c>
      <c r="C166" s="4">
        <v>123269</v>
      </c>
      <c r="D166" s="4">
        <v>-14850</v>
      </c>
    </row>
    <row r="167" spans="1:4" ht="16.5" customHeight="1">
      <c r="A167" s="2">
        <f>DATE(94,7,31)</f>
        <v>34546</v>
      </c>
      <c r="B167" s="4">
        <v>84822</v>
      </c>
      <c r="C167" s="4">
        <v>118020</v>
      </c>
      <c r="D167" s="4">
        <v>33198</v>
      </c>
    </row>
    <row r="168" spans="1:4" ht="16.5" customHeight="1">
      <c r="A168" s="2">
        <f>DATE(94,8,31)</f>
        <v>34577</v>
      </c>
      <c r="B168" s="4">
        <v>97333</v>
      </c>
      <c r="C168" s="4">
        <v>121608</v>
      </c>
      <c r="D168" s="4">
        <v>24275</v>
      </c>
    </row>
    <row r="169" spans="1:4" ht="16.5" customHeight="1">
      <c r="A169" s="2">
        <f>DATE(94,9,30)</f>
        <v>34607</v>
      </c>
      <c r="B169" s="4">
        <v>135894</v>
      </c>
      <c r="C169" s="4">
        <v>131628</v>
      </c>
      <c r="D169" s="4">
        <v>-4266</v>
      </c>
    </row>
    <row r="170" spans="1:4" ht="16.5" customHeight="1">
      <c r="A170" s="2">
        <f>DATE(94,10,31)</f>
        <v>34638</v>
      </c>
      <c r="B170" s="4">
        <v>89098</v>
      </c>
      <c r="C170" s="4">
        <v>120441</v>
      </c>
      <c r="D170" s="4">
        <v>31343</v>
      </c>
    </row>
    <row r="171" spans="1:4" ht="16.5" customHeight="1">
      <c r="A171" s="2">
        <f>DATE(94,11,30)</f>
        <v>34668</v>
      </c>
      <c r="B171" s="4">
        <v>87673</v>
      </c>
      <c r="C171" s="4">
        <v>125131</v>
      </c>
      <c r="D171" s="4">
        <v>37458</v>
      </c>
    </row>
    <row r="172" spans="1:4" ht="16.5" customHeight="1">
      <c r="A172" s="2">
        <f>DATE(94,12,31)</f>
        <v>34699</v>
      </c>
      <c r="B172" s="4">
        <v>130886</v>
      </c>
      <c r="C172" s="4">
        <v>135689</v>
      </c>
      <c r="D172" s="4">
        <v>4803</v>
      </c>
    </row>
    <row r="173" spans="1:4" ht="16.5" customHeight="1">
      <c r="A173" s="2">
        <f>DATE(95,1,31)</f>
        <v>34730</v>
      </c>
      <c r="B173" s="4">
        <v>131877</v>
      </c>
      <c r="C173" s="4">
        <v>116243</v>
      </c>
      <c r="D173" s="4">
        <v>-15634</v>
      </c>
    </row>
    <row r="174" spans="1:4" ht="16.5" customHeight="1">
      <c r="A174" s="2">
        <f>DATE(95,2,28)</f>
        <v>34758</v>
      </c>
      <c r="B174" s="4">
        <v>82620</v>
      </c>
      <c r="C174" s="4">
        <v>120977</v>
      </c>
      <c r="D174" s="4">
        <v>38357</v>
      </c>
    </row>
    <row r="175" spans="1:4" ht="16.5" customHeight="1">
      <c r="A175" s="2">
        <f>DATE(95,3,31)</f>
        <v>34789</v>
      </c>
      <c r="B175" s="4">
        <v>92608</v>
      </c>
      <c r="C175" s="4">
        <v>143152</v>
      </c>
      <c r="D175" s="4">
        <v>50544</v>
      </c>
    </row>
    <row r="176" spans="1:4" ht="16.5" customHeight="1">
      <c r="A176" s="2">
        <f>DATE(95,4,30)</f>
        <v>34819</v>
      </c>
      <c r="B176" s="4">
        <v>165472</v>
      </c>
      <c r="C176" s="4">
        <v>115751</v>
      </c>
      <c r="D176" s="4">
        <v>-49722</v>
      </c>
    </row>
    <row r="177" spans="1:4" ht="16.5" customHeight="1">
      <c r="A177" s="2">
        <f>DATE(95,5,31)</f>
        <v>34850</v>
      </c>
      <c r="B177" s="4">
        <v>90481</v>
      </c>
      <c r="C177" s="4">
        <v>130035</v>
      </c>
      <c r="D177" s="4">
        <v>39555</v>
      </c>
    </row>
    <row r="178" spans="1:4" ht="16.5" customHeight="1">
      <c r="A178" s="2">
        <f>DATE(95,6,30)</f>
        <v>34880</v>
      </c>
      <c r="B178" s="4">
        <v>147945</v>
      </c>
      <c r="C178" s="4">
        <v>135131</v>
      </c>
      <c r="D178" s="4">
        <v>-12813</v>
      </c>
    </row>
    <row r="179" spans="1:4" ht="16.5" customHeight="1">
      <c r="A179" s="2">
        <f>DATE(95,7,31)</f>
        <v>34911</v>
      </c>
      <c r="B179" s="4">
        <v>92823</v>
      </c>
      <c r="C179" s="4">
        <v>106406</v>
      </c>
      <c r="D179" s="4">
        <v>13582</v>
      </c>
    </row>
    <row r="180" spans="1:4" ht="16.5" customHeight="1">
      <c r="A180" s="2">
        <f>DATE(95,8,31)</f>
        <v>34942</v>
      </c>
      <c r="B180" s="4">
        <v>96640</v>
      </c>
      <c r="C180" s="4">
        <v>130489</v>
      </c>
      <c r="D180" s="4">
        <v>33849</v>
      </c>
    </row>
    <row r="181" spans="1:4" ht="16.5" customHeight="1">
      <c r="A181" s="2">
        <f>DATE(95,9,30)</f>
        <v>34972</v>
      </c>
      <c r="B181" s="4">
        <v>143298</v>
      </c>
      <c r="C181" s="4">
        <v>136107</v>
      </c>
      <c r="D181" s="4">
        <v>-7191</v>
      </c>
    </row>
    <row r="182" spans="1:4" ht="16.5" customHeight="1">
      <c r="A182" s="2">
        <f>DATE(95,10,31)</f>
        <v>35003</v>
      </c>
      <c r="B182" s="4">
        <v>95593</v>
      </c>
      <c r="C182" s="4">
        <v>118352</v>
      </c>
      <c r="D182" s="4">
        <v>22758</v>
      </c>
    </row>
    <row r="183" spans="1:4" ht="16.5" customHeight="1">
      <c r="A183" s="2">
        <f>DATE(95,11,30)</f>
        <v>35033</v>
      </c>
      <c r="B183" s="4">
        <v>90086</v>
      </c>
      <c r="C183" s="4">
        <v>128538</v>
      </c>
      <c r="D183" s="4">
        <v>38452</v>
      </c>
    </row>
    <row r="184" spans="1:4" ht="16.5" customHeight="1">
      <c r="A184" s="2">
        <f>DATE(95,12,31)</f>
        <v>35064</v>
      </c>
      <c r="B184" s="4">
        <v>138347</v>
      </c>
      <c r="C184" s="4">
        <v>133064</v>
      </c>
      <c r="D184" s="4">
        <v>-5283</v>
      </c>
    </row>
    <row r="185" spans="1:4" ht="16.5" customHeight="1">
      <c r="A185" s="2">
        <f>DATE(96,1,31)</f>
        <v>35095</v>
      </c>
      <c r="B185" s="4">
        <v>142999</v>
      </c>
      <c r="C185" s="4">
        <v>123543</v>
      </c>
      <c r="D185" s="4">
        <v>-19456</v>
      </c>
    </row>
    <row r="186" spans="1:4" ht="16.5" customHeight="1">
      <c r="A186" s="2">
        <f>DATE(96,2,28)</f>
        <v>35123</v>
      </c>
      <c r="B186" s="4">
        <v>89428</v>
      </c>
      <c r="C186" s="4">
        <v>133775</v>
      </c>
      <c r="D186" s="4">
        <v>44346</v>
      </c>
    </row>
    <row r="187" spans="1:4" ht="16.5" customHeight="1">
      <c r="A187" s="2">
        <f>DATE(96,3,31)</f>
        <v>35155</v>
      </c>
      <c r="B187" s="4">
        <v>89087</v>
      </c>
      <c r="C187" s="4">
        <v>136158</v>
      </c>
      <c r="D187" s="4">
        <v>47071</v>
      </c>
    </row>
    <row r="188" spans="1:4" ht="16.5" customHeight="1">
      <c r="A188" s="2">
        <f>DATE(96,4,30)</f>
        <v>35185</v>
      </c>
      <c r="B188" s="4">
        <v>203468</v>
      </c>
      <c r="C188" s="4">
        <v>131064</v>
      </c>
      <c r="D188" s="4">
        <v>-72404</v>
      </c>
    </row>
    <row r="189" spans="1:4" ht="16.5" customHeight="1">
      <c r="A189" s="2">
        <f>DATE(96,5,31)</f>
        <v>35216</v>
      </c>
      <c r="B189" s="4">
        <v>90122</v>
      </c>
      <c r="C189" s="4">
        <v>143173</v>
      </c>
      <c r="D189" s="4">
        <v>53051</v>
      </c>
    </row>
    <row r="190" spans="1:4" ht="16.5" customHeight="1">
      <c r="A190" s="2">
        <f>DATE(96,6,30)</f>
        <v>35246</v>
      </c>
      <c r="B190" s="4">
        <v>151995</v>
      </c>
      <c r="C190" s="4">
        <v>117655</v>
      </c>
      <c r="D190" s="4">
        <v>-34340</v>
      </c>
    </row>
    <row r="191" spans="1:4" ht="16.5" customHeight="1">
      <c r="A191" s="2">
        <f>DATE(96,7,31)</f>
        <v>35277</v>
      </c>
      <c r="B191" s="4">
        <v>103893</v>
      </c>
      <c r="C191" s="4">
        <v>130749</v>
      </c>
      <c r="D191" s="4">
        <v>26856</v>
      </c>
    </row>
    <row r="192" spans="1:4" ht="16.5" customHeight="1">
      <c r="A192" s="2">
        <f>DATE(96,8,31)</f>
        <v>35308</v>
      </c>
      <c r="B192" s="4">
        <v>99996</v>
      </c>
      <c r="C192" s="4">
        <v>141828</v>
      </c>
      <c r="D192" s="4">
        <v>41831</v>
      </c>
    </row>
    <row r="193" spans="1:4" ht="16.5" customHeight="1">
      <c r="A193" s="2">
        <f>DATE(96,9,30)</f>
        <v>35338</v>
      </c>
      <c r="B193" s="4">
        <v>157670</v>
      </c>
      <c r="C193" s="4">
        <v>122412</v>
      </c>
      <c r="D193" s="4">
        <v>-35257</v>
      </c>
    </row>
    <row r="194" spans="1:4" ht="16.5" customHeight="1">
      <c r="A194" s="2">
        <f>DATE(96,10,31)</f>
        <v>35369</v>
      </c>
      <c r="B194" s="4">
        <v>99656</v>
      </c>
      <c r="C194" s="4">
        <v>139461</v>
      </c>
      <c r="D194" s="4">
        <v>39805</v>
      </c>
    </row>
    <row r="195" spans="1:4" ht="16.5" customHeight="1">
      <c r="A195" s="2">
        <f>DATE(96,11,30)</f>
        <v>35399</v>
      </c>
      <c r="B195" s="4">
        <v>97850</v>
      </c>
      <c r="C195" s="4">
        <v>135728</v>
      </c>
      <c r="D195" s="4">
        <v>37878</v>
      </c>
    </row>
    <row r="196" spans="1:4" ht="16.5" customHeight="1">
      <c r="A196" s="2">
        <f>DATE(96,12,31)</f>
        <v>35430</v>
      </c>
      <c r="B196" s="4">
        <v>148488</v>
      </c>
      <c r="C196" s="4">
        <v>129999</v>
      </c>
      <c r="D196" s="4">
        <v>-18490</v>
      </c>
    </row>
    <row r="197" spans="1:4" ht="16.5" customHeight="1">
      <c r="A197" s="2">
        <f>DATE(97,1,31)</f>
        <v>35461</v>
      </c>
      <c r="B197" s="4">
        <v>150718</v>
      </c>
      <c r="C197" s="4">
        <v>137354</v>
      </c>
      <c r="D197" s="4">
        <v>-13364</v>
      </c>
    </row>
    <row r="198" spans="1:4" ht="16.5" customHeight="1">
      <c r="A198" s="2">
        <f>DATE(97,2,28)</f>
        <v>35489</v>
      </c>
      <c r="B198" s="4">
        <v>90293</v>
      </c>
      <c r="C198" s="4">
        <v>134303</v>
      </c>
      <c r="D198" s="4">
        <v>44010</v>
      </c>
    </row>
    <row r="199" spans="1:4" ht="16.5" customHeight="1">
      <c r="A199" s="2">
        <f>DATE(97,3,31)</f>
        <v>35520</v>
      </c>
      <c r="B199" s="4">
        <v>108074</v>
      </c>
      <c r="C199" s="4">
        <v>129397</v>
      </c>
      <c r="D199" s="4">
        <v>21323</v>
      </c>
    </row>
    <row r="200" spans="1:4" ht="16.5" customHeight="1">
      <c r="A200" s="2">
        <f>DATE(97,4,30)</f>
        <v>35550</v>
      </c>
      <c r="B200" s="4">
        <v>228588</v>
      </c>
      <c r="C200" s="4">
        <v>134649</v>
      </c>
      <c r="D200" s="4">
        <v>-93939</v>
      </c>
    </row>
    <row r="201" spans="1:4" ht="16.5" customHeight="1">
      <c r="A201" s="2">
        <f>DATE(97,5,31)</f>
        <v>35581</v>
      </c>
      <c r="B201" s="4">
        <v>94493</v>
      </c>
      <c r="C201" s="4">
        <v>142988</v>
      </c>
      <c r="D201" s="4">
        <v>48494</v>
      </c>
    </row>
    <row r="202" spans="1:4" ht="16.5" customHeight="1">
      <c r="A202" s="2">
        <f>DATE(97,6,30)</f>
        <v>35611</v>
      </c>
      <c r="B202" s="4">
        <v>173361</v>
      </c>
      <c r="C202" s="4">
        <v>118726</v>
      </c>
      <c r="D202" s="4">
        <v>-54635</v>
      </c>
    </row>
    <row r="203" spans="1:4" ht="16.5" customHeight="1">
      <c r="A203" s="2">
        <f>DATE(97,7,31)</f>
        <v>35642</v>
      </c>
      <c r="B203" s="4">
        <v>109178</v>
      </c>
      <c r="C203" s="4">
        <v>134802</v>
      </c>
      <c r="D203" s="4">
        <v>25624</v>
      </c>
    </row>
    <row r="204" spans="1:4" ht="16.5" customHeight="1">
      <c r="A204" s="2">
        <f>DATE(97,8,31)</f>
        <v>35673</v>
      </c>
      <c r="B204" s="4">
        <v>103483</v>
      </c>
      <c r="C204" s="4">
        <v>138672</v>
      </c>
      <c r="D204" s="4">
        <v>35189</v>
      </c>
    </row>
    <row r="205" spans="1:4" ht="16.5" customHeight="1">
      <c r="A205" s="2">
        <f>DATE(97,9,30)</f>
        <v>35703</v>
      </c>
      <c r="B205" s="4">
        <v>174772</v>
      </c>
      <c r="C205" s="4">
        <v>124839</v>
      </c>
      <c r="D205" s="4">
        <v>-49934</v>
      </c>
    </row>
    <row r="206" spans="1:4" ht="16.5" customHeight="1">
      <c r="A206" s="2">
        <f>DATE(97,10,31)</f>
        <v>35734</v>
      </c>
      <c r="B206" s="4">
        <v>114898</v>
      </c>
      <c r="C206" s="4">
        <v>150486</v>
      </c>
      <c r="D206" s="4">
        <v>35588</v>
      </c>
    </row>
    <row r="207" spans="1:4" ht="16.5" customHeight="1">
      <c r="A207" s="2">
        <f>DATE(97,11,30)</f>
        <v>35764</v>
      </c>
      <c r="B207" s="4">
        <v>103481</v>
      </c>
      <c r="C207" s="4">
        <v>120830</v>
      </c>
      <c r="D207" s="4">
        <v>17349</v>
      </c>
    </row>
    <row r="208" spans="1:4" ht="16.5" customHeight="1">
      <c r="A208" s="2">
        <f>DATE(97,12,31)</f>
        <v>35795</v>
      </c>
      <c r="B208" s="4">
        <v>167998</v>
      </c>
      <c r="C208" s="4">
        <v>154359</v>
      </c>
      <c r="D208" s="4">
        <v>-13639</v>
      </c>
    </row>
    <row r="209" spans="1:4" ht="16.5" customHeight="1">
      <c r="A209" s="2">
        <f>DATE(98,1,31)</f>
        <v>35826</v>
      </c>
      <c r="B209" s="4">
        <v>162610</v>
      </c>
      <c r="C209" s="4">
        <v>137231</v>
      </c>
      <c r="D209" s="4">
        <v>-25379</v>
      </c>
    </row>
    <row r="210" spans="1:4" ht="16.5" customHeight="1">
      <c r="A210" s="2">
        <f>DATE(98,2,28)</f>
        <v>35854</v>
      </c>
      <c r="B210" s="4">
        <v>97952</v>
      </c>
      <c r="C210" s="4">
        <v>139701</v>
      </c>
      <c r="D210" s="4">
        <v>41750</v>
      </c>
    </row>
    <row r="211" spans="1:4" ht="16.5" customHeight="1">
      <c r="A211" s="2">
        <f>DATE(98,3,31)</f>
        <v>35885</v>
      </c>
      <c r="B211" s="4">
        <v>117930</v>
      </c>
      <c r="C211" s="4">
        <v>131743</v>
      </c>
      <c r="D211" s="4">
        <v>13813</v>
      </c>
    </row>
    <row r="212" spans="1:4" ht="16.5" customHeight="1">
      <c r="A212" s="2">
        <f>DATE(98,4,30)</f>
        <v>35915</v>
      </c>
      <c r="B212" s="4">
        <v>261002</v>
      </c>
      <c r="C212" s="4">
        <v>136400</v>
      </c>
      <c r="D212" s="4">
        <v>-124603</v>
      </c>
    </row>
    <row r="213" spans="1:4" ht="16.5" customHeight="1">
      <c r="A213" s="2">
        <f>DATE(98,5,31)</f>
        <v>35946</v>
      </c>
      <c r="B213" s="4">
        <v>95278</v>
      </c>
      <c r="C213" s="4">
        <v>134057</v>
      </c>
      <c r="D213" s="4">
        <v>38779</v>
      </c>
    </row>
    <row r="214" spans="1:4" ht="16.5" customHeight="1">
      <c r="A214" s="2">
        <f>DATE(98,6,30)</f>
        <v>35976</v>
      </c>
      <c r="B214" s="4">
        <v>187860</v>
      </c>
      <c r="C214" s="4">
        <v>136754</v>
      </c>
      <c r="D214" s="4">
        <v>-51106</v>
      </c>
    </row>
    <row r="215" spans="1:4" ht="16.5" customHeight="1">
      <c r="A215" s="2">
        <f>DATE(98,7,31)</f>
        <v>36007</v>
      </c>
      <c r="B215" s="4">
        <v>119723</v>
      </c>
      <c r="C215" s="4">
        <v>143807</v>
      </c>
      <c r="D215" s="4">
        <v>24084</v>
      </c>
    </row>
    <row r="216" spans="1:4" ht="16.5" customHeight="1">
      <c r="A216" s="2">
        <f>DATE(98,8,31)</f>
        <v>36038</v>
      </c>
      <c r="B216" s="4">
        <v>111741</v>
      </c>
      <c r="C216" s="4">
        <v>122907</v>
      </c>
      <c r="D216" s="4">
        <v>11166</v>
      </c>
    </row>
    <row r="217" spans="1:4" ht="16.5" customHeight="1">
      <c r="A217" s="2">
        <f>DATE(98,9,30)</f>
        <v>36068</v>
      </c>
      <c r="B217" s="4">
        <v>180947</v>
      </c>
      <c r="C217" s="4">
        <v>142725</v>
      </c>
      <c r="D217" s="4">
        <v>-38222</v>
      </c>
    </row>
    <row r="218" spans="1:4" ht="16.5" customHeight="1">
      <c r="A218" s="5">
        <v>36069</v>
      </c>
      <c r="B218" s="6">
        <v>119974</v>
      </c>
      <c r="C218" s="6">
        <v>152436</v>
      </c>
      <c r="D218" s="6">
        <v>32462</v>
      </c>
    </row>
    <row r="219" spans="1:4" ht="16.5" customHeight="1">
      <c r="A219" s="5">
        <v>36100</v>
      </c>
      <c r="B219" s="6">
        <v>113978</v>
      </c>
      <c r="C219" s="6">
        <v>131095</v>
      </c>
      <c r="D219" s="6">
        <v>17117</v>
      </c>
    </row>
    <row r="220" spans="1:4" ht="16.5" customHeight="1">
      <c r="A220" s="5">
        <v>36130</v>
      </c>
      <c r="B220" s="6">
        <v>178646</v>
      </c>
      <c r="C220" s="6">
        <v>184056</v>
      </c>
      <c r="D220" s="6">
        <v>5410</v>
      </c>
    </row>
    <row r="221" spans="1:4" ht="16.5" customHeight="1">
      <c r="A221" s="5">
        <v>36161</v>
      </c>
      <c r="B221" s="6">
        <v>171722</v>
      </c>
      <c r="C221" s="6">
        <v>101386</v>
      </c>
      <c r="D221" s="6">
        <v>-70336</v>
      </c>
    </row>
    <row r="222" spans="1:4" ht="16.5" customHeight="1">
      <c r="A222" s="5">
        <v>36192</v>
      </c>
      <c r="B222" s="6">
        <v>99414</v>
      </c>
      <c r="C222" s="6">
        <v>142281</v>
      </c>
      <c r="D222" s="6">
        <v>42867</v>
      </c>
    </row>
    <row r="223" spans="1:4" ht="16.5" customHeight="1">
      <c r="A223" s="5">
        <v>36220</v>
      </c>
      <c r="B223" s="6">
        <v>130292</v>
      </c>
      <c r="C223" s="6">
        <v>152707</v>
      </c>
      <c r="D223" s="6">
        <v>22415</v>
      </c>
    </row>
    <row r="224" spans="1:4" ht="16.5" customHeight="1">
      <c r="A224" s="5">
        <v>36251</v>
      </c>
      <c r="B224" s="6">
        <v>266142</v>
      </c>
      <c r="C224" s="6">
        <v>152683</v>
      </c>
      <c r="D224" s="6">
        <v>-113459</v>
      </c>
    </row>
    <row r="225" spans="1:4" ht="16.5" customHeight="1">
      <c r="A225" s="5">
        <v>36281</v>
      </c>
      <c r="B225" s="6">
        <v>98587</v>
      </c>
      <c r="C225" s="6">
        <v>122556</v>
      </c>
      <c r="D225" s="6">
        <v>23969</v>
      </c>
    </row>
    <row r="226" spans="1:4" ht="16.5" customHeight="1">
      <c r="A226" s="5">
        <v>36312</v>
      </c>
      <c r="B226" s="6">
        <v>199479</v>
      </c>
      <c r="C226" s="6">
        <v>145911</v>
      </c>
      <c r="D226" s="6">
        <v>-53568</v>
      </c>
    </row>
    <row r="227" spans="1:4" ht="16.5" customHeight="1">
      <c r="A227" s="5">
        <v>36342</v>
      </c>
      <c r="B227" s="6">
        <v>121905</v>
      </c>
      <c r="C227" s="6">
        <v>147068</v>
      </c>
      <c r="D227" s="6">
        <v>25164</v>
      </c>
    </row>
    <row r="228" spans="1:4" ht="16.5" customHeight="1">
      <c r="A228" s="5">
        <v>36373</v>
      </c>
      <c r="B228" s="6">
        <v>126314</v>
      </c>
      <c r="C228" s="6">
        <v>128827</v>
      </c>
      <c r="D228" s="6">
        <v>2513</v>
      </c>
    </row>
    <row r="229" spans="1:4" ht="16.5" customHeight="1">
      <c r="A229" s="5">
        <v>36404</v>
      </c>
      <c r="B229" s="6">
        <v>200396</v>
      </c>
      <c r="C229" s="6">
        <v>143966</v>
      </c>
      <c r="D229" s="6">
        <v>-56430</v>
      </c>
    </row>
    <row r="230" spans="1:4" ht="16.5" customHeight="1">
      <c r="A230" s="5">
        <v>36434</v>
      </c>
      <c r="B230" s="6">
        <v>121035</v>
      </c>
      <c r="C230" s="6">
        <v>147701</v>
      </c>
      <c r="D230" s="6">
        <v>26667</v>
      </c>
    </row>
    <row r="231" spans="1:4" ht="16.5" customHeight="1">
      <c r="A231" s="5">
        <v>36465</v>
      </c>
      <c r="B231" s="6">
        <v>121375</v>
      </c>
      <c r="C231" s="6">
        <v>149011</v>
      </c>
      <c r="D231" s="6">
        <v>27635</v>
      </c>
    </row>
    <row r="232" spans="1:4" ht="16.5" customHeight="1">
      <c r="A232" s="5">
        <v>36495</v>
      </c>
      <c r="B232" s="6">
        <v>201196</v>
      </c>
      <c r="C232" s="6">
        <v>168114</v>
      </c>
      <c r="D232" s="6">
        <v>-33081</v>
      </c>
    </row>
    <row r="233" spans="1:4" ht="16.5" customHeight="1">
      <c r="A233" s="5">
        <v>36526</v>
      </c>
      <c r="B233" s="6">
        <v>189478</v>
      </c>
      <c r="C233" s="6">
        <v>127326</v>
      </c>
      <c r="D233" s="6">
        <v>-62152</v>
      </c>
    </row>
    <row r="234" spans="1:4" ht="16.5" customHeight="1">
      <c r="A234" s="5">
        <v>36557</v>
      </c>
      <c r="B234" s="6">
        <v>108675</v>
      </c>
      <c r="C234" s="6">
        <v>150409</v>
      </c>
      <c r="D234" s="6">
        <v>41734</v>
      </c>
    </row>
    <row r="235" spans="1:4" ht="16.5" customHeight="1">
      <c r="A235" s="5">
        <v>36586</v>
      </c>
      <c r="B235" s="6">
        <v>135582</v>
      </c>
      <c r="C235" s="6">
        <v>170962</v>
      </c>
      <c r="D235" s="6">
        <v>35380</v>
      </c>
    </row>
    <row r="236" spans="1:4" ht="16.5" customHeight="1">
      <c r="A236" s="5">
        <v>36617</v>
      </c>
      <c r="B236" s="6">
        <v>295148</v>
      </c>
      <c r="C236" s="6">
        <v>135651</v>
      </c>
      <c r="D236" s="6">
        <v>-159497</v>
      </c>
    </row>
    <row r="237" spans="1:4" ht="16.5" customHeight="1">
      <c r="A237" s="5">
        <v>36647</v>
      </c>
      <c r="B237" s="6">
        <v>146002</v>
      </c>
      <c r="C237" s="6">
        <v>149612</v>
      </c>
      <c r="D237" s="6">
        <v>3611</v>
      </c>
    </row>
    <row r="238" spans="1:4" ht="16.5" customHeight="1">
      <c r="A238" s="5">
        <v>36678</v>
      </c>
      <c r="B238" s="6">
        <v>214875</v>
      </c>
      <c r="C238" s="6">
        <v>158598</v>
      </c>
      <c r="D238" s="6">
        <v>-56277</v>
      </c>
    </row>
    <row r="239" spans="1:4" ht="16.5" customHeight="1">
      <c r="A239" s="5">
        <v>36708</v>
      </c>
      <c r="B239" s="6">
        <v>134074</v>
      </c>
      <c r="C239" s="6">
        <v>129317</v>
      </c>
      <c r="D239" s="6">
        <v>-4757</v>
      </c>
    </row>
    <row r="240" spans="1:4" ht="16.5" customHeight="1">
      <c r="A240" s="5">
        <v>36739</v>
      </c>
      <c r="B240" s="6">
        <v>138128</v>
      </c>
      <c r="C240" s="6">
        <v>148555</v>
      </c>
      <c r="D240" s="6">
        <v>10427</v>
      </c>
    </row>
    <row r="241" spans="1:4" ht="16.5" customHeight="1">
      <c r="A241" s="5">
        <v>36770</v>
      </c>
      <c r="B241" s="6">
        <v>219471</v>
      </c>
      <c r="C241" s="6">
        <v>153649</v>
      </c>
      <c r="D241" s="6">
        <v>-65822</v>
      </c>
    </row>
    <row r="242" spans="1:4" ht="16.5" customHeight="1">
      <c r="A242" s="5">
        <v>36800</v>
      </c>
      <c r="B242" s="6">
        <v>135111</v>
      </c>
      <c r="C242" s="6">
        <v>146431</v>
      </c>
      <c r="D242" s="6">
        <v>11321</v>
      </c>
    </row>
    <row r="243" spans="1:4" ht="16.5" customHeight="1">
      <c r="A243" s="5">
        <v>36831</v>
      </c>
      <c r="B243" s="6">
        <v>125666</v>
      </c>
      <c r="C243" s="6">
        <v>149356</v>
      </c>
      <c r="D243" s="6">
        <v>23690</v>
      </c>
    </row>
    <row r="244" spans="1:4" ht="16.5" customHeight="1">
      <c r="A244" s="5">
        <v>36861</v>
      </c>
      <c r="B244" s="6">
        <v>200489</v>
      </c>
      <c r="C244" s="6">
        <v>167823</v>
      </c>
      <c r="D244" s="6">
        <v>-32666</v>
      </c>
    </row>
    <row r="245" spans="1:4" ht="16.5" customHeight="1">
      <c r="A245" s="5">
        <v>36892</v>
      </c>
      <c r="B245" s="6">
        <v>219215</v>
      </c>
      <c r="C245" s="6">
        <v>142836</v>
      </c>
      <c r="D245" s="6">
        <v>-76379</v>
      </c>
    </row>
    <row r="246" spans="1:4" ht="16.5" customHeight="1">
      <c r="A246" s="5">
        <v>36923</v>
      </c>
      <c r="B246" s="6">
        <v>110481</v>
      </c>
      <c r="C246" s="6">
        <v>158649</v>
      </c>
      <c r="D246" s="6">
        <v>48168</v>
      </c>
    </row>
    <row r="247" spans="1:4" ht="16.5" customHeight="1">
      <c r="A247" s="5">
        <v>36951</v>
      </c>
      <c r="B247" s="6">
        <v>130071</v>
      </c>
      <c r="C247" s="6">
        <v>180733</v>
      </c>
      <c r="D247" s="6">
        <v>50662</v>
      </c>
    </row>
    <row r="248" spans="1:4" ht="16.5" customHeight="1">
      <c r="A248" s="5">
        <v>36982</v>
      </c>
      <c r="B248" s="6">
        <v>331796</v>
      </c>
      <c r="C248" s="6">
        <v>141999</v>
      </c>
      <c r="D248" s="6">
        <v>-189796</v>
      </c>
    </row>
    <row r="249" spans="1:4" ht="16.5" customHeight="1">
      <c r="A249" s="5">
        <v>37012</v>
      </c>
      <c r="B249" s="6">
        <v>125194</v>
      </c>
      <c r="C249" s="6">
        <v>153112</v>
      </c>
      <c r="D249" s="6">
        <v>27919</v>
      </c>
    </row>
    <row r="250" spans="1:4" ht="16.5" customHeight="1">
      <c r="A250" s="5">
        <v>37043</v>
      </c>
      <c r="B250" s="6">
        <v>202887</v>
      </c>
      <c r="C250" s="6">
        <v>171025</v>
      </c>
      <c r="D250" s="6">
        <v>-31862</v>
      </c>
    </row>
    <row r="251" spans="1:4" ht="16.5" customHeight="1">
      <c r="A251" s="5">
        <v>37073</v>
      </c>
      <c r="B251" s="6">
        <v>127842</v>
      </c>
      <c r="C251" s="6">
        <v>125322</v>
      </c>
      <c r="D251" s="6">
        <v>-2520</v>
      </c>
    </row>
    <row r="252" spans="1:4" ht="16.5" customHeight="1">
      <c r="A252" s="5">
        <v>37104</v>
      </c>
      <c r="B252" s="6">
        <v>122559</v>
      </c>
      <c r="C252" s="6">
        <v>202549</v>
      </c>
      <c r="D252" s="6">
        <v>79990</v>
      </c>
    </row>
    <row r="253" spans="1:4" ht="16.5" customHeight="1">
      <c r="A253" s="5">
        <v>37135</v>
      </c>
      <c r="B253" s="6">
        <v>158495</v>
      </c>
      <c r="C253" s="6">
        <v>123105</v>
      </c>
      <c r="D253" s="6">
        <v>-35390</v>
      </c>
    </row>
    <row r="254" spans="1:4" ht="16.5" customHeight="1">
      <c r="A254" s="5">
        <v>37165</v>
      </c>
      <c r="B254" s="6">
        <v>157163</v>
      </c>
      <c r="C254" s="6">
        <v>166548</v>
      </c>
      <c r="D254" s="6">
        <v>9385</v>
      </c>
    </row>
    <row r="255" spans="1:4" ht="16.5" customHeight="1">
      <c r="A255" s="5">
        <v>37196</v>
      </c>
      <c r="B255" s="6">
        <v>121233</v>
      </c>
      <c r="C255" s="6">
        <v>175500</v>
      </c>
      <c r="D255" s="6">
        <v>54267</v>
      </c>
    </row>
    <row r="256" spans="1:4" ht="16.5" customHeight="1">
      <c r="A256" s="5">
        <v>37226</v>
      </c>
      <c r="B256" s="6">
        <v>187914</v>
      </c>
      <c r="C256" s="6">
        <v>161347</v>
      </c>
      <c r="D256" s="6">
        <v>-26567</v>
      </c>
    </row>
    <row r="257" spans="1:4" ht="16.5" customHeight="1">
      <c r="A257" s="5">
        <v>37257</v>
      </c>
      <c r="B257" s="6">
        <v>203452</v>
      </c>
      <c r="C257" s="6">
        <v>159726</v>
      </c>
      <c r="D257" s="6">
        <v>-43726</v>
      </c>
    </row>
    <row r="258" spans="1:4" ht="16.5" customHeight="1">
      <c r="A258" s="5">
        <v>37288</v>
      </c>
      <c r="B258" s="6">
        <v>97962</v>
      </c>
      <c r="C258" s="6">
        <v>174018</v>
      </c>
      <c r="D258" s="6">
        <v>76056</v>
      </c>
    </row>
    <row r="259" spans="1:4" ht="16.5" customHeight="1">
      <c r="A259" s="5">
        <v>37316</v>
      </c>
      <c r="B259" s="6">
        <v>111220</v>
      </c>
      <c r="C259" s="6">
        <v>175458</v>
      </c>
      <c r="D259" s="6">
        <v>64238</v>
      </c>
    </row>
    <row r="260" spans="1:4" ht="16.5" customHeight="1">
      <c r="A260" s="5">
        <v>37347</v>
      </c>
      <c r="B260" s="6">
        <v>237426</v>
      </c>
      <c r="C260" s="6">
        <v>170257</v>
      </c>
      <c r="D260" s="6">
        <v>-67170</v>
      </c>
    </row>
    <row r="261" spans="1:4" ht="16.5" customHeight="1">
      <c r="A261" s="5">
        <v>37377</v>
      </c>
      <c r="B261" s="6">
        <v>102496</v>
      </c>
      <c r="C261" s="6">
        <v>183127</v>
      </c>
      <c r="D261" s="6">
        <v>80631</v>
      </c>
    </row>
    <row r="262" spans="1:4" ht="16.5" customHeight="1">
      <c r="A262" s="5">
        <v>37408</v>
      </c>
      <c r="B262" s="6">
        <v>182633</v>
      </c>
      <c r="C262" s="6">
        <v>153562</v>
      </c>
      <c r="D262" s="6">
        <v>-29071</v>
      </c>
    </row>
    <row r="263" spans="1:4" ht="16.5" customHeight="1">
      <c r="A263" s="5">
        <v>37438</v>
      </c>
      <c r="B263" s="6">
        <v>134409</v>
      </c>
      <c r="C263" s="6">
        <v>163568</v>
      </c>
      <c r="D263" s="6">
        <v>29159</v>
      </c>
    </row>
    <row r="264" spans="1:4" ht="16.5" customHeight="1">
      <c r="A264" s="5">
        <v>37469</v>
      </c>
      <c r="B264" s="6">
        <v>124619</v>
      </c>
      <c r="C264" s="6">
        <v>179328</v>
      </c>
      <c r="D264" s="6">
        <v>54709</v>
      </c>
    </row>
    <row r="265" spans="1:4" ht="16.5" customHeight="1">
      <c r="A265" s="5">
        <v>37500</v>
      </c>
      <c r="B265" s="6">
        <v>192761</v>
      </c>
      <c r="C265" s="6">
        <v>151102</v>
      </c>
      <c r="D265" s="6">
        <v>-41659</v>
      </c>
    </row>
    <row r="266" spans="1:4" ht="16.5" customHeight="1">
      <c r="A266" s="5">
        <v>37530</v>
      </c>
      <c r="B266" s="6">
        <v>124934</v>
      </c>
      <c r="C266" s="6">
        <v>178927</v>
      </c>
      <c r="D266" s="6">
        <v>53992</v>
      </c>
    </row>
    <row r="267" spans="1:4" ht="16.5" customHeight="1">
      <c r="A267" s="5">
        <v>37561</v>
      </c>
      <c r="B267" s="6">
        <v>120037</v>
      </c>
      <c r="C267" s="6">
        <v>179135</v>
      </c>
      <c r="D267" s="6">
        <v>59099</v>
      </c>
    </row>
    <row r="268" spans="1:4" ht="16.5" customHeight="1">
      <c r="A268" s="5">
        <v>37591</v>
      </c>
      <c r="B268" s="6">
        <v>182799</v>
      </c>
      <c r="C268" s="6">
        <v>178426</v>
      </c>
      <c r="D268" s="6">
        <v>-4373</v>
      </c>
    </row>
    <row r="269" spans="1:4" ht="16.5" customHeight="1">
      <c r="A269" s="5">
        <v>37622</v>
      </c>
      <c r="B269" s="6">
        <v>187897</v>
      </c>
      <c r="C269" s="6">
        <v>176786</v>
      </c>
      <c r="D269" s="6">
        <v>-11111</v>
      </c>
    </row>
    <row r="270" spans="1:4" ht="16.5" customHeight="1">
      <c r="A270" s="5">
        <v>37653</v>
      </c>
      <c r="B270" s="6">
        <v>89496</v>
      </c>
      <c r="C270" s="6">
        <v>185826</v>
      </c>
      <c r="D270" s="6">
        <v>96330</v>
      </c>
    </row>
    <row r="271" spans="1:4" ht="16.5" customHeight="1">
      <c r="A271" s="5">
        <v>37681</v>
      </c>
      <c r="B271" s="6">
        <v>120371</v>
      </c>
      <c r="C271" s="6">
        <v>179082</v>
      </c>
      <c r="D271" s="6">
        <v>58711</v>
      </c>
    </row>
    <row r="272" spans="1:4" ht="16.5" customHeight="1">
      <c r="A272" s="5">
        <v>37712</v>
      </c>
      <c r="B272" s="6">
        <v>231174</v>
      </c>
      <c r="C272" s="6">
        <v>180131</v>
      </c>
      <c r="D272" s="6">
        <v>-51043</v>
      </c>
    </row>
    <row r="273" spans="1:4" ht="16.5" customHeight="1">
      <c r="A273" s="5">
        <v>37742</v>
      </c>
      <c r="B273" s="6">
        <v>103433</v>
      </c>
      <c r="C273" s="6">
        <v>193886</v>
      </c>
      <c r="D273" s="6">
        <v>90453</v>
      </c>
    </row>
    <row r="274" spans="1:4" ht="16.5" customHeight="1">
      <c r="A274" s="5">
        <v>37773</v>
      </c>
      <c r="B274" s="6">
        <v>193059</v>
      </c>
      <c r="C274" s="6">
        <v>171899</v>
      </c>
      <c r="D274" s="6">
        <v>-21161</v>
      </c>
    </row>
    <row r="275" spans="1:4" ht="16.5" customHeight="1">
      <c r="A275" s="5">
        <v>37803</v>
      </c>
      <c r="B275" s="6">
        <v>123589</v>
      </c>
      <c r="C275" s="6">
        <v>177830</v>
      </c>
      <c r="D275" s="6">
        <v>54241</v>
      </c>
    </row>
    <row r="276" spans="1:4" ht="16.5" customHeight="1">
      <c r="A276" s="5">
        <v>37834</v>
      </c>
      <c r="B276" s="6">
        <v>114263</v>
      </c>
      <c r="C276" s="6">
        <v>190743</v>
      </c>
      <c r="D276" s="6">
        <v>76480</v>
      </c>
    </row>
    <row r="277" spans="1:4" ht="16.5" customHeight="1">
      <c r="A277" s="5">
        <v>37865</v>
      </c>
      <c r="B277" s="6">
        <v>191643</v>
      </c>
      <c r="C277" s="6">
        <v>165267</v>
      </c>
      <c r="D277" s="6">
        <v>-26376</v>
      </c>
    </row>
    <row r="278" spans="1:4" ht="16.5" customHeight="1">
      <c r="A278" s="5">
        <v>37895</v>
      </c>
      <c r="B278" s="6">
        <v>135840</v>
      </c>
      <c r="C278" s="6">
        <v>205385</v>
      </c>
      <c r="D278" s="6">
        <v>69545</v>
      </c>
    </row>
    <row r="279" spans="1:4" ht="16.5" customHeight="1">
      <c r="A279" s="5">
        <v>37926</v>
      </c>
      <c r="B279" s="6">
        <v>118207</v>
      </c>
      <c r="C279" s="6">
        <v>161179</v>
      </c>
      <c r="D279" s="6">
        <v>42972</v>
      </c>
    </row>
    <row r="280" spans="1:4" ht="16.5" customHeight="1">
      <c r="A280" s="5">
        <v>37956</v>
      </c>
      <c r="B280" s="6">
        <v>186730</v>
      </c>
      <c r="C280" s="6">
        <v>202883</v>
      </c>
      <c r="D280" s="6">
        <v>16153</v>
      </c>
    </row>
    <row r="281" spans="1:4" ht="16.5" customHeight="1">
      <c r="A281" s="5">
        <v>37987</v>
      </c>
      <c r="B281" s="6">
        <v>184250</v>
      </c>
      <c r="C281" s="6">
        <v>185642</v>
      </c>
      <c r="D281" s="6">
        <v>1392</v>
      </c>
    </row>
    <row r="282" spans="1:4" ht="16.5" customHeight="1">
      <c r="A282" s="5">
        <v>38018</v>
      </c>
      <c r="B282" s="6">
        <v>85314</v>
      </c>
      <c r="C282" s="6">
        <v>182022</v>
      </c>
      <c r="D282" s="6">
        <v>96709</v>
      </c>
    </row>
    <row r="283" spans="1:4" ht="16.5" customHeight="1">
      <c r="A283" s="5">
        <v>38047</v>
      </c>
      <c r="B283" s="6">
        <v>140039</v>
      </c>
      <c r="C283" s="6">
        <v>212740</v>
      </c>
      <c r="D283" s="6">
        <v>72701</v>
      </c>
    </row>
    <row r="284" spans="1:4" ht="16.5" customHeight="1">
      <c r="A284" s="5">
        <v>38078</v>
      </c>
      <c r="B284" s="6">
        <v>220091</v>
      </c>
      <c r="C284" s="6">
        <v>202466</v>
      </c>
      <c r="D284" s="6">
        <v>-17624</v>
      </c>
    </row>
    <row r="285" spans="1:4" ht="16.5" customHeight="1">
      <c r="A285" s="5">
        <v>38108</v>
      </c>
      <c r="B285" s="6">
        <v>115450</v>
      </c>
      <c r="C285" s="6">
        <v>177922</v>
      </c>
      <c r="D285" s="6">
        <v>62472</v>
      </c>
    </row>
    <row r="286" spans="1:4" ht="16.5" customHeight="1">
      <c r="A286" s="5">
        <v>38139</v>
      </c>
      <c r="B286" s="6">
        <v>214382</v>
      </c>
      <c r="C286" s="6">
        <v>195242</v>
      </c>
      <c r="D286" s="6">
        <v>-19140</v>
      </c>
    </row>
    <row r="287" spans="1:4" ht="16.5" customHeight="1">
      <c r="A287" s="5">
        <v>38169</v>
      </c>
      <c r="B287" s="6">
        <v>134415</v>
      </c>
      <c r="C287" s="6">
        <v>203575</v>
      </c>
      <c r="D287" s="6">
        <v>69160</v>
      </c>
    </row>
    <row r="288" spans="1:4" ht="16.5" customHeight="1">
      <c r="A288" s="5">
        <v>38200</v>
      </c>
      <c r="B288" s="6">
        <v>137729</v>
      </c>
      <c r="C288" s="6">
        <v>178865</v>
      </c>
      <c r="D288" s="6">
        <v>41136</v>
      </c>
    </row>
    <row r="289" spans="1:4" ht="16.5" customHeight="1">
      <c r="A289" s="5">
        <v>38231</v>
      </c>
      <c r="B289" s="6">
        <v>207368</v>
      </c>
      <c r="C289" s="6">
        <v>183008</v>
      </c>
      <c r="D289" s="6">
        <v>-24360</v>
      </c>
    </row>
    <row r="290" spans="1:4" ht="16.5" customHeight="1">
      <c r="A290" s="5">
        <v>38261</v>
      </c>
      <c r="B290" s="6">
        <v>136900</v>
      </c>
      <c r="C290" s="6">
        <v>194193</v>
      </c>
      <c r="D290" s="6">
        <v>57293</v>
      </c>
    </row>
    <row r="291" spans="1:4" ht="16.5" customHeight="1">
      <c r="A291" s="5">
        <v>38292</v>
      </c>
      <c r="B291" s="6">
        <v>134547</v>
      </c>
      <c r="C291" s="6">
        <v>192428</v>
      </c>
      <c r="D291" s="6">
        <v>57881</v>
      </c>
    </row>
    <row r="292" spans="1:4" ht="16.5" customHeight="1">
      <c r="A292" s="5">
        <v>38322</v>
      </c>
      <c r="B292" s="6">
        <v>215749</v>
      </c>
      <c r="C292" s="6">
        <v>219183</v>
      </c>
      <c r="D292" s="6">
        <v>3435</v>
      </c>
    </row>
    <row r="293" spans="1:4" ht="16.5" customHeight="1">
      <c r="A293" s="5">
        <v>38353</v>
      </c>
      <c r="B293" s="6">
        <v>202217</v>
      </c>
      <c r="C293" s="6">
        <v>193552</v>
      </c>
      <c r="D293" s="6">
        <v>-8665</v>
      </c>
    </row>
    <row r="294" spans="1:4" ht="16.5" customHeight="1">
      <c r="A294" s="5">
        <v>38384</v>
      </c>
      <c r="B294" s="6">
        <v>100871</v>
      </c>
      <c r="C294" s="6">
        <v>214814</v>
      </c>
      <c r="D294" s="6">
        <v>113942</v>
      </c>
    </row>
    <row r="295" spans="1:4" ht="16.5" customHeight="1">
      <c r="A295" s="5">
        <v>38412</v>
      </c>
      <c r="B295" s="6">
        <v>148741</v>
      </c>
      <c r="C295" s="6">
        <v>219969</v>
      </c>
      <c r="D295" s="6">
        <v>71227</v>
      </c>
    </row>
    <row r="296" spans="1:4" ht="16.5" customHeight="1">
      <c r="A296" s="5">
        <v>38443</v>
      </c>
      <c r="B296" s="6">
        <v>277613</v>
      </c>
      <c r="C296" s="6">
        <v>219906</v>
      </c>
      <c r="D296" s="6">
        <v>-57707</v>
      </c>
    </row>
    <row r="297" spans="1:4" ht="16.5" customHeight="1">
      <c r="A297" s="5">
        <v>38473</v>
      </c>
      <c r="B297" s="6">
        <v>152731</v>
      </c>
      <c r="C297" s="6">
        <v>188022</v>
      </c>
      <c r="D297" s="6">
        <v>35291</v>
      </c>
    </row>
    <row r="298" spans="1:4" ht="16.5" customHeight="1">
      <c r="A298" s="2">
        <v>38508</v>
      </c>
      <c r="B298" s="4">
        <v>234808</v>
      </c>
      <c r="C298" s="4">
        <v>212377</v>
      </c>
      <c r="D298" s="4">
        <v>-22431</v>
      </c>
    </row>
    <row r="299" spans="1:4" ht="16.5" customHeight="1">
      <c r="A299" s="2">
        <v>38538</v>
      </c>
      <c r="B299" s="4">
        <v>142092</v>
      </c>
      <c r="C299" s="4">
        <v>194877</v>
      </c>
      <c r="D299" s="4">
        <v>52785</v>
      </c>
    </row>
    <row r="300" spans="1:4" ht="16.5" customHeight="1">
      <c r="A300" s="2">
        <v>38569</v>
      </c>
      <c r="B300" s="4">
        <v>155438</v>
      </c>
      <c r="C300" s="4">
        <v>205414</v>
      </c>
      <c r="D300" s="4">
        <v>49977</v>
      </c>
    </row>
    <row r="301" spans="1:4" ht="16.5" customHeight="1">
      <c r="A301" s="2">
        <v>38600</v>
      </c>
      <c r="B301" s="4">
        <v>252602</v>
      </c>
      <c r="C301" s="4">
        <v>216839</v>
      </c>
      <c r="D301" s="4">
        <v>-35763</v>
      </c>
    </row>
    <row r="302" spans="1:4" ht="16.5" customHeight="1">
      <c r="A302" s="2">
        <v>38630</v>
      </c>
      <c r="B302" s="4">
        <v>149488</v>
      </c>
      <c r="C302" s="4">
        <v>196718</v>
      </c>
      <c r="D302" s="4">
        <v>47231</v>
      </c>
    </row>
    <row r="303" spans="1:4" ht="16.5" customHeight="1">
      <c r="A303" s="2">
        <v>38661</v>
      </c>
      <c r="B303" s="4">
        <v>138840</v>
      </c>
      <c r="C303" s="4">
        <v>221899</v>
      </c>
      <c r="D303" s="4">
        <v>83059</v>
      </c>
    </row>
    <row r="304" spans="1:4" ht="16.5" customHeight="1">
      <c r="A304" s="2">
        <v>38691</v>
      </c>
      <c r="B304" s="4">
        <v>241883</v>
      </c>
      <c r="C304" s="4">
        <v>230903</v>
      </c>
      <c r="D304" s="4">
        <v>-10980</v>
      </c>
    </row>
    <row r="305" spans="1:4" ht="16.5" customHeight="1">
      <c r="A305" s="2">
        <v>38723</v>
      </c>
      <c r="B305" s="4">
        <v>230010</v>
      </c>
      <c r="C305" s="4">
        <v>209022</v>
      </c>
      <c r="D305" s="4">
        <v>-20988</v>
      </c>
    </row>
    <row r="306" spans="1:4" ht="16.5" customHeight="1">
      <c r="A306" s="2">
        <v>38754</v>
      </c>
      <c r="B306" s="4">
        <v>112853</v>
      </c>
      <c r="C306" s="4">
        <v>232052</v>
      </c>
      <c r="D306" s="4">
        <v>119199</v>
      </c>
    </row>
    <row r="307" spans="1:4" ht="16.5" customHeight="1">
      <c r="A307" s="2">
        <v>38782</v>
      </c>
      <c r="B307" s="4">
        <v>164563</v>
      </c>
      <c r="C307" s="4">
        <v>250034</v>
      </c>
      <c r="D307" s="4">
        <v>85471</v>
      </c>
    </row>
    <row r="308" spans="1:4" ht="16.5" customHeight="1">
      <c r="A308" s="2">
        <v>38813</v>
      </c>
      <c r="B308" s="4">
        <v>315090</v>
      </c>
      <c r="C308" s="4">
        <v>196239</v>
      </c>
      <c r="D308" s="4">
        <v>-118851</v>
      </c>
    </row>
    <row r="309" spans="1:4" ht="16.5" customHeight="1">
      <c r="A309" s="2">
        <v>38843</v>
      </c>
      <c r="B309" s="4">
        <v>192657</v>
      </c>
      <c r="C309" s="4">
        <v>235489</v>
      </c>
      <c r="D309" s="4">
        <v>42831</v>
      </c>
    </row>
    <row r="310" spans="1:4" ht="16.5" customHeight="1">
      <c r="A310" s="2">
        <v>38874</v>
      </c>
      <c r="B310" s="4">
        <v>264355</v>
      </c>
      <c r="C310" s="4">
        <v>243886</v>
      </c>
      <c r="D310" s="4">
        <v>-20469</v>
      </c>
    </row>
    <row r="311" spans="1:4" ht="16.5" customHeight="1">
      <c r="A311" s="2">
        <v>38904</v>
      </c>
      <c r="B311" s="4">
        <v>159761</v>
      </c>
      <c r="C311" s="4">
        <v>192959</v>
      </c>
      <c r="D311" s="4">
        <v>33198</v>
      </c>
    </row>
    <row r="312" spans="1:4" ht="16.5" customHeight="1">
      <c r="A312" s="2">
        <v>38935</v>
      </c>
      <c r="B312" s="4">
        <v>153878</v>
      </c>
      <c r="C312" s="4">
        <v>218488</v>
      </c>
      <c r="D312" s="4">
        <v>64610</v>
      </c>
    </row>
    <row r="313" spans="1:4" ht="16.5" customHeight="1">
      <c r="A313" s="2">
        <v>38966</v>
      </c>
      <c r="B313" s="4">
        <v>283303</v>
      </c>
      <c r="C313" s="4">
        <v>227269</v>
      </c>
      <c r="D313" s="4">
        <v>-56034</v>
      </c>
    </row>
    <row r="314" spans="1:4" ht="16.5" customHeight="1">
      <c r="A314" s="2">
        <v>38996</v>
      </c>
      <c r="B314" s="4">
        <v>167693</v>
      </c>
      <c r="C314" s="4">
        <v>217014</v>
      </c>
      <c r="D314" s="4">
        <v>49321</v>
      </c>
    </row>
    <row r="315" spans="1:4" ht="16.5" customHeight="1">
      <c r="A315" s="2">
        <v>39027</v>
      </c>
      <c r="B315" s="4">
        <v>145866</v>
      </c>
      <c r="C315" s="4">
        <v>218907</v>
      </c>
      <c r="D315" s="4">
        <v>73042</v>
      </c>
    </row>
    <row r="316" spans="1:4" ht="16.5" customHeight="1">
      <c r="A316" s="2">
        <v>39057</v>
      </c>
      <c r="B316" s="4">
        <v>259969</v>
      </c>
      <c r="C316" s="4">
        <v>218007</v>
      </c>
      <c r="D316" s="4">
        <v>-41961</v>
      </c>
    </row>
    <row r="317" spans="1:4" ht="16.5" customHeight="1">
      <c r="A317" s="2">
        <v>39088</v>
      </c>
      <c r="B317" s="4">
        <v>260609</v>
      </c>
      <c r="C317" s="4">
        <v>222372</v>
      </c>
      <c r="D317" s="4">
        <v>-38236</v>
      </c>
    </row>
    <row r="318" spans="1:4" ht="16.5" customHeight="1">
      <c r="A318" s="2">
        <v>39119</v>
      </c>
      <c r="B318" s="4">
        <v>120312</v>
      </c>
      <c r="C318" s="4">
        <v>240305</v>
      </c>
      <c r="D318" s="4">
        <v>119993</v>
      </c>
    </row>
    <row r="319" spans="1:4" ht="16.5" customHeight="1">
      <c r="A319" s="2">
        <v>39147</v>
      </c>
      <c r="B319" s="4">
        <v>166490</v>
      </c>
      <c r="C319" s="4">
        <v>262761</v>
      </c>
      <c r="D319" s="4">
        <v>96270</v>
      </c>
    </row>
    <row r="320" spans="1:4" ht="16.5" customHeight="1">
      <c r="A320" s="2">
        <v>39178</v>
      </c>
      <c r="B320" s="4">
        <v>383641</v>
      </c>
      <c r="C320" s="4">
        <v>205967</v>
      </c>
      <c r="D320" s="4">
        <v>-177674</v>
      </c>
    </row>
    <row r="321" spans="1:4" ht="16.5" customHeight="1">
      <c r="A321" s="2">
        <v>39208</v>
      </c>
      <c r="B321" s="4">
        <v>164239</v>
      </c>
      <c r="C321" s="4">
        <v>231937</v>
      </c>
      <c r="D321" s="4">
        <v>67699</v>
      </c>
    </row>
    <row r="322" spans="1:4" ht="16.5" customHeight="1">
      <c r="A322" s="2">
        <v>39239</v>
      </c>
      <c r="B322" s="4">
        <v>276517</v>
      </c>
      <c r="C322" s="4">
        <v>249036</v>
      </c>
      <c r="D322" s="4">
        <v>-27481</v>
      </c>
    </row>
    <row r="323" spans="1:4" ht="16.5" customHeight="1">
      <c r="A323" s="2">
        <v>39269</v>
      </c>
      <c r="B323" s="4">
        <v>170439</v>
      </c>
      <c r="C323" s="4">
        <v>206886</v>
      </c>
      <c r="D323" s="4">
        <v>36447</v>
      </c>
    </row>
    <row r="324" spans="1:4" ht="16.5" customHeight="1">
      <c r="A324" s="2">
        <v>39300</v>
      </c>
      <c r="B324" s="4">
        <v>166545</v>
      </c>
      <c r="C324" s="4">
        <v>283518</v>
      </c>
      <c r="D324" s="4">
        <v>116973</v>
      </c>
    </row>
    <row r="325" spans="1:4" ht="16.5" customHeight="1">
      <c r="A325" s="2">
        <v>39331</v>
      </c>
      <c r="B325" s="4">
        <v>285354</v>
      </c>
      <c r="C325" s="4">
        <v>173769</v>
      </c>
      <c r="D325" s="4">
        <v>-111585</v>
      </c>
    </row>
    <row r="326" spans="1:4" ht="16.5" customHeight="1">
      <c r="A326" s="2">
        <v>39361</v>
      </c>
      <c r="B326" s="4">
        <v>178175</v>
      </c>
      <c r="C326" s="4">
        <v>233732</v>
      </c>
      <c r="D326" s="4">
        <v>55557</v>
      </c>
    </row>
    <row r="327" spans="1:4" ht="16.5" customHeight="1">
      <c r="A327" s="2">
        <v>39392</v>
      </c>
      <c r="B327" s="4">
        <v>151055</v>
      </c>
      <c r="C327" s="4">
        <v>249293</v>
      </c>
      <c r="D327" s="4">
        <v>98238</v>
      </c>
    </row>
    <row r="328" spans="1:4" ht="16.5" customHeight="1">
      <c r="A328" s="2">
        <v>39422</v>
      </c>
      <c r="B328" s="4">
        <v>276982</v>
      </c>
      <c r="C328" s="4">
        <v>228721</v>
      </c>
      <c r="D328" s="4">
        <v>-48261</v>
      </c>
    </row>
    <row r="329" spans="1:4" ht="16.5" customHeight="1">
      <c r="A329" s="2">
        <v>39453</v>
      </c>
      <c r="B329" s="4">
        <v>255217</v>
      </c>
      <c r="C329" s="4">
        <v>237379</v>
      </c>
      <c r="D329" s="4">
        <v>-17839</v>
      </c>
    </row>
    <row r="330" spans="1:4" ht="16.5" customHeight="1">
      <c r="A330" s="2">
        <v>39484</v>
      </c>
      <c r="B330" s="4">
        <v>105723</v>
      </c>
      <c r="C330" s="4">
        <v>281287</v>
      </c>
      <c r="D330" s="4">
        <v>175563</v>
      </c>
    </row>
    <row r="331" spans="1:4" ht="16.5" customHeight="1">
      <c r="A331" s="2">
        <v>39513</v>
      </c>
      <c r="B331" s="4">
        <v>178816</v>
      </c>
      <c r="C331" s="4">
        <v>227028</v>
      </c>
      <c r="D331" s="4">
        <v>48212</v>
      </c>
    </row>
    <row r="332" spans="1:4" ht="16.5" customHeight="1">
      <c r="A332" s="2">
        <v>39544</v>
      </c>
      <c r="B332" s="4">
        <v>403751</v>
      </c>
      <c r="C332" s="4">
        <v>244469</v>
      </c>
      <c r="D332" s="4">
        <v>-159282</v>
      </c>
    </row>
    <row r="333" spans="1:4" ht="16.5" customHeight="1">
      <c r="A333" s="2">
        <v>39576</v>
      </c>
      <c r="B333" s="4">
        <v>124272</v>
      </c>
      <c r="C333" s="4">
        <v>290199</v>
      </c>
      <c r="D333" s="4">
        <v>165927</v>
      </c>
    </row>
    <row r="334" spans="1:4" ht="16.5" customHeight="1">
      <c r="A334" s="2">
        <v>39607</v>
      </c>
      <c r="B334" s="4">
        <v>259912</v>
      </c>
      <c r="C334" s="4">
        <v>209188</v>
      </c>
      <c r="D334" s="4">
        <v>-50725</v>
      </c>
    </row>
    <row r="335" spans="1:4" ht="16.5" customHeight="1">
      <c r="A335" s="2">
        <v>39637</v>
      </c>
      <c r="B335" s="4">
        <v>160494</v>
      </c>
      <c r="C335" s="4">
        <v>263261</v>
      </c>
      <c r="D335" s="4">
        <v>102767</v>
      </c>
    </row>
    <row r="336" spans="1:4" ht="16.5" customHeight="1">
      <c r="A336" s="2">
        <v>39668</v>
      </c>
      <c r="B336" s="4">
        <v>157016</v>
      </c>
      <c r="C336" s="4">
        <v>268930</v>
      </c>
      <c r="D336" s="4">
        <v>111914</v>
      </c>
    </row>
    <row r="337" spans="1:4" ht="16.5" customHeight="1">
      <c r="A337" s="2">
        <v>39699</v>
      </c>
      <c r="B337" s="4">
        <v>272445</v>
      </c>
      <c r="C337" s="4">
        <v>226718</v>
      </c>
      <c r="D337" s="4">
        <v>-45726</v>
      </c>
    </row>
    <row r="338" spans="1:4" ht="16.5" customHeight="1">
      <c r="A338" s="2">
        <v>39729</v>
      </c>
      <c r="B338" s="4">
        <v>164848</v>
      </c>
      <c r="C338" s="4">
        <v>402024</v>
      </c>
      <c r="D338" s="4">
        <v>237177</v>
      </c>
    </row>
    <row r="339" spans="1:4" ht="16.5" customHeight="1">
      <c r="A339" s="2">
        <v>39760</v>
      </c>
      <c r="B339" s="4">
        <v>144782</v>
      </c>
      <c r="C339" s="4">
        <v>309179</v>
      </c>
      <c r="D339" s="4">
        <v>164397</v>
      </c>
    </row>
    <row r="340" spans="1:4" ht="16.5" customHeight="1">
      <c r="A340" s="2">
        <v>39790</v>
      </c>
      <c r="B340" s="4">
        <v>237811</v>
      </c>
      <c r="C340" s="4">
        <v>321435</v>
      </c>
      <c r="D340" s="4">
        <v>83624</v>
      </c>
    </row>
    <row r="341" spans="1:4" ht="16.5" customHeight="1">
      <c r="A341" s="2">
        <v>39821</v>
      </c>
      <c r="B341" s="4">
        <v>226109</v>
      </c>
      <c r="C341" s="4">
        <v>309924</v>
      </c>
      <c r="D341" s="4">
        <v>83815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FMS</cp:lastModifiedBy>
  <cp:lastPrinted>2008-11-13T17:45:17Z</cp:lastPrinted>
  <dcterms:created xsi:type="dcterms:W3CDTF">2005-05-12T14:41:50Z</dcterms:created>
  <dcterms:modified xsi:type="dcterms:W3CDTF">2009-02-11T16:08:37Z</dcterms:modified>
  <cp:category/>
  <cp:version/>
  <cp:contentType/>
  <cp:contentStatus/>
</cp:coreProperties>
</file>