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210" windowWidth="15375" windowHeight="10125" tabRatio="758" activeTab="0"/>
  </bookViews>
  <sheets>
    <sheet name="MP9 Chambers" sheetId="1" r:id="rId1"/>
    <sheet name="Chart 1 (MP9 Prod.)" sheetId="2" r:id="rId2"/>
    <sheet name="Sheet1" sheetId="3" r:id="rId3"/>
  </sheets>
  <definedNames>
    <definedName name="_xlnm.Print_Area" localSheetId="0">'MP9 Chambers'!$A$1:$Z$58</definedName>
  </definedNames>
  <calcPr fullCalcOnLoad="1"/>
</workbook>
</file>

<file path=xl/sharedStrings.xml><?xml version="1.0" encoding="utf-8"?>
<sst xmlns="http://schemas.openxmlformats.org/spreadsheetml/2006/main" count="289" uniqueCount="191">
  <si>
    <t>FY</t>
  </si>
  <si>
    <t>Week</t>
  </si>
  <si>
    <t>From</t>
  </si>
  <si>
    <t>To</t>
  </si>
  <si>
    <t>Total</t>
  </si>
  <si>
    <t>FY00</t>
  </si>
  <si>
    <t>FY00 Summary</t>
  </si>
  <si>
    <t>FY01</t>
  </si>
  <si>
    <t>FY01 Summary</t>
  </si>
  <si>
    <t>FY02</t>
  </si>
  <si>
    <t>FY02 Summary</t>
  </si>
  <si>
    <t>FY03</t>
  </si>
  <si>
    <t>FY03 Summary</t>
  </si>
  <si>
    <t>ME1/2</t>
  </si>
  <si>
    <t>ME234/2</t>
  </si>
  <si>
    <t>ME2/1</t>
  </si>
  <si>
    <t>ME3/1</t>
  </si>
  <si>
    <t>ME1/3</t>
  </si>
  <si>
    <t>Prod. Rate of Ax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</si>
  <si>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</si>
  <si>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</si>
  <si>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</si>
  <si>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</si>
  <si>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</si>
  <si>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</si>
  <si>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</si>
  <si>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</si>
  <si>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</si>
  <si>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</si>
  <si>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</si>
  <si>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</si>
  <si>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Prod. Rate </t>
  </si>
  <si>
    <t>Chambers - Frame Assembled  -  List</t>
  </si>
  <si>
    <t>ME234/2-001</t>
  </si>
  <si>
    <t>ME234/2-002</t>
  </si>
  <si>
    <t>ME234/2-004</t>
  </si>
  <si>
    <t>ME234/2-003</t>
  </si>
  <si>
    <t>ME3/1-Prot 1</t>
  </si>
  <si>
    <t>Grand Total</t>
  </si>
  <si>
    <t>Prod. Rate</t>
  </si>
  <si>
    <t>Goal Integral</t>
  </si>
  <si>
    <t xml:space="preserve">October </t>
  </si>
  <si>
    <t>ME4/1</t>
  </si>
  <si>
    <t>ME1/2-Prot 1</t>
  </si>
  <si>
    <t>ME1/2-Prot 2</t>
  </si>
  <si>
    <t>ME234/2-005</t>
  </si>
  <si>
    <t>ME234/2-007</t>
  </si>
  <si>
    <t>ME234/2-008</t>
  </si>
  <si>
    <t>ME234/2-010</t>
  </si>
  <si>
    <t>ME234/2-011</t>
  </si>
  <si>
    <t>ME234/2-012</t>
  </si>
  <si>
    <t>ME234/2-013</t>
  </si>
  <si>
    <t>ME234/2-014</t>
  </si>
  <si>
    <t>ME234/2-015</t>
  </si>
  <si>
    <t>ME234/2-009</t>
  </si>
  <si>
    <t>ME234/2-016</t>
  </si>
  <si>
    <t>ME1/3-Prot. 1</t>
  </si>
  <si>
    <t>ME234/2-017</t>
  </si>
  <si>
    <t>ME234/2-018</t>
  </si>
  <si>
    <t>ME234/2-019</t>
  </si>
  <si>
    <t>ME234/2-020</t>
  </si>
  <si>
    <t>ME234/2-021</t>
  </si>
  <si>
    <t>ME234/2-022</t>
  </si>
  <si>
    <t>ME234/2-023</t>
  </si>
  <si>
    <t>ME234/2-024</t>
  </si>
  <si>
    <t>ME234/2-025</t>
  </si>
  <si>
    <t>ME234/2-026</t>
  </si>
  <si>
    <t>ME234/2-027</t>
  </si>
  <si>
    <t>ME234/2-028</t>
  </si>
  <si>
    <t>ME234/2-029</t>
  </si>
  <si>
    <t>ME234/2-030</t>
  </si>
  <si>
    <t>ME234/2-031</t>
  </si>
  <si>
    <t>ME234/2-032</t>
  </si>
  <si>
    <t>ME234/2-034</t>
  </si>
  <si>
    <t>ME234/2-033</t>
  </si>
  <si>
    <t>ME234/2-035</t>
  </si>
  <si>
    <t>ME234/2-036</t>
  </si>
  <si>
    <t>ME234/2-037</t>
  </si>
  <si>
    <t>ME234/2-038</t>
  </si>
  <si>
    <t>ME4/1-Prot 1</t>
  </si>
  <si>
    <t>Goals for MP9</t>
  </si>
  <si>
    <t>L2-L3</t>
  </si>
  <si>
    <t>Difference</t>
  </si>
  <si>
    <t>ME234/2-039</t>
  </si>
  <si>
    <t>ME234/2-040</t>
  </si>
  <si>
    <t>ME234/2-042</t>
  </si>
  <si>
    <t>ME234/2-041</t>
  </si>
  <si>
    <t>ME234/2-045</t>
  </si>
  <si>
    <t>ME234/2-043</t>
  </si>
  <si>
    <t>ME234/2-047</t>
  </si>
  <si>
    <t>ME234/2-048</t>
  </si>
  <si>
    <t>ME234/2-049</t>
  </si>
  <si>
    <t>ME234/2-050</t>
  </si>
  <si>
    <t>ME234/2-044</t>
  </si>
  <si>
    <t>ME234/2-046</t>
  </si>
  <si>
    <t>ME234/2-051</t>
  </si>
  <si>
    <t>ME234/2-052</t>
  </si>
  <si>
    <t>ME234/2-053</t>
  </si>
  <si>
    <t>ME234/2-054</t>
  </si>
  <si>
    <t>ME234/2-057</t>
  </si>
  <si>
    <t>ME234/2-058</t>
  </si>
  <si>
    <t>ME234/2-059</t>
  </si>
  <si>
    <t>ME234/2-056</t>
  </si>
  <si>
    <t>ME234/2-055</t>
  </si>
  <si>
    <t>ME234/2-060</t>
  </si>
  <si>
    <t>ME234/2-061</t>
  </si>
  <si>
    <t>ME234/2-062</t>
  </si>
  <si>
    <t>ME234/2-063</t>
  </si>
  <si>
    <t>ME234/2-064</t>
  </si>
  <si>
    <t>ME234/2-065</t>
  </si>
  <si>
    <t>ME234/2-066</t>
  </si>
  <si>
    <t>ME234/2-067</t>
  </si>
  <si>
    <t>ME234/2-068</t>
  </si>
  <si>
    <t>ME234/2-069</t>
  </si>
  <si>
    <t>ME234/2-070</t>
  </si>
  <si>
    <t>ME234/2-071</t>
  </si>
  <si>
    <t>ME234/2-072</t>
  </si>
  <si>
    <t>ME234/2-073</t>
  </si>
  <si>
    <t>ME234/2-074</t>
  </si>
  <si>
    <t>ME234/2-075</t>
  </si>
  <si>
    <t>ME234/2-076</t>
  </si>
  <si>
    <t>ME234/2-077</t>
  </si>
  <si>
    <t>ME234/2-078</t>
  </si>
  <si>
    <t>ME234/2-079</t>
  </si>
  <si>
    <t>ME234/2-080</t>
  </si>
  <si>
    <t>ME234/2-081</t>
  </si>
  <si>
    <t>ME234/2-083</t>
  </si>
  <si>
    <t>ME234/2-084</t>
  </si>
  <si>
    <t>ME234/2-085</t>
  </si>
  <si>
    <t>ME234/2-086</t>
  </si>
  <si>
    <t>ME234/2-088</t>
  </si>
  <si>
    <t>ME234/2-090</t>
  </si>
  <si>
    <t>ME234/2-082</t>
  </si>
  <si>
    <t>ME234/2-087</t>
  </si>
  <si>
    <t>ME234/2-089</t>
  </si>
  <si>
    <t>ME234/2-091</t>
  </si>
  <si>
    <t>ME234/2-096</t>
  </si>
  <si>
    <t>ME234/2-093</t>
  </si>
  <si>
    <t>ME234/2-092</t>
  </si>
  <si>
    <t>ME234/2-099</t>
  </si>
  <si>
    <t>ME234/2-101</t>
  </si>
  <si>
    <t>ME234/2-98</t>
  </si>
  <si>
    <t>ME234/2-102</t>
  </si>
  <si>
    <t>ME234/2-103</t>
  </si>
  <si>
    <t>ME234/2-105</t>
  </si>
  <si>
    <t>ME234/2-108</t>
  </si>
  <si>
    <t>ME234/2-100-1</t>
  </si>
  <si>
    <t>ME234/2-094</t>
  </si>
  <si>
    <t>ME234/2-095</t>
  </si>
  <si>
    <t>ME234/2-104</t>
  </si>
  <si>
    <t>ME234/2-106</t>
  </si>
  <si>
    <t>ME234/2-109</t>
  </si>
  <si>
    <t>ME234/2-110</t>
  </si>
  <si>
    <t>ME234/2-111</t>
  </si>
  <si>
    <t>ME234/2-113</t>
  </si>
  <si>
    <t>ME234/2-97</t>
  </si>
  <si>
    <t>ME234/2-107</t>
  </si>
  <si>
    <t>ME234/2-114</t>
  </si>
  <si>
    <t>ME234/2-112</t>
  </si>
  <si>
    <t>ME234/2-119</t>
  </si>
  <si>
    <t>ME234/2-115</t>
  </si>
  <si>
    <t>ME234/2-116</t>
  </si>
  <si>
    <t>ME234/2-117</t>
  </si>
  <si>
    <t>ME234/2-118</t>
  </si>
  <si>
    <t>ME234/2-120</t>
  </si>
  <si>
    <t>ME234/2-123</t>
  </si>
  <si>
    <t>ME234/2-124</t>
  </si>
  <si>
    <t>ME234/2-125</t>
  </si>
  <si>
    <t>ME234/2-126</t>
  </si>
  <si>
    <t>ME234/2-127</t>
  </si>
  <si>
    <t>ME234/2-128</t>
  </si>
  <si>
    <t>ME234/2-129</t>
  </si>
  <si>
    <t>ME234/2-130</t>
  </si>
  <si>
    <t>ME234/2-131</t>
  </si>
  <si>
    <t>ME234/2-133</t>
  </si>
  <si>
    <t>ME234/2-134</t>
  </si>
  <si>
    <t>ME234/2-136</t>
  </si>
  <si>
    <t>ME234/2-121</t>
  </si>
  <si>
    <t>ME234/2-122</t>
  </si>
  <si>
    <t>ME234/2-132</t>
  </si>
  <si>
    <t>ME234/2-135</t>
  </si>
  <si>
    <t>ME234/2-137</t>
  </si>
  <si>
    <t>ME234/2-139</t>
  </si>
  <si>
    <t>ME234/2-140</t>
  </si>
  <si>
    <t>ME234/2-141</t>
  </si>
  <si>
    <t>ME234/2-138</t>
  </si>
  <si>
    <t>ME234/2-142</t>
  </si>
  <si>
    <t>ME234/2-143</t>
  </si>
  <si>
    <t>ME234/2-144</t>
  </si>
  <si>
    <t>ME234/2-145</t>
  </si>
  <si>
    <t>ME234/2-146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</si>
</sst>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0"/>
    <numFmt numFmtId="167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8"/>
      <color indexed="12"/>
      <name val="Arial"/>
      <family val="2"/>
    </font>
    <font>
      <i/>
      <u val="single"/>
      <sz val="24"/>
      <color indexed="12"/>
      <name val="Arial"/>
      <family val="2"/>
    </font>
    <font>
      <b/>
      <i/>
      <sz val="16"/>
      <name val="Arial"/>
      <family val="2"/>
    </font>
    <font>
      <sz val="12"/>
      <name val="Arial"/>
      <family val="0"/>
    </font>
    <font>
      <b/>
      <i/>
      <sz val="22"/>
      <color indexed="10"/>
      <name val="Arial"/>
      <family val="2"/>
    </font>
    <font>
      <b/>
      <i/>
      <sz val="22"/>
      <color indexed="11"/>
      <name val="Arial"/>
      <family val="2"/>
    </font>
    <font>
      <b/>
      <i/>
      <u val="single"/>
      <sz val="22"/>
      <color indexed="48"/>
      <name val="Arial"/>
      <family val="2"/>
    </font>
    <font>
      <b/>
      <i/>
      <sz val="12"/>
      <color indexed="3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165" fontId="1" fillId="2" borderId="2" xfId="15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1" fillId="3" borderId="3" xfId="0" applyFont="1" applyFill="1" applyBorder="1" applyAlignment="1">
      <alignment/>
    </xf>
    <xf numFmtId="14" fontId="0" fillId="3" borderId="3" xfId="0" applyNumberFormat="1" applyFill="1" applyBorder="1" applyAlignment="1">
      <alignment/>
    </xf>
    <xf numFmtId="165" fontId="1" fillId="2" borderId="4" xfId="15" applyNumberFormat="1" applyFont="1" applyFill="1" applyBorder="1" applyAlignment="1">
      <alignment/>
    </xf>
    <xf numFmtId="165" fontId="1" fillId="2" borderId="5" xfId="15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14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2" fillId="3" borderId="6" xfId="0" applyNumberFormat="1" applyFont="1" applyFill="1" applyBorder="1" applyAlignment="1">
      <alignment/>
    </xf>
    <xf numFmtId="165" fontId="2" fillId="3" borderId="7" xfId="0" applyNumberFormat="1" applyFont="1" applyFill="1" applyBorder="1" applyAlignment="1">
      <alignment/>
    </xf>
    <xf numFmtId="165" fontId="2" fillId="3" borderId="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16" applyNumberFormat="1" applyAlignment="1">
      <alignment/>
    </xf>
    <xf numFmtId="165" fontId="2" fillId="3" borderId="9" xfId="0" applyNumberFormat="1" applyFont="1" applyFill="1" applyBorder="1" applyAlignment="1">
      <alignment/>
    </xf>
    <xf numFmtId="165" fontId="2" fillId="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400" b="0" i="1" u="sng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CSC Production at MP9-FNAL(ME234/2)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865"/>
          <c:w val="0.94975"/>
          <c:h val="0.7165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Sheet1!$B$3:$B$44</c:f>
              <c:strCache>
                <c:ptCount val="4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  <c:pt idx="12">
                  <c:v>October</c:v>
                </c:pt>
                <c:pt idx="13">
                  <c:v>November</c:v>
                </c:pt>
                <c:pt idx="14">
                  <c:v>December</c:v>
                </c:pt>
                <c:pt idx="15">
                  <c:v>January</c:v>
                </c:pt>
                <c:pt idx="16">
                  <c:v>February</c:v>
                </c:pt>
                <c:pt idx="17">
                  <c:v>March</c:v>
                </c:pt>
                <c:pt idx="18">
                  <c:v>April</c:v>
                </c:pt>
                <c:pt idx="19">
                  <c:v>May</c:v>
                </c:pt>
                <c:pt idx="20">
                  <c:v>June</c:v>
                </c:pt>
                <c:pt idx="21">
                  <c:v>July</c:v>
                </c:pt>
                <c:pt idx="22">
                  <c:v>August</c:v>
                </c:pt>
                <c:pt idx="23">
                  <c:v>September</c:v>
                </c:pt>
                <c:pt idx="24">
                  <c:v>October</c:v>
                </c:pt>
                <c:pt idx="25">
                  <c:v>November</c:v>
                </c:pt>
                <c:pt idx="26">
                  <c:v>December</c:v>
                </c:pt>
                <c:pt idx="27">
                  <c:v>January</c:v>
                </c:pt>
                <c:pt idx="28">
                  <c:v>February</c:v>
                </c:pt>
                <c:pt idx="29">
                  <c:v>March</c:v>
                </c:pt>
                <c:pt idx="30">
                  <c:v>April</c:v>
                </c:pt>
                <c:pt idx="31">
                  <c:v>May</c:v>
                </c:pt>
                <c:pt idx="32">
                  <c:v>June</c:v>
                </c:pt>
                <c:pt idx="33">
                  <c:v>July</c:v>
                </c:pt>
                <c:pt idx="34">
                  <c:v>August</c:v>
                </c:pt>
                <c:pt idx="35">
                  <c:v>September</c:v>
                </c:pt>
                <c:pt idx="36">
                  <c:v>October</c:v>
                </c:pt>
                <c:pt idx="37">
                  <c:v>November</c:v>
                </c:pt>
                <c:pt idx="38">
                  <c:v>December</c:v>
                </c:pt>
                <c:pt idx="39">
                  <c:v>January</c:v>
                </c:pt>
                <c:pt idx="40">
                  <c:v>February</c:v>
                </c:pt>
                <c:pt idx="41">
                  <c:v>March</c:v>
                </c:pt>
              </c:strCache>
            </c:strRef>
          </c:cat>
          <c:val>
            <c:numRef>
              <c:f>Sheet1!$K$3:$K$44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20</c:v>
                </c:pt>
                <c:pt idx="15">
                  <c:v>24</c:v>
                </c:pt>
                <c:pt idx="16">
                  <c:v>28</c:v>
                </c:pt>
                <c:pt idx="17">
                  <c:v>32</c:v>
                </c:pt>
                <c:pt idx="18">
                  <c:v>36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55</c:v>
                </c:pt>
                <c:pt idx="23">
                  <c:v>60</c:v>
                </c:pt>
                <c:pt idx="24">
                  <c:v>65</c:v>
                </c:pt>
                <c:pt idx="25">
                  <c:v>70</c:v>
                </c:pt>
                <c:pt idx="26">
                  <c:v>75</c:v>
                </c:pt>
                <c:pt idx="27">
                  <c:v>80</c:v>
                </c:pt>
                <c:pt idx="28">
                  <c:v>85</c:v>
                </c:pt>
                <c:pt idx="29">
                  <c:v>90</c:v>
                </c:pt>
                <c:pt idx="30">
                  <c:v>95</c:v>
                </c:pt>
                <c:pt idx="31">
                  <c:v>100</c:v>
                </c:pt>
                <c:pt idx="32">
                  <c:v>105</c:v>
                </c:pt>
                <c:pt idx="33">
                  <c:v>110</c:v>
                </c:pt>
                <c:pt idx="34">
                  <c:v>115</c:v>
                </c:pt>
                <c:pt idx="35">
                  <c:v>120</c:v>
                </c:pt>
                <c:pt idx="36">
                  <c:v>125</c:v>
                </c:pt>
                <c:pt idx="37">
                  <c:v>130</c:v>
                </c:pt>
                <c:pt idx="38">
                  <c:v>135</c:v>
                </c:pt>
                <c:pt idx="39">
                  <c:v>140</c:v>
                </c:pt>
                <c:pt idx="40">
                  <c:v>144</c:v>
                </c:pt>
                <c:pt idx="41">
                  <c:v>148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Sheet1!$B$3:$B$48</c:f>
              <c:strCache>
                <c:ptCount val="4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  <c:pt idx="12">
                  <c:v>October</c:v>
                </c:pt>
                <c:pt idx="13">
                  <c:v>November</c:v>
                </c:pt>
                <c:pt idx="14">
                  <c:v>December</c:v>
                </c:pt>
                <c:pt idx="15">
                  <c:v>January</c:v>
                </c:pt>
                <c:pt idx="16">
                  <c:v>February</c:v>
                </c:pt>
                <c:pt idx="17">
                  <c:v>March</c:v>
                </c:pt>
                <c:pt idx="18">
                  <c:v>April</c:v>
                </c:pt>
                <c:pt idx="19">
                  <c:v>May</c:v>
                </c:pt>
                <c:pt idx="20">
                  <c:v>June</c:v>
                </c:pt>
                <c:pt idx="21">
                  <c:v>July</c:v>
                </c:pt>
                <c:pt idx="22">
                  <c:v>August</c:v>
                </c:pt>
                <c:pt idx="23">
                  <c:v>September</c:v>
                </c:pt>
                <c:pt idx="24">
                  <c:v>October</c:v>
                </c:pt>
                <c:pt idx="25">
                  <c:v>November</c:v>
                </c:pt>
                <c:pt idx="26">
                  <c:v>December</c:v>
                </c:pt>
                <c:pt idx="27">
                  <c:v>January</c:v>
                </c:pt>
                <c:pt idx="28">
                  <c:v>February</c:v>
                </c:pt>
                <c:pt idx="29">
                  <c:v>March</c:v>
                </c:pt>
                <c:pt idx="30">
                  <c:v>April</c:v>
                </c:pt>
                <c:pt idx="31">
                  <c:v>May</c:v>
                </c:pt>
                <c:pt idx="32">
                  <c:v>June</c:v>
                </c:pt>
                <c:pt idx="33">
                  <c:v>July</c:v>
                </c:pt>
                <c:pt idx="34">
                  <c:v>August</c:v>
                </c:pt>
                <c:pt idx="35">
                  <c:v>September</c:v>
                </c:pt>
                <c:pt idx="36">
                  <c:v>October</c:v>
                </c:pt>
                <c:pt idx="37">
                  <c:v>November</c:v>
                </c:pt>
                <c:pt idx="38">
                  <c:v>December</c:v>
                </c:pt>
                <c:pt idx="39">
                  <c:v>January</c:v>
                </c:pt>
                <c:pt idx="40">
                  <c:v>February</c:v>
                </c:pt>
                <c:pt idx="41">
                  <c:v>March</c:v>
                </c:pt>
              </c:strCache>
            </c:strRef>
          </c:cat>
          <c:val>
            <c:numRef>
              <c:f>Sheet1!$E$3:$E$42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12</c:v>
                </c:pt>
                <c:pt idx="13">
                  <c:v>15</c:v>
                </c:pt>
                <c:pt idx="14">
                  <c:v>18</c:v>
                </c:pt>
                <c:pt idx="15">
                  <c:v>21</c:v>
                </c:pt>
                <c:pt idx="16">
                  <c:v>25</c:v>
                </c:pt>
                <c:pt idx="17">
                  <c:v>28</c:v>
                </c:pt>
                <c:pt idx="18">
                  <c:v>30</c:v>
                </c:pt>
                <c:pt idx="19">
                  <c:v>32</c:v>
                </c:pt>
                <c:pt idx="20">
                  <c:v>36</c:v>
                </c:pt>
                <c:pt idx="21">
                  <c:v>40</c:v>
                </c:pt>
                <c:pt idx="22">
                  <c:v>43</c:v>
                </c:pt>
                <c:pt idx="23">
                  <c:v>47</c:v>
                </c:pt>
                <c:pt idx="24">
                  <c:v>52</c:v>
                </c:pt>
                <c:pt idx="25">
                  <c:v>57</c:v>
                </c:pt>
                <c:pt idx="26">
                  <c:v>63</c:v>
                </c:pt>
                <c:pt idx="27">
                  <c:v>69</c:v>
                </c:pt>
                <c:pt idx="28">
                  <c:v>75</c:v>
                </c:pt>
                <c:pt idx="29">
                  <c:v>81</c:v>
                </c:pt>
                <c:pt idx="30">
                  <c:v>87</c:v>
                </c:pt>
                <c:pt idx="31">
                  <c:v>92</c:v>
                </c:pt>
                <c:pt idx="32">
                  <c:v>97</c:v>
                </c:pt>
                <c:pt idx="33">
                  <c:v>103</c:v>
                </c:pt>
                <c:pt idx="34">
                  <c:v>109</c:v>
                </c:pt>
                <c:pt idx="35">
                  <c:v>114</c:v>
                </c:pt>
                <c:pt idx="36">
                  <c:v>120</c:v>
                </c:pt>
                <c:pt idx="37">
                  <c:v>127</c:v>
                </c:pt>
                <c:pt idx="38">
                  <c:v>133</c:v>
                </c:pt>
                <c:pt idx="39">
                  <c:v>139</c:v>
                </c:pt>
              </c:numCache>
            </c:numRef>
          </c:val>
        </c:ser>
        <c:ser>
          <c:idx val="4"/>
          <c:order val="3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Sheet1!$B$3:$B$45</c:f>
              <c:strCache>
                <c:ptCount val="4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  <c:pt idx="12">
                  <c:v>October</c:v>
                </c:pt>
                <c:pt idx="13">
                  <c:v>November</c:v>
                </c:pt>
                <c:pt idx="14">
                  <c:v>December</c:v>
                </c:pt>
                <c:pt idx="15">
                  <c:v>January</c:v>
                </c:pt>
                <c:pt idx="16">
                  <c:v>February</c:v>
                </c:pt>
                <c:pt idx="17">
                  <c:v>March</c:v>
                </c:pt>
                <c:pt idx="18">
                  <c:v>April</c:v>
                </c:pt>
                <c:pt idx="19">
                  <c:v>May</c:v>
                </c:pt>
                <c:pt idx="20">
                  <c:v>June</c:v>
                </c:pt>
                <c:pt idx="21">
                  <c:v>July</c:v>
                </c:pt>
                <c:pt idx="22">
                  <c:v>August</c:v>
                </c:pt>
                <c:pt idx="23">
                  <c:v>September</c:v>
                </c:pt>
                <c:pt idx="24">
                  <c:v>October</c:v>
                </c:pt>
                <c:pt idx="25">
                  <c:v>November</c:v>
                </c:pt>
                <c:pt idx="26">
                  <c:v>December</c:v>
                </c:pt>
                <c:pt idx="27">
                  <c:v>January</c:v>
                </c:pt>
                <c:pt idx="28">
                  <c:v>February</c:v>
                </c:pt>
                <c:pt idx="29">
                  <c:v>March</c:v>
                </c:pt>
                <c:pt idx="30">
                  <c:v>April</c:v>
                </c:pt>
                <c:pt idx="31">
                  <c:v>May</c:v>
                </c:pt>
                <c:pt idx="32">
                  <c:v>June</c:v>
                </c:pt>
                <c:pt idx="33">
                  <c:v>July</c:v>
                </c:pt>
                <c:pt idx="34">
                  <c:v>August</c:v>
                </c:pt>
                <c:pt idx="35">
                  <c:v>September</c:v>
                </c:pt>
                <c:pt idx="36">
                  <c:v>October</c:v>
                </c:pt>
                <c:pt idx="37">
                  <c:v>November</c:v>
                </c:pt>
                <c:pt idx="38">
                  <c:v>December</c:v>
                </c:pt>
                <c:pt idx="39">
                  <c:v>January</c:v>
                </c:pt>
                <c:pt idx="40">
                  <c:v>February</c:v>
                </c:pt>
                <c:pt idx="41">
                  <c:v>March</c:v>
                </c:pt>
              </c:strCache>
            </c:strRef>
          </c:cat>
          <c:val>
            <c:numRef>
              <c:f>Sheet1!$L$3:$L$42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</c:v>
                </c:pt>
                <c:pt idx="8">
                  <c:v>-2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-3</c:v>
                </c:pt>
                <c:pt idx="17">
                  <c:v>-4</c:v>
                </c:pt>
                <c:pt idx="18">
                  <c:v>-6</c:v>
                </c:pt>
                <c:pt idx="19">
                  <c:v>-8</c:v>
                </c:pt>
                <c:pt idx="20">
                  <c:v>-9</c:v>
                </c:pt>
                <c:pt idx="21">
                  <c:v>-10</c:v>
                </c:pt>
                <c:pt idx="22">
                  <c:v>-12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-12</c:v>
                </c:pt>
                <c:pt idx="27">
                  <c:v>-11</c:v>
                </c:pt>
                <c:pt idx="28">
                  <c:v>-10</c:v>
                </c:pt>
                <c:pt idx="29">
                  <c:v>-9</c:v>
                </c:pt>
                <c:pt idx="30">
                  <c:v>-8</c:v>
                </c:pt>
                <c:pt idx="31">
                  <c:v>-8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-6</c:v>
                </c:pt>
                <c:pt idx="36">
                  <c:v>-5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</c:numCache>
            </c:numRef>
          </c:val>
        </c:ser>
        <c:axId val="9465299"/>
        <c:axId val="18078828"/>
      </c:areaChart>
      <c:catAx>
        <c:axId val="946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Month in production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auto val="0"/>
        <c:lblOffset val="100"/>
        <c:tickLblSkip val="2"/>
        <c:tickMarkSkip val="4"/>
        <c:noMultiLvlLbl val="0"/>
      </c:catAx>
      <c:valAx>
        <c:axId val="18078828"/>
        <c:scaling>
          <c:orientation val="minMax"/>
          <c:max val="1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Number of Chambers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Arial"/>
                <a:ea typeface="Arial"/>
                <a:cs typeface="Arial"/>
              </a:defRPr>
            </a:pPr>
          </a:p>
        </c:txPr>
        <c:crossAx val="9465299"/>
        <c:crossesAt val="1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0.74375</cdr:x>
      <cdr:y>0.5435</cdr:y>
    </cdr:from>
    <cdr:to>
      <cdr:x>0.78625</cdr:x>
      <cdr:y>0.59175</cdr:y>
    </cdr:to>
    <cdr:sp>
      <cdr:nvSpPr>
        <cdr:cNvPr id="1" name="TextBox 12"/>
        <cdr:cNvSpPr txBox="1">
          <a:spLocks noChangeArrowheads="1"/>
        </cdr:cNvSpPr>
      </cdr:nvSpPr>
      <cdr:spPr>
        <a:xfrm>
          <a:off x="8401050" y="3914775"/>
          <a:ext cx="47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</cdr:x>
      <cdr:y>0.39325</cdr:y>
    </cdr:from>
    <cdr:to>
      <cdr:x>0.31675</cdr:x>
      <cdr:y>0.4025</cdr:y>
    </cdr:to>
    <cdr:sp>
      <cdr:nvSpPr>
        <cdr:cNvPr id="2" name="TextBox 16"/>
        <cdr:cNvSpPr txBox="1">
          <a:spLocks noChangeArrowheads="1"/>
        </cdr:cNvSpPr>
      </cdr:nvSpPr>
      <cdr:spPr>
        <a:xfrm>
          <a:off x="3171825" y="2838450"/>
          <a:ext cx="40005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0.618</cdr:y>
    </cdr:from>
    <cdr:to>
      <cdr:x>0.21575</cdr:x>
      <cdr:y>0.646</cdr:y>
    </cdr:to>
    <cdr:sp>
      <cdr:nvSpPr>
        <cdr:cNvPr id="3" name="TextBox 17"/>
        <cdr:cNvSpPr txBox="1">
          <a:spLocks noChangeArrowheads="1"/>
        </cdr:cNvSpPr>
      </cdr:nvSpPr>
      <cdr:spPr>
        <a:xfrm>
          <a:off x="2352675" y="44577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0.618</cdr:y>
    </cdr:from>
    <cdr:to>
      <cdr:x>0.21025</cdr:x>
      <cdr:y>0.646</cdr:y>
    </cdr:to>
    <cdr:sp>
      <cdr:nvSpPr>
        <cdr:cNvPr id="4" name="TextBox 18"/>
        <cdr:cNvSpPr txBox="1">
          <a:spLocks noChangeArrowheads="1"/>
        </cdr:cNvSpPr>
      </cdr:nvSpPr>
      <cdr:spPr>
        <a:xfrm>
          <a:off x="2295525" y="44577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0.2305</cdr:x>
      <cdr:y>0.618</cdr:y>
    </cdr:from>
    <cdr:to>
      <cdr:x>0.23725</cdr:x>
      <cdr:y>0.646</cdr:y>
    </cdr:to>
    <cdr:sp>
      <cdr:nvSpPr>
        <cdr:cNvPr id="5" name="TextBox 19"/>
        <cdr:cNvSpPr txBox="1">
          <a:spLocks noChangeArrowheads="1"/>
        </cdr:cNvSpPr>
      </cdr:nvSpPr>
      <cdr:spPr>
        <a:xfrm>
          <a:off x="2600325" y="44577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0.39325</cdr:y>
    </cdr:from>
    <cdr:to>
      <cdr:x>0.31175</cdr:x>
      <cdr:y>0.4025</cdr:y>
    </cdr:to>
    <cdr:sp>
      <cdr:nvSpPr>
        <cdr:cNvPr id="6" name="TextBox 20"/>
        <cdr:cNvSpPr txBox="1">
          <a:spLocks noChangeArrowheads="1"/>
        </cdr:cNvSpPr>
      </cdr:nvSpPr>
      <cdr:spPr>
        <a:xfrm>
          <a:off x="3409950" y="2838450"/>
          <a:ext cx="10477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0.5975</cdr:y>
    </cdr:from>
    <cdr:to>
      <cdr:x>0.19425</cdr:x>
      <cdr:y>0.6255</cdr:y>
    </cdr:to>
    <cdr:sp>
      <cdr:nvSpPr>
        <cdr:cNvPr id="7" name="TextBox 21"/>
        <cdr:cNvSpPr txBox="1">
          <a:spLocks noChangeArrowheads="1"/>
        </cdr:cNvSpPr>
      </cdr:nvSpPr>
      <cdr:spPr>
        <a:xfrm>
          <a:off x="2114550" y="430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</cdr:x>
      <cdr:y>0.39325</cdr:y>
    </cdr:from>
    <cdr:to>
      <cdr:x>0.303</cdr:x>
      <cdr:y>0.4025</cdr:y>
    </cdr:to>
    <cdr:sp>
      <cdr:nvSpPr>
        <cdr:cNvPr id="8" name="TextBox 22"/>
        <cdr:cNvSpPr txBox="1">
          <a:spLocks noChangeArrowheads="1"/>
        </cdr:cNvSpPr>
      </cdr:nvSpPr>
      <cdr:spPr>
        <a:xfrm>
          <a:off x="3171825" y="2838450"/>
          <a:ext cx="24765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0.1605</cdr:x>
      <cdr:y>0.78425</cdr:y>
    </cdr:from>
    <cdr:to>
      <cdr:x>0.31525</cdr:x>
      <cdr:y>0.855</cdr:y>
    </cdr:to>
    <cdr:sp>
      <cdr:nvSpPr>
        <cdr:cNvPr id="9" name="TextBox 24"/>
        <cdr:cNvSpPr txBox="1">
          <a:spLocks noChangeArrowheads="1"/>
        </cdr:cNvSpPr>
      </cdr:nvSpPr>
      <cdr:spPr>
        <a:xfrm>
          <a:off x="1809750" y="5657850"/>
          <a:ext cx="1752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Shortage</a:t>
          </a:r>
        </a:p>
      </cdr:txBody>
    </cdr:sp>
  </cdr:relSizeAnchor>
  <cdr:relSizeAnchor xmlns:cdr="http://schemas.openxmlformats.org/drawingml/2006/chartDrawing">
    <cdr:from>
      <cdr:x>0.16775</cdr:x>
      <cdr:y>0.64225</cdr:y>
    </cdr:from>
    <cdr:to>
      <cdr:x>0.228</cdr:x>
      <cdr:y>0.68225</cdr:y>
    </cdr:to>
    <cdr:sp>
      <cdr:nvSpPr>
        <cdr:cNvPr id="10" name="TextBox 26"/>
        <cdr:cNvSpPr txBox="1">
          <a:spLocks noChangeArrowheads="1"/>
        </cdr:cNvSpPr>
      </cdr:nvSpPr>
      <cdr:spPr>
        <a:xfrm>
          <a:off x="1885950" y="4629150"/>
          <a:ext cx="676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00" b="1" i="1" u="sng" baseline="0">
              <a:solidFill>
                <a:srgbClr val="3366FF"/>
              </a:solidFill>
              <a:latin typeface="Arial"/>
              <a:ea typeface="Arial"/>
              <a:cs typeface="Arial"/>
            </a:rPr>
            <a:t>DONE</a:t>
          </a:r>
        </a:p>
      </cdr:txBody>
    </cdr:sp>
  </cdr:relSizeAnchor>
  <cdr:relSizeAnchor xmlns:cdr="http://schemas.openxmlformats.org/drawingml/2006/chartDrawing">
    <cdr:from>
      <cdr:x>0.2855</cdr:x>
      <cdr:y>0.5175</cdr:y>
    </cdr:from>
    <cdr:to>
      <cdr:x>0.334</cdr:x>
      <cdr:y>0.53075</cdr:y>
    </cdr:to>
    <cdr:sp>
      <cdr:nvSpPr>
        <cdr:cNvPr id="11" name="TextBox 27"/>
        <cdr:cNvSpPr txBox="1">
          <a:spLocks noChangeArrowheads="1"/>
        </cdr:cNvSpPr>
      </cdr:nvSpPr>
      <cdr:spPr>
        <a:xfrm>
          <a:off x="3219450" y="3733800"/>
          <a:ext cx="5524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0.67425</cdr:y>
    </cdr:from>
    <cdr:to>
      <cdr:x>0.21575</cdr:x>
      <cdr:y>0.69975</cdr:y>
    </cdr:to>
    <cdr:sp>
      <cdr:nvSpPr>
        <cdr:cNvPr id="12" name="TextBox 28"/>
        <cdr:cNvSpPr txBox="1">
          <a:spLocks noChangeArrowheads="1"/>
        </cdr:cNvSpPr>
      </cdr:nvSpPr>
      <cdr:spPr>
        <a:xfrm>
          <a:off x="2352675" y="48672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0.67425</cdr:y>
    </cdr:from>
    <cdr:to>
      <cdr:x>0.21575</cdr:x>
      <cdr:y>0.69975</cdr:y>
    </cdr:to>
    <cdr:sp>
      <cdr:nvSpPr>
        <cdr:cNvPr id="13" name="TextBox 29"/>
        <cdr:cNvSpPr txBox="1">
          <a:spLocks noChangeArrowheads="1"/>
        </cdr:cNvSpPr>
      </cdr:nvSpPr>
      <cdr:spPr>
        <a:xfrm>
          <a:off x="2352675" y="48672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0.67425</cdr:y>
    </cdr:from>
    <cdr:to>
      <cdr:x>0.24175</cdr:x>
      <cdr:y>0.69975</cdr:y>
    </cdr:to>
    <cdr:sp>
      <cdr:nvSpPr>
        <cdr:cNvPr id="14" name="TextBox 30"/>
        <cdr:cNvSpPr txBox="1">
          <a:spLocks noChangeArrowheads="1"/>
        </cdr:cNvSpPr>
      </cdr:nvSpPr>
      <cdr:spPr>
        <a:xfrm>
          <a:off x="2647950" y="48672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0.5175</cdr:y>
    </cdr:from>
    <cdr:to>
      <cdr:x>0.3205</cdr:x>
      <cdr:y>0.53075</cdr:y>
    </cdr:to>
    <cdr:sp>
      <cdr:nvSpPr>
        <cdr:cNvPr id="15" name="TextBox 31"/>
        <cdr:cNvSpPr txBox="1">
          <a:spLocks noChangeArrowheads="1"/>
        </cdr:cNvSpPr>
      </cdr:nvSpPr>
      <cdr:spPr>
        <a:xfrm>
          <a:off x="3467100" y="3733800"/>
          <a:ext cx="142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0.18925</cdr:x>
      <cdr:y>0.6295</cdr:y>
    </cdr:from>
    <cdr:to>
      <cdr:x>0.196</cdr:x>
      <cdr:y>0.655</cdr:y>
    </cdr:to>
    <cdr:sp>
      <cdr:nvSpPr>
        <cdr:cNvPr id="16" name="TextBox 32"/>
        <cdr:cNvSpPr txBox="1">
          <a:spLocks noChangeArrowheads="1"/>
        </cdr:cNvSpPr>
      </cdr:nvSpPr>
      <cdr:spPr>
        <a:xfrm>
          <a:off x="2133600" y="4543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0.5175</cdr:y>
    </cdr:from>
    <cdr:to>
      <cdr:x>0.31525</cdr:x>
      <cdr:y>0.53075</cdr:y>
    </cdr:to>
    <cdr:sp>
      <cdr:nvSpPr>
        <cdr:cNvPr id="17" name="TextBox 33"/>
        <cdr:cNvSpPr txBox="1">
          <a:spLocks noChangeArrowheads="1"/>
        </cdr:cNvSpPr>
      </cdr:nvSpPr>
      <cdr:spPr>
        <a:xfrm>
          <a:off x="3219450" y="3733800"/>
          <a:ext cx="3333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0.3295</cdr:x>
      <cdr:y>0.32475</cdr:y>
    </cdr:from>
    <cdr:to>
      <cdr:x>0.5175</cdr:x>
      <cdr:y>0.433</cdr:y>
    </cdr:to>
    <cdr:sp>
      <cdr:nvSpPr>
        <cdr:cNvPr id="18" name="TextBox 34"/>
        <cdr:cNvSpPr txBox="1">
          <a:spLocks noChangeArrowheads="1"/>
        </cdr:cNvSpPr>
      </cdr:nvSpPr>
      <cdr:spPr>
        <a:xfrm>
          <a:off x="3714750" y="2343150"/>
          <a:ext cx="21240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Goal = 148 Chambers</a:t>
          </a:r>
        </a:p>
      </cdr:txBody>
    </cdr:sp>
  </cdr:relSizeAnchor>
  <cdr:relSizeAnchor xmlns:cdr="http://schemas.openxmlformats.org/drawingml/2006/chartDrawing">
    <cdr:from>
      <cdr:x>0.334</cdr:x>
      <cdr:y>0.21125</cdr:y>
    </cdr:from>
    <cdr:to>
      <cdr:x>0.334</cdr:x>
      <cdr:y>0.73625</cdr:y>
    </cdr:to>
    <cdr:sp>
      <cdr:nvSpPr>
        <cdr:cNvPr id="19" name="Line 35"/>
        <cdr:cNvSpPr>
          <a:spLocks/>
        </cdr:cNvSpPr>
      </cdr:nvSpPr>
      <cdr:spPr>
        <a:xfrm flipV="1">
          <a:off x="3771900" y="1524000"/>
          <a:ext cx="0" cy="37909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0.205</cdr:y>
    </cdr:from>
    <cdr:to>
      <cdr:x>0.6035</cdr:x>
      <cdr:y>0.73625</cdr:y>
    </cdr:to>
    <cdr:sp>
      <cdr:nvSpPr>
        <cdr:cNvPr id="20" name="Line 36"/>
        <cdr:cNvSpPr>
          <a:spLocks/>
        </cdr:cNvSpPr>
      </cdr:nvSpPr>
      <cdr:spPr>
        <a:xfrm flipV="1">
          <a:off x="6810375" y="1476375"/>
          <a:ext cx="0" cy="38385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0.21125</cdr:y>
    </cdr:from>
    <cdr:to>
      <cdr:x>0.86875</cdr:x>
      <cdr:y>0.73625</cdr:y>
    </cdr:to>
    <cdr:sp>
      <cdr:nvSpPr>
        <cdr:cNvPr id="21" name="Line 37"/>
        <cdr:cNvSpPr>
          <a:spLocks/>
        </cdr:cNvSpPr>
      </cdr:nvSpPr>
      <cdr:spPr>
        <a:xfrm flipV="1">
          <a:off x="9810750" y="1524000"/>
          <a:ext cx="0" cy="37909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0.1775</cdr:x>
      <cdr:y>0.2125</cdr:y>
    </cdr:from>
    <cdr:to>
      <cdr:x>0.21225</cdr:x>
      <cdr:y>0.2405</cdr:y>
    </cdr:to>
    <cdr:sp>
      <cdr:nvSpPr>
        <cdr:cNvPr id="22" name="TextBox 38"/>
        <cdr:cNvSpPr txBox="1">
          <a:spLocks noChangeArrowheads="1"/>
        </cdr:cNvSpPr>
      </cdr:nvSpPr>
      <cdr:spPr>
        <a:xfrm>
          <a:off x="2000250" y="15335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FY00</a:t>
          </a:r>
        </a:p>
      </cdr:txBody>
    </cdr:sp>
  </cdr:relSizeAnchor>
  <cdr:relSizeAnchor xmlns:cdr="http://schemas.openxmlformats.org/drawingml/2006/chartDrawing">
    <cdr:from>
      <cdr:x>0.43</cdr:x>
      <cdr:y>0.2125</cdr:y>
    </cdr:from>
    <cdr:to>
      <cdr:x>0.46475</cdr:x>
      <cdr:y>0.2405</cdr:y>
    </cdr:to>
    <cdr:sp>
      <cdr:nvSpPr>
        <cdr:cNvPr id="23" name="TextBox 39"/>
        <cdr:cNvSpPr txBox="1">
          <a:spLocks noChangeArrowheads="1"/>
        </cdr:cNvSpPr>
      </cdr:nvSpPr>
      <cdr:spPr>
        <a:xfrm>
          <a:off x="4848225" y="15335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FY01</a:t>
          </a:r>
        </a:p>
      </cdr:txBody>
    </cdr:sp>
  </cdr:relSizeAnchor>
  <cdr:relSizeAnchor xmlns:cdr="http://schemas.openxmlformats.org/drawingml/2006/chartDrawing">
    <cdr:from>
      <cdr:x>0.67375</cdr:x>
      <cdr:y>0.2125</cdr:y>
    </cdr:from>
    <cdr:to>
      <cdr:x>0.7085</cdr:x>
      <cdr:y>0.2405</cdr:y>
    </cdr:to>
    <cdr:sp>
      <cdr:nvSpPr>
        <cdr:cNvPr id="24" name="TextBox 40"/>
        <cdr:cNvSpPr txBox="1">
          <a:spLocks noChangeArrowheads="1"/>
        </cdr:cNvSpPr>
      </cdr:nvSpPr>
      <cdr:spPr>
        <a:xfrm>
          <a:off x="7610475" y="15335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FY02</a:t>
          </a:r>
        </a:p>
      </cdr:txBody>
    </cdr:sp>
  </cdr:relSizeAnchor>
  <cdr:relSizeAnchor xmlns:cdr="http://schemas.openxmlformats.org/drawingml/2006/chartDrawing">
    <cdr:from>
      <cdr:x>0.88575</cdr:x>
      <cdr:y>0.2125</cdr:y>
    </cdr:from>
    <cdr:to>
      <cdr:x>0.9205</cdr:x>
      <cdr:y>0.2405</cdr:y>
    </cdr:to>
    <cdr:sp>
      <cdr:nvSpPr>
        <cdr:cNvPr id="25" name="TextBox 41"/>
        <cdr:cNvSpPr txBox="1">
          <a:spLocks noChangeArrowheads="1"/>
        </cdr:cNvSpPr>
      </cdr:nvSpPr>
      <cdr:spPr>
        <a:xfrm>
          <a:off x="10001250" y="15335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FY03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96650" cy="7219950"/>
    <xdr:graphicFrame>
      <xdr:nvGraphicFramePr>
        <xdr:cNvPr id="1" name="Shape 1025"/>
        <xdr:cNvGraphicFramePr/>
      </xdr:nvGraphicFramePr>
      <xdr:xfrm>
        <a:off x="0" y="0"/>
        <a:ext cx="112966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75" zoomScaleNormal="75" zoomScaleSheetLayoutView="75" workbookViewId="0" topLeftCell="C10">
      <selection activeCell="Q50" sqref="Q50"/>
    </sheetView>
  </sheetViews>
  <sheetFormatPr defaultColWidth="9.140625" defaultRowHeight="12.75"/>
  <cols>
    <col min="2" max="2" width="14.57421875" style="0" customWidth="1"/>
    <col min="3" max="3" width="10.7109375" style="0" customWidth="1"/>
    <col min="4" max="4" width="10.140625" style="0" customWidth="1"/>
    <col min="5" max="5" width="9.7109375" style="17" customWidth="1"/>
    <col min="6" max="7" width="9.421875" style="17" customWidth="1"/>
    <col min="8" max="10" width="9.57421875" style="17" customWidth="1"/>
    <col min="11" max="14" width="14.8515625" style="0" customWidth="1"/>
    <col min="15" max="21" width="15.140625" style="0" customWidth="1"/>
    <col min="22" max="24" width="14.8515625" style="0" customWidth="1"/>
    <col min="25" max="26" width="15.140625" style="0" customWidth="1"/>
    <col min="27" max="30" width="14.8515625" style="0" customWidth="1"/>
  </cols>
  <sheetData>
    <row r="1" spans="1:11" ht="15.75">
      <c r="A1" s="2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7" t="s">
        <v>4</v>
      </c>
      <c r="G1" s="7" t="s">
        <v>4</v>
      </c>
      <c r="H1" s="7" t="s">
        <v>4</v>
      </c>
      <c r="I1" s="7" t="s">
        <v>4</v>
      </c>
      <c r="J1" s="7" t="s">
        <v>4</v>
      </c>
      <c r="K1" s="2" t="s">
        <v>32</v>
      </c>
    </row>
    <row r="2" spans="5:10" ht="12.75">
      <c r="E2" s="8" t="s">
        <v>14</v>
      </c>
      <c r="F2" s="8" t="s">
        <v>13</v>
      </c>
      <c r="G2" s="8" t="s">
        <v>15</v>
      </c>
      <c r="H2" s="8" t="s">
        <v>17</v>
      </c>
      <c r="I2" s="8" t="s">
        <v>16</v>
      </c>
      <c r="J2" s="8" t="s">
        <v>42</v>
      </c>
    </row>
    <row r="3" spans="1:10" ht="12.75">
      <c r="A3" t="s">
        <v>5</v>
      </c>
      <c r="B3" t="s">
        <v>41</v>
      </c>
      <c r="C3" s="1">
        <v>36434</v>
      </c>
      <c r="D3" s="1">
        <v>36464</v>
      </c>
      <c r="E3" s="6">
        <f aca="true" t="shared" si="0" ref="E3:E10">COUNTIF(H3:BA3,"me234/2*******")</f>
        <v>0</v>
      </c>
      <c r="F3" s="6">
        <f aca="true" t="shared" si="1" ref="F3:F10">COUNTIF(J3:BB3,"me1/2*******")</f>
        <v>0</v>
      </c>
      <c r="G3" s="6">
        <f aca="true" t="shared" si="2" ref="G3:G10">COUNTIF(K3:BC3,"me2/1*******")</f>
        <v>0</v>
      </c>
      <c r="H3" s="6">
        <f aca="true" t="shared" si="3" ref="H3:H10">COUNTIF(K3:BD3,"me1/3*******")</f>
        <v>0</v>
      </c>
      <c r="I3" s="6">
        <f aca="true" t="shared" si="4" ref="I3:I14">COUNTIF(J3:BD3,"me3/1*******")</f>
        <v>0</v>
      </c>
      <c r="J3" s="6">
        <f aca="true" t="shared" si="5" ref="J3:J10">COUNTIF(K3:BE3,"me4/1*******")</f>
        <v>0</v>
      </c>
    </row>
    <row r="4" spans="2:10" ht="12.75">
      <c r="B4" t="s">
        <v>23</v>
      </c>
      <c r="C4" s="1">
        <v>36465</v>
      </c>
      <c r="D4" s="1">
        <v>36494</v>
      </c>
      <c r="E4" s="6">
        <f t="shared" si="0"/>
        <v>0</v>
      </c>
      <c r="F4" s="6">
        <f t="shared" si="1"/>
        <v>0</v>
      </c>
      <c r="G4" s="6">
        <f t="shared" si="2"/>
        <v>0</v>
      </c>
      <c r="H4" s="6">
        <f t="shared" si="3"/>
        <v>0</v>
      </c>
      <c r="I4" s="6">
        <f t="shared" si="4"/>
        <v>0</v>
      </c>
      <c r="J4" s="6">
        <f t="shared" si="5"/>
        <v>0</v>
      </c>
    </row>
    <row r="5" spans="2:10" ht="12.75">
      <c r="B5" t="s">
        <v>24</v>
      </c>
      <c r="C5" s="1">
        <v>36495</v>
      </c>
      <c r="D5" s="1">
        <v>36525</v>
      </c>
      <c r="E5" s="6">
        <f t="shared" si="0"/>
        <v>0</v>
      </c>
      <c r="F5" s="6">
        <f t="shared" si="1"/>
        <v>0</v>
      </c>
      <c r="G5" s="6">
        <f t="shared" si="2"/>
        <v>0</v>
      </c>
      <c r="H5" s="6">
        <f t="shared" si="3"/>
        <v>0</v>
      </c>
      <c r="I5" s="6">
        <f t="shared" si="4"/>
        <v>0</v>
      </c>
      <c r="J5" s="6">
        <f t="shared" si="5"/>
        <v>0</v>
      </c>
    </row>
    <row r="6" spans="2:11" ht="12.75">
      <c r="B6" t="s">
        <v>25</v>
      </c>
      <c r="C6" s="1">
        <v>36526</v>
      </c>
      <c r="D6" s="1">
        <v>36556</v>
      </c>
      <c r="E6" s="6">
        <f t="shared" si="0"/>
        <v>0</v>
      </c>
      <c r="F6" s="6">
        <f t="shared" si="1"/>
        <v>1</v>
      </c>
      <c r="G6" s="6">
        <f t="shared" si="2"/>
        <v>0</v>
      </c>
      <c r="H6" s="6">
        <f t="shared" si="3"/>
        <v>0</v>
      </c>
      <c r="I6" s="6">
        <f t="shared" si="4"/>
        <v>0</v>
      </c>
      <c r="J6" s="6">
        <f t="shared" si="5"/>
        <v>0</v>
      </c>
      <c r="K6" t="s">
        <v>43</v>
      </c>
    </row>
    <row r="7" spans="2:11" ht="12.75">
      <c r="B7" t="s">
        <v>26</v>
      </c>
      <c r="C7" s="1">
        <v>36557</v>
      </c>
      <c r="D7" s="1">
        <v>36584</v>
      </c>
      <c r="E7" s="6">
        <f t="shared" si="0"/>
        <v>0</v>
      </c>
      <c r="F7" s="6">
        <f t="shared" si="1"/>
        <v>1</v>
      </c>
      <c r="G7" s="6">
        <f t="shared" si="2"/>
        <v>0</v>
      </c>
      <c r="H7" s="6">
        <f t="shared" si="3"/>
        <v>0</v>
      </c>
      <c r="I7" s="6">
        <f t="shared" si="4"/>
        <v>0</v>
      </c>
      <c r="J7" s="6">
        <f t="shared" si="5"/>
        <v>0</v>
      </c>
      <c r="K7" s="26" t="s">
        <v>44</v>
      </c>
    </row>
    <row r="8" spans="2:11" ht="12.75">
      <c r="B8" t="s">
        <v>27</v>
      </c>
      <c r="C8" s="1">
        <v>36586</v>
      </c>
      <c r="D8" s="1">
        <v>36616</v>
      </c>
      <c r="E8" s="6">
        <f t="shared" si="0"/>
        <v>1</v>
      </c>
      <c r="F8" s="6">
        <f t="shared" si="1"/>
        <v>0</v>
      </c>
      <c r="G8" s="6">
        <f t="shared" si="2"/>
        <v>0</v>
      </c>
      <c r="H8" s="6">
        <f t="shared" si="3"/>
        <v>0</v>
      </c>
      <c r="I8" s="6">
        <f t="shared" si="4"/>
        <v>0</v>
      </c>
      <c r="J8" s="6">
        <f t="shared" si="5"/>
        <v>0</v>
      </c>
      <c r="K8" s="26" t="s">
        <v>33</v>
      </c>
    </row>
    <row r="9" spans="2:11" ht="12.75">
      <c r="B9" t="s">
        <v>28</v>
      </c>
      <c r="C9" s="1">
        <v>36617</v>
      </c>
      <c r="D9" s="1">
        <v>36646</v>
      </c>
      <c r="E9" s="6">
        <f t="shared" si="0"/>
        <v>1</v>
      </c>
      <c r="F9" s="6">
        <f t="shared" si="1"/>
        <v>0</v>
      </c>
      <c r="G9" s="6">
        <f t="shared" si="2"/>
        <v>0</v>
      </c>
      <c r="H9" s="6">
        <f t="shared" si="3"/>
        <v>0</v>
      </c>
      <c r="I9" s="6">
        <f t="shared" si="4"/>
        <v>0</v>
      </c>
      <c r="J9" s="6">
        <f t="shared" si="5"/>
        <v>0</v>
      </c>
      <c r="K9" s="26" t="s">
        <v>34</v>
      </c>
    </row>
    <row r="10" spans="2:10" ht="12.75">
      <c r="B10" t="s">
        <v>29</v>
      </c>
      <c r="C10" s="1">
        <v>36647</v>
      </c>
      <c r="D10" s="1">
        <v>36677</v>
      </c>
      <c r="E10" s="6">
        <f t="shared" si="0"/>
        <v>0</v>
      </c>
      <c r="F10" s="6">
        <f t="shared" si="1"/>
        <v>0</v>
      </c>
      <c r="G10" s="6">
        <f t="shared" si="2"/>
        <v>0</v>
      </c>
      <c r="H10" s="6">
        <f t="shared" si="3"/>
        <v>0</v>
      </c>
      <c r="I10" s="6">
        <f t="shared" si="4"/>
        <v>0</v>
      </c>
      <c r="J10" s="6">
        <f t="shared" si="5"/>
        <v>0</v>
      </c>
    </row>
    <row r="11" spans="2:13" ht="12.75">
      <c r="B11" t="s">
        <v>30</v>
      </c>
      <c r="C11" s="1">
        <v>36678</v>
      </c>
      <c r="D11" s="1">
        <f>C12-1</f>
        <v>36707</v>
      </c>
      <c r="E11" s="6">
        <f>COUNTIF(H11:BA11,"me234/2*******")</f>
        <v>2</v>
      </c>
      <c r="F11" s="6">
        <f>COUNTIF(J11:BB11,"me1/2*******")</f>
        <v>0</v>
      </c>
      <c r="G11" s="6">
        <f>COUNTIF(K11:BC11,"me2/1*******")</f>
        <v>0</v>
      </c>
      <c r="H11" s="6">
        <f>COUNTIF(K11:BD11,"me1/3*******")</f>
        <v>0</v>
      </c>
      <c r="I11" s="6">
        <f>COUNTIF(J11:BD11,"me3/1*******")</f>
        <v>1</v>
      </c>
      <c r="J11" s="6">
        <f>COUNTIF(K11:BE11,"me4/1*******")</f>
        <v>0</v>
      </c>
      <c r="K11" s="26" t="s">
        <v>36</v>
      </c>
      <c r="L11" s="26" t="s">
        <v>35</v>
      </c>
      <c r="M11" t="s">
        <v>37</v>
      </c>
    </row>
    <row r="12" spans="2:12" ht="12.75">
      <c r="B12" t="s">
        <v>19</v>
      </c>
      <c r="C12" s="1">
        <v>36708</v>
      </c>
      <c r="D12" s="1">
        <f>C13-1</f>
        <v>36738</v>
      </c>
      <c r="E12" s="6">
        <f>COUNTIF(H12:N12,"me234/2*******")</f>
        <v>1</v>
      </c>
      <c r="F12" s="6">
        <f>COUNTIF(J12:BB12,"me1/2*******")</f>
        <v>0</v>
      </c>
      <c r="G12" s="6">
        <f>COUNTIF(K12:P12,"me2/1*******")</f>
        <v>0</v>
      </c>
      <c r="H12" s="6">
        <f>COUNTIF(K12:Q12,"me1/3*******")</f>
        <v>0</v>
      </c>
      <c r="I12" s="6">
        <f t="shared" si="4"/>
        <v>0</v>
      </c>
      <c r="J12" s="6">
        <f>COUNTIF(K12:BE12,"me4/1*******")</f>
        <v>0</v>
      </c>
      <c r="K12" s="27" t="s">
        <v>45</v>
      </c>
      <c r="L12" s="28"/>
    </row>
    <row r="13" spans="2:12" ht="12.75">
      <c r="B13" t="s">
        <v>20</v>
      </c>
      <c r="C13" s="1">
        <f>C12+31</f>
        <v>36739</v>
      </c>
      <c r="D13" s="1">
        <f>C14-1</f>
        <v>36769</v>
      </c>
      <c r="E13" s="6">
        <f>COUNTIF(H13:N13,"me234/2*******")</f>
        <v>2</v>
      </c>
      <c r="F13" s="6">
        <f>COUNTIF(J13:BB13,"me1/2*******")</f>
        <v>0</v>
      </c>
      <c r="G13" s="6">
        <f>COUNTIF(K13:AA13,"me2/1*******")</f>
        <v>0</v>
      </c>
      <c r="H13" s="6">
        <f>COUNTIF(K13:AB13,"me1/3*******")</f>
        <v>0</v>
      </c>
      <c r="I13" s="6">
        <f t="shared" si="4"/>
        <v>0</v>
      </c>
      <c r="J13" s="6">
        <f>COUNTIF(K13:BE13,"me4/1*******")</f>
        <v>0</v>
      </c>
      <c r="K13" s="26" t="s">
        <v>47</v>
      </c>
      <c r="L13" s="26" t="s">
        <v>46</v>
      </c>
    </row>
    <row r="14" spans="1:12" ht="13.5" thickBot="1">
      <c r="A14" s="3"/>
      <c r="B14" s="3" t="s">
        <v>21</v>
      </c>
      <c r="C14" s="4">
        <f>C13+31</f>
        <v>36770</v>
      </c>
      <c r="D14" s="4">
        <f>C17-1</f>
        <v>36799</v>
      </c>
      <c r="E14" s="13">
        <f>COUNTIF(H14:N14,"me234/2*******")</f>
        <v>2</v>
      </c>
      <c r="F14" s="13">
        <f>COUNTIF(J14:BB14,"me1/2*******")</f>
        <v>0</v>
      </c>
      <c r="G14" s="13">
        <f>COUNTIF(K14:AA14,"me2/1*******")</f>
        <v>0</v>
      </c>
      <c r="H14" s="13">
        <f>COUNTIF(K14:AB14,"me1/3*******")</f>
        <v>0</v>
      </c>
      <c r="I14" s="6">
        <f t="shared" si="4"/>
        <v>0</v>
      </c>
      <c r="J14" s="6">
        <f>COUNTIF(K14:BE14,"me4/1*******")</f>
        <v>0</v>
      </c>
      <c r="K14" s="26" t="s">
        <v>48</v>
      </c>
      <c r="L14" s="29" t="s">
        <v>49</v>
      </c>
    </row>
    <row r="15" spans="1:10" ht="16.5" thickBot="1">
      <c r="A15" s="14"/>
      <c r="B15" s="15" t="s">
        <v>6</v>
      </c>
      <c r="C15" s="16"/>
      <c r="D15" s="16"/>
      <c r="E15" s="18">
        <f aca="true" t="shared" si="6" ref="E15:J15">SUM(E3:E14)</f>
        <v>9</v>
      </c>
      <c r="F15" s="18">
        <f t="shared" si="6"/>
        <v>2</v>
      </c>
      <c r="G15" s="18">
        <f t="shared" si="6"/>
        <v>0</v>
      </c>
      <c r="H15" s="18">
        <f t="shared" si="6"/>
        <v>0</v>
      </c>
      <c r="I15" s="18">
        <f t="shared" si="6"/>
        <v>1</v>
      </c>
      <c r="J15" s="23">
        <f t="shared" si="6"/>
        <v>0</v>
      </c>
    </row>
    <row r="16" spans="1:10" ht="16.5" thickBot="1">
      <c r="A16" s="9"/>
      <c r="B16" s="10" t="s">
        <v>38</v>
      </c>
      <c r="C16" s="11"/>
      <c r="D16" s="11"/>
      <c r="E16" s="20">
        <f aca="true" t="shared" si="7" ref="E16:J16">SUM(E15)</f>
        <v>9</v>
      </c>
      <c r="F16" s="20">
        <f t="shared" si="7"/>
        <v>2</v>
      </c>
      <c r="G16" s="20">
        <f t="shared" si="7"/>
        <v>0</v>
      </c>
      <c r="H16" s="20">
        <f t="shared" si="7"/>
        <v>0</v>
      </c>
      <c r="I16" s="20">
        <f t="shared" si="7"/>
        <v>1</v>
      </c>
      <c r="J16" s="24">
        <f t="shared" si="7"/>
        <v>0</v>
      </c>
    </row>
    <row r="17" spans="1:13" ht="12.75">
      <c r="A17" t="s">
        <v>7</v>
      </c>
      <c r="B17" t="s">
        <v>22</v>
      </c>
      <c r="C17" s="1">
        <f>C14+30</f>
        <v>36800</v>
      </c>
      <c r="D17" s="1">
        <f>C18-1</f>
        <v>36830</v>
      </c>
      <c r="E17" s="12">
        <f>COUNTIF(H17:N17,"me234/2*******")</f>
        <v>3</v>
      </c>
      <c r="F17" s="12">
        <f>COUNTIF(J17:BB17,"me1/2*******")</f>
        <v>0</v>
      </c>
      <c r="G17" s="12">
        <f>COUNTIF(K17:AA17,"me2/1*******")</f>
        <v>0</v>
      </c>
      <c r="H17" s="12">
        <f>COUNTIF(K17:AB17,"me1/3*******")</f>
        <v>0</v>
      </c>
      <c r="I17" s="12">
        <f>COUNTIF(J17:AB17,"me3/1*******")</f>
        <v>0</v>
      </c>
      <c r="J17" s="12">
        <f>COUNTIF(K17:AC17,"me4/1*******")</f>
        <v>0</v>
      </c>
      <c r="K17" t="s">
        <v>50</v>
      </c>
      <c r="L17" s="29" t="s">
        <v>51</v>
      </c>
      <c r="M17" s="26" t="s">
        <v>52</v>
      </c>
    </row>
    <row r="18" spans="2:14" ht="12.75">
      <c r="B18" t="s">
        <v>23</v>
      </c>
      <c r="C18" s="1">
        <f>C17+31</f>
        <v>36831</v>
      </c>
      <c r="D18" s="1">
        <f aca="true" t="shared" si="8" ref="D18:D27">C19-1</f>
        <v>36860</v>
      </c>
      <c r="E18" s="12">
        <f>COUNTIF(K18:N18,"me234/2*******")</f>
        <v>3</v>
      </c>
      <c r="F18" s="6">
        <f>COUNTIF(K18:BB18,"me1/2*******")</f>
        <v>0</v>
      </c>
      <c r="G18" s="6">
        <f>COUNTIF(K18:AA18,"me2/1*******")</f>
        <v>0</v>
      </c>
      <c r="H18" s="6">
        <f>COUNTIF(K18:AB18,"me1/3*******")</f>
        <v>1</v>
      </c>
      <c r="I18" s="6">
        <f>COUNTIF(K18:AC18,"me3/1*******")</f>
        <v>0</v>
      </c>
      <c r="J18" s="6">
        <f>COUNTIF(K18:AD18,"me4/1*******")</f>
        <v>0</v>
      </c>
      <c r="K18" t="s">
        <v>53</v>
      </c>
      <c r="L18" t="s">
        <v>54</v>
      </c>
      <c r="M18" t="s">
        <v>55</v>
      </c>
      <c r="N18" t="s">
        <v>56</v>
      </c>
    </row>
    <row r="19" spans="2:13" ht="12.75">
      <c r="B19" t="s">
        <v>24</v>
      </c>
      <c r="C19" s="1">
        <f>C18+30</f>
        <v>36861</v>
      </c>
      <c r="D19" s="1">
        <f t="shared" si="8"/>
        <v>36891</v>
      </c>
      <c r="E19" s="12">
        <f aca="true" t="shared" si="9" ref="E19:E28">COUNTIF(K19:N19,"me234/2*******")</f>
        <v>3</v>
      </c>
      <c r="F19" s="6">
        <f aca="true" t="shared" si="10" ref="F19:F28">COUNTIF(K19:BB19,"me1/2*******")</f>
        <v>0</v>
      </c>
      <c r="G19" s="6">
        <f aca="true" t="shared" si="11" ref="G19:G28">COUNTIF(K19:AA19,"me2/1*******")</f>
        <v>0</v>
      </c>
      <c r="H19" s="6">
        <f aca="true" t="shared" si="12" ref="H19:H28">COUNTIF(K19:AB19,"me1/3*******")</f>
        <v>0</v>
      </c>
      <c r="I19" s="6">
        <f aca="true" t="shared" si="13" ref="I19:I28">COUNTIF(K19:AC19,"me3/1*******")</f>
        <v>0</v>
      </c>
      <c r="J19" s="6">
        <f aca="true" t="shared" si="14" ref="J19:J28">COUNTIF(K19:AD19,"me4/1*******")</f>
        <v>0</v>
      </c>
      <c r="K19" t="s">
        <v>57</v>
      </c>
      <c r="L19" s="26" t="s">
        <v>58</v>
      </c>
      <c r="M19" s="29" t="s">
        <v>59</v>
      </c>
    </row>
    <row r="20" spans="2:14" ht="12.75">
      <c r="B20" t="s">
        <v>25</v>
      </c>
      <c r="C20" s="1">
        <f>C19+31</f>
        <v>36892</v>
      </c>
      <c r="D20" s="1">
        <f t="shared" si="8"/>
        <v>36922</v>
      </c>
      <c r="E20" s="12">
        <f>COUNTIF(K20:N20,"me234/2*******")</f>
        <v>3</v>
      </c>
      <c r="F20" s="6">
        <f t="shared" si="10"/>
        <v>0</v>
      </c>
      <c r="G20" s="6">
        <f t="shared" si="11"/>
        <v>0</v>
      </c>
      <c r="H20" s="6">
        <f t="shared" si="12"/>
        <v>0</v>
      </c>
      <c r="I20" s="6">
        <f t="shared" si="13"/>
        <v>0</v>
      </c>
      <c r="J20" s="6">
        <f t="shared" si="14"/>
        <v>0</v>
      </c>
      <c r="K20" s="26" t="s">
        <v>61</v>
      </c>
      <c r="L20" s="26" t="s">
        <v>62</v>
      </c>
      <c r="M20" s="26" t="s">
        <v>63</v>
      </c>
      <c r="N20" s="26"/>
    </row>
    <row r="21" spans="2:14" ht="12.75">
      <c r="B21" t="s">
        <v>26</v>
      </c>
      <c r="C21" s="1">
        <f>C20+31</f>
        <v>36923</v>
      </c>
      <c r="D21" s="1">
        <f t="shared" si="8"/>
        <v>36950</v>
      </c>
      <c r="E21" s="12">
        <f t="shared" si="9"/>
        <v>4</v>
      </c>
      <c r="F21" s="6">
        <f t="shared" si="10"/>
        <v>0</v>
      </c>
      <c r="G21" s="6">
        <f t="shared" si="11"/>
        <v>0</v>
      </c>
      <c r="H21" s="6">
        <f t="shared" si="12"/>
        <v>0</v>
      </c>
      <c r="I21" s="6">
        <f t="shared" si="13"/>
        <v>0</v>
      </c>
      <c r="J21" s="6">
        <f t="shared" si="14"/>
        <v>0</v>
      </c>
      <c r="K21" s="26" t="s">
        <v>64</v>
      </c>
      <c r="L21" s="26" t="s">
        <v>65</v>
      </c>
      <c r="M21" s="26" t="s">
        <v>66</v>
      </c>
      <c r="N21" s="26" t="s">
        <v>67</v>
      </c>
    </row>
    <row r="22" spans="2:15" ht="12.75">
      <c r="B22" t="s">
        <v>27</v>
      </c>
      <c r="C22" s="1">
        <f>C21+28</f>
        <v>36951</v>
      </c>
      <c r="D22" s="1">
        <f t="shared" si="8"/>
        <v>36981</v>
      </c>
      <c r="E22" s="12">
        <f>COUNTIF(K22:N22,"me234/2*******")</f>
        <v>3</v>
      </c>
      <c r="F22" s="6">
        <f t="shared" si="10"/>
        <v>0</v>
      </c>
      <c r="G22" s="6">
        <f t="shared" si="11"/>
        <v>0</v>
      </c>
      <c r="H22" s="6">
        <f t="shared" si="12"/>
        <v>0</v>
      </c>
      <c r="I22" s="6">
        <f t="shared" si="13"/>
        <v>0</v>
      </c>
      <c r="J22" s="6">
        <f t="shared" si="14"/>
        <v>0</v>
      </c>
      <c r="K22" s="26" t="s">
        <v>69</v>
      </c>
      <c r="L22" s="26" t="s">
        <v>70</v>
      </c>
      <c r="M22" s="26" t="s">
        <v>71</v>
      </c>
      <c r="N22" s="26"/>
      <c r="O22" s="26"/>
    </row>
    <row r="23" spans="2:15" ht="12.75">
      <c r="B23" t="s">
        <v>28</v>
      </c>
      <c r="C23" s="1">
        <f>C22+31</f>
        <v>36982</v>
      </c>
      <c r="D23" s="1">
        <f t="shared" si="8"/>
        <v>37011</v>
      </c>
      <c r="E23" s="12">
        <f t="shared" si="9"/>
        <v>2</v>
      </c>
      <c r="F23" s="6">
        <f t="shared" si="10"/>
        <v>0</v>
      </c>
      <c r="G23" s="6">
        <f t="shared" si="11"/>
        <v>0</v>
      </c>
      <c r="H23" s="6">
        <f t="shared" si="12"/>
        <v>0</v>
      </c>
      <c r="I23" s="6">
        <f t="shared" si="13"/>
        <v>0</v>
      </c>
      <c r="J23" s="6">
        <f t="shared" si="14"/>
        <v>0</v>
      </c>
      <c r="K23" s="26" t="s">
        <v>72</v>
      </c>
      <c r="L23" s="26" t="s">
        <v>73</v>
      </c>
      <c r="M23" s="26"/>
      <c r="N23" s="26"/>
      <c r="O23" s="26"/>
    </row>
    <row r="24" spans="2:15" ht="12.75">
      <c r="B24" t="s">
        <v>29</v>
      </c>
      <c r="C24" s="1">
        <f>C23+30</f>
        <v>37012</v>
      </c>
      <c r="D24" s="1">
        <f t="shared" si="8"/>
        <v>37042</v>
      </c>
      <c r="E24" s="12">
        <f t="shared" si="9"/>
        <v>2</v>
      </c>
      <c r="F24" s="6">
        <f t="shared" si="10"/>
        <v>0</v>
      </c>
      <c r="G24" s="6">
        <f t="shared" si="11"/>
        <v>0</v>
      </c>
      <c r="H24" s="6">
        <f t="shared" si="12"/>
        <v>0</v>
      </c>
      <c r="I24" s="6">
        <f t="shared" si="13"/>
        <v>0</v>
      </c>
      <c r="J24" s="6">
        <f t="shared" si="14"/>
        <v>0</v>
      </c>
      <c r="K24" s="26" t="s">
        <v>74</v>
      </c>
      <c r="L24" s="26" t="s">
        <v>68</v>
      </c>
      <c r="M24" s="26"/>
      <c r="N24" s="26"/>
      <c r="O24" s="26"/>
    </row>
    <row r="25" spans="2:15" ht="12.75">
      <c r="B25" t="s">
        <v>30</v>
      </c>
      <c r="C25" s="1">
        <f>C24+31</f>
        <v>37043</v>
      </c>
      <c r="D25" s="1">
        <f t="shared" si="8"/>
        <v>37072</v>
      </c>
      <c r="E25" s="12">
        <f>COUNTIF(K25:O25,"me234/2*******")</f>
        <v>4</v>
      </c>
      <c r="F25" s="6">
        <f>COUNTIF(K25:BA25,"me1/2*******")</f>
        <v>0</v>
      </c>
      <c r="G25" s="6">
        <f>COUNTIF(K25:Z25,"me2/1*******")</f>
        <v>0</v>
      </c>
      <c r="H25" s="6">
        <f>COUNTIF(K25:AA25,"me1/3*******")</f>
        <v>0</v>
      </c>
      <c r="I25" s="6">
        <f>COUNTIF(K25:AB25,"me3/1*******")</f>
        <v>0</v>
      </c>
      <c r="J25" s="6">
        <f>COUNTIF(K25:AC25,"me4/1*******")</f>
        <v>1</v>
      </c>
      <c r="K25" s="26" t="s">
        <v>75</v>
      </c>
      <c r="L25" s="26" t="s">
        <v>76</v>
      </c>
      <c r="M25" s="26" t="s">
        <v>77</v>
      </c>
      <c r="N25" s="26" t="s">
        <v>78</v>
      </c>
      <c r="O25" s="26" t="s">
        <v>79</v>
      </c>
    </row>
    <row r="26" spans="2:15" ht="12.75">
      <c r="B26" t="s">
        <v>19</v>
      </c>
      <c r="C26" s="1">
        <f>C25+30</f>
        <v>37073</v>
      </c>
      <c r="D26" s="1">
        <f t="shared" si="8"/>
        <v>37103</v>
      </c>
      <c r="E26" s="12">
        <f t="shared" si="9"/>
        <v>4</v>
      </c>
      <c r="F26" s="6">
        <f t="shared" si="10"/>
        <v>0</v>
      </c>
      <c r="G26" s="6">
        <f t="shared" si="11"/>
        <v>0</v>
      </c>
      <c r="H26" s="6">
        <f t="shared" si="12"/>
        <v>0</v>
      </c>
      <c r="I26" s="6">
        <f t="shared" si="13"/>
        <v>0</v>
      </c>
      <c r="J26" s="6">
        <f t="shared" si="14"/>
        <v>0</v>
      </c>
      <c r="K26" s="26" t="s">
        <v>83</v>
      </c>
      <c r="L26" s="26" t="s">
        <v>84</v>
      </c>
      <c r="M26" s="26" t="s">
        <v>60</v>
      </c>
      <c r="N26" s="26" t="s">
        <v>85</v>
      </c>
      <c r="O26" s="26"/>
    </row>
    <row r="27" spans="2:15" ht="12.75">
      <c r="B27" t="s">
        <v>20</v>
      </c>
      <c r="C27" s="1">
        <f>C26+31</f>
        <v>37104</v>
      </c>
      <c r="D27" s="1">
        <f t="shared" si="8"/>
        <v>37134</v>
      </c>
      <c r="E27" s="12">
        <f t="shared" si="9"/>
        <v>3</v>
      </c>
      <c r="F27" s="6">
        <f t="shared" si="10"/>
        <v>0</v>
      </c>
      <c r="G27" s="6">
        <f t="shared" si="11"/>
        <v>0</v>
      </c>
      <c r="H27" s="6">
        <f t="shared" si="12"/>
        <v>0</v>
      </c>
      <c r="I27" s="6">
        <f t="shared" si="13"/>
        <v>0</v>
      </c>
      <c r="J27" s="6">
        <f t="shared" si="14"/>
        <v>0</v>
      </c>
      <c r="K27" s="26" t="s">
        <v>86</v>
      </c>
      <c r="L27" s="26" t="s">
        <v>87</v>
      </c>
      <c r="M27" s="26" t="s">
        <v>88</v>
      </c>
      <c r="N27" s="26"/>
      <c r="O27" s="26"/>
    </row>
    <row r="28" spans="1:14" ht="13.5" thickBot="1">
      <c r="A28" s="3"/>
      <c r="B28" s="3" t="s">
        <v>21</v>
      </c>
      <c r="C28" s="4">
        <f>C27+31</f>
        <v>37135</v>
      </c>
      <c r="D28" s="4">
        <f>C31-1</f>
        <v>37164</v>
      </c>
      <c r="E28" s="12">
        <f t="shared" si="9"/>
        <v>4</v>
      </c>
      <c r="F28" s="6">
        <f t="shared" si="10"/>
        <v>0</v>
      </c>
      <c r="G28" s="6">
        <f t="shared" si="11"/>
        <v>0</v>
      </c>
      <c r="H28" s="6">
        <f t="shared" si="12"/>
        <v>0</v>
      </c>
      <c r="I28" s="6">
        <f t="shared" si="13"/>
        <v>0</v>
      </c>
      <c r="J28" s="6">
        <f t="shared" si="14"/>
        <v>0</v>
      </c>
      <c r="K28" s="30" t="s">
        <v>89</v>
      </c>
      <c r="L28" s="30" t="s">
        <v>90</v>
      </c>
      <c r="M28" s="25" t="s">
        <v>91</v>
      </c>
      <c r="N28" s="31" t="s">
        <v>92</v>
      </c>
    </row>
    <row r="29" spans="1:10" ht="16.5" thickBot="1">
      <c r="A29" s="9"/>
      <c r="B29" s="10" t="s">
        <v>8</v>
      </c>
      <c r="C29" s="11"/>
      <c r="D29" s="11"/>
      <c r="E29" s="18">
        <f aca="true" t="shared" si="15" ref="E29:J29">SUM(E17:E28)</f>
        <v>38</v>
      </c>
      <c r="F29" s="18">
        <f t="shared" si="15"/>
        <v>0</v>
      </c>
      <c r="G29" s="18">
        <f t="shared" si="15"/>
        <v>0</v>
      </c>
      <c r="H29" s="18">
        <f t="shared" si="15"/>
        <v>1</v>
      </c>
      <c r="I29" s="18">
        <f t="shared" si="15"/>
        <v>0</v>
      </c>
      <c r="J29" s="18">
        <f t="shared" si="15"/>
        <v>1</v>
      </c>
    </row>
    <row r="30" spans="1:10" ht="16.5" thickBot="1">
      <c r="A30" s="9"/>
      <c r="B30" s="10" t="s">
        <v>38</v>
      </c>
      <c r="C30" s="11"/>
      <c r="D30" s="11"/>
      <c r="E30" s="18">
        <f aca="true" t="shared" si="16" ref="E30:J30">E16+E29</f>
        <v>47</v>
      </c>
      <c r="F30" s="18">
        <f t="shared" si="16"/>
        <v>2</v>
      </c>
      <c r="G30" s="18">
        <f t="shared" si="16"/>
        <v>0</v>
      </c>
      <c r="H30" s="18">
        <f t="shared" si="16"/>
        <v>1</v>
      </c>
      <c r="I30" s="18">
        <f t="shared" si="16"/>
        <v>1</v>
      </c>
      <c r="J30" s="18">
        <f t="shared" si="16"/>
        <v>1</v>
      </c>
    </row>
    <row r="31" spans="1:15" ht="12.75">
      <c r="A31" t="s">
        <v>9</v>
      </c>
      <c r="B31" t="s">
        <v>22</v>
      </c>
      <c r="C31" s="1">
        <f>C28+30</f>
        <v>37165</v>
      </c>
      <c r="D31" s="1">
        <f>C32-1</f>
        <v>37195</v>
      </c>
      <c r="E31" s="12">
        <f>COUNTIF(H31:Y31,"me234/2*******")</f>
        <v>5</v>
      </c>
      <c r="F31" s="12">
        <f>COUNTIF(J29:Z29,"me1/2*******")</f>
        <v>0</v>
      </c>
      <c r="G31" s="12">
        <f aca="true" t="shared" si="17" ref="G31:G42">COUNTIF(K29:AA29,"me2/1*******")</f>
        <v>0</v>
      </c>
      <c r="H31" s="12">
        <f aca="true" t="shared" si="18" ref="H31:H42">COUNTIF(K29:AB29,"me1/3*******")</f>
        <v>0</v>
      </c>
      <c r="I31" s="12">
        <f aca="true" t="shared" si="19" ref="I31:I42">COUNTIF(J29:AB29,"me3/1*******")</f>
        <v>0</v>
      </c>
      <c r="J31" s="12">
        <f>COUNTIF(K29:AC29,"me4/1*******")</f>
        <v>0</v>
      </c>
      <c r="K31" t="s">
        <v>93</v>
      </c>
      <c r="L31" t="s">
        <v>94</v>
      </c>
      <c r="M31" t="s">
        <v>95</v>
      </c>
      <c r="N31" t="s">
        <v>96</v>
      </c>
      <c r="O31" t="s">
        <v>97</v>
      </c>
    </row>
    <row r="32" spans="2:15" ht="12.75">
      <c r="B32" t="s">
        <v>23</v>
      </c>
      <c r="C32" s="1">
        <f>C31+31</f>
        <v>37196</v>
      </c>
      <c r="D32" s="1">
        <f aca="true" t="shared" si="20" ref="D32:D41">C33-1</f>
        <v>37225</v>
      </c>
      <c r="E32" s="12">
        <f>COUNTIF(K32:Z32,"me234/2*******")</f>
        <v>5</v>
      </c>
      <c r="F32" s="12">
        <f aca="true" t="shared" si="21" ref="F32:F42">COUNTIF(J30:Z30,"me1/2*******")</f>
        <v>0</v>
      </c>
      <c r="G32" s="6">
        <f t="shared" si="17"/>
        <v>0</v>
      </c>
      <c r="H32" s="6">
        <f t="shared" si="18"/>
        <v>0</v>
      </c>
      <c r="I32" s="12">
        <f t="shared" si="19"/>
        <v>0</v>
      </c>
      <c r="J32" s="12">
        <f aca="true" t="shared" si="22" ref="J32:J42">COUNTIF(K30:AC30,"me4/1*******")</f>
        <v>0</v>
      </c>
      <c r="K32" s="31" t="s">
        <v>98</v>
      </c>
      <c r="L32" t="s">
        <v>102</v>
      </c>
      <c r="M32" s="25" t="s">
        <v>99</v>
      </c>
      <c r="N32" s="31" t="s">
        <v>100</v>
      </c>
      <c r="O32" s="31" t="s">
        <v>101</v>
      </c>
    </row>
    <row r="33" spans="2:16" ht="12.75">
      <c r="B33" t="s">
        <v>24</v>
      </c>
      <c r="C33" s="1">
        <f>C32+30</f>
        <v>37226</v>
      </c>
      <c r="D33" s="1">
        <f t="shared" si="20"/>
        <v>37256</v>
      </c>
      <c r="E33" s="12">
        <f aca="true" t="shared" si="23" ref="E33:E42">COUNTIF(H33:Y33,"me234/2*******")</f>
        <v>6</v>
      </c>
      <c r="F33" s="12">
        <f t="shared" si="21"/>
        <v>0</v>
      </c>
      <c r="G33" s="6">
        <f t="shared" si="17"/>
        <v>0</v>
      </c>
      <c r="H33" s="6">
        <f t="shared" si="18"/>
        <v>0</v>
      </c>
      <c r="I33" s="12">
        <f t="shared" si="19"/>
        <v>0</v>
      </c>
      <c r="J33" s="12">
        <f t="shared" si="22"/>
        <v>0</v>
      </c>
      <c r="K33" s="31" t="s">
        <v>103</v>
      </c>
      <c r="L33" t="s">
        <v>104</v>
      </c>
      <c r="M33" t="s">
        <v>105</v>
      </c>
      <c r="N33" t="s">
        <v>106</v>
      </c>
      <c r="O33" t="s">
        <v>107</v>
      </c>
      <c r="P33" t="s">
        <v>108</v>
      </c>
    </row>
    <row r="34" spans="2:16" ht="12.75">
      <c r="B34" t="s">
        <v>25</v>
      </c>
      <c r="C34" s="1">
        <f>C33+31</f>
        <v>37257</v>
      </c>
      <c r="D34" s="1">
        <f t="shared" si="20"/>
        <v>37287</v>
      </c>
      <c r="E34" s="12">
        <f t="shared" si="23"/>
        <v>6</v>
      </c>
      <c r="F34" s="12">
        <f t="shared" si="21"/>
        <v>0</v>
      </c>
      <c r="G34" s="6">
        <f t="shared" si="17"/>
        <v>0</v>
      </c>
      <c r="H34" s="6">
        <f t="shared" si="18"/>
        <v>0</v>
      </c>
      <c r="I34" s="12">
        <f t="shared" si="19"/>
        <v>0</v>
      </c>
      <c r="J34" s="12">
        <f t="shared" si="22"/>
        <v>0</v>
      </c>
      <c r="K34" s="31" t="s">
        <v>109</v>
      </c>
      <c r="L34" s="31" t="s">
        <v>110</v>
      </c>
      <c r="M34" s="31" t="s">
        <v>111</v>
      </c>
      <c r="N34" s="31" t="s">
        <v>112</v>
      </c>
      <c r="O34" s="31" t="s">
        <v>113</v>
      </c>
      <c r="P34" s="31" t="s">
        <v>114</v>
      </c>
    </row>
    <row r="35" spans="2:16" ht="12.75">
      <c r="B35" t="s">
        <v>26</v>
      </c>
      <c r="C35" s="1">
        <f>C34+31</f>
        <v>37288</v>
      </c>
      <c r="D35" s="1">
        <f t="shared" si="20"/>
        <v>37315</v>
      </c>
      <c r="E35" s="12">
        <f t="shared" si="23"/>
        <v>6</v>
      </c>
      <c r="F35" s="12">
        <f t="shared" si="21"/>
        <v>0</v>
      </c>
      <c r="G35" s="6">
        <f t="shared" si="17"/>
        <v>0</v>
      </c>
      <c r="H35" s="6">
        <f t="shared" si="18"/>
        <v>0</v>
      </c>
      <c r="I35" s="12">
        <f t="shared" si="19"/>
        <v>0</v>
      </c>
      <c r="J35" s="12">
        <f t="shared" si="22"/>
        <v>0</v>
      </c>
      <c r="K35" s="31" t="s">
        <v>115</v>
      </c>
      <c r="L35" s="31" t="s">
        <v>116</v>
      </c>
      <c r="M35" s="31" t="s">
        <v>117</v>
      </c>
      <c r="N35" s="31" t="s">
        <v>118</v>
      </c>
      <c r="O35" s="31" t="s">
        <v>119</v>
      </c>
      <c r="P35" s="31" t="s">
        <v>120</v>
      </c>
    </row>
    <row r="36" spans="2:16" ht="12.75">
      <c r="B36" t="s">
        <v>27</v>
      </c>
      <c r="C36" s="1">
        <f>C35+28</f>
        <v>37316</v>
      </c>
      <c r="D36" s="1">
        <f t="shared" si="20"/>
        <v>37346</v>
      </c>
      <c r="E36" s="12">
        <f t="shared" si="23"/>
        <v>6</v>
      </c>
      <c r="F36" s="12">
        <f t="shared" si="21"/>
        <v>0</v>
      </c>
      <c r="G36" s="6">
        <f t="shared" si="17"/>
        <v>0</v>
      </c>
      <c r="H36" s="6">
        <f t="shared" si="18"/>
        <v>0</v>
      </c>
      <c r="I36" s="12">
        <f t="shared" si="19"/>
        <v>0</v>
      </c>
      <c r="J36" s="12">
        <f t="shared" si="22"/>
        <v>0</v>
      </c>
      <c r="K36" s="31" t="s">
        <v>121</v>
      </c>
      <c r="L36" s="31" t="s">
        <v>122</v>
      </c>
      <c r="M36" s="31" t="s">
        <v>123</v>
      </c>
      <c r="N36" s="31" t="s">
        <v>124</v>
      </c>
      <c r="O36" s="31" t="s">
        <v>125</v>
      </c>
      <c r="P36" s="31" t="s">
        <v>126</v>
      </c>
    </row>
    <row r="37" spans="2:16" ht="12.75">
      <c r="B37" t="s">
        <v>28</v>
      </c>
      <c r="C37" s="1">
        <f>C36+31</f>
        <v>37347</v>
      </c>
      <c r="D37" s="1">
        <f t="shared" si="20"/>
        <v>37376</v>
      </c>
      <c r="E37" s="12">
        <f t="shared" si="23"/>
        <v>6</v>
      </c>
      <c r="F37" s="12">
        <f t="shared" si="21"/>
        <v>0</v>
      </c>
      <c r="G37" s="6">
        <f t="shared" si="17"/>
        <v>0</v>
      </c>
      <c r="H37" s="6">
        <f t="shared" si="18"/>
        <v>0</v>
      </c>
      <c r="I37" s="12">
        <f t="shared" si="19"/>
        <v>0</v>
      </c>
      <c r="J37" s="12">
        <f t="shared" si="22"/>
        <v>0</v>
      </c>
      <c r="K37" s="31" t="s">
        <v>127</v>
      </c>
      <c r="L37" s="31" t="s">
        <v>128</v>
      </c>
      <c r="M37" s="31" t="s">
        <v>129</v>
      </c>
      <c r="N37" s="31" t="s">
        <v>130</v>
      </c>
      <c r="O37" s="31" t="s">
        <v>131</v>
      </c>
      <c r="P37" s="31" t="s">
        <v>132</v>
      </c>
    </row>
    <row r="38" spans="2:16" ht="12.75">
      <c r="B38" t="s">
        <v>29</v>
      </c>
      <c r="C38" s="1">
        <f>C37+30</f>
        <v>37377</v>
      </c>
      <c r="D38" s="1">
        <f t="shared" si="20"/>
        <v>37407</v>
      </c>
      <c r="E38" s="12">
        <f t="shared" si="23"/>
        <v>5</v>
      </c>
      <c r="F38" s="12">
        <f t="shared" si="21"/>
        <v>0</v>
      </c>
      <c r="G38" s="6">
        <f t="shared" si="17"/>
        <v>0</v>
      </c>
      <c r="H38" s="6">
        <f t="shared" si="18"/>
        <v>0</v>
      </c>
      <c r="I38" s="12">
        <f t="shared" si="19"/>
        <v>0</v>
      </c>
      <c r="J38" s="12">
        <f t="shared" si="22"/>
        <v>0</v>
      </c>
      <c r="K38" s="31" t="s">
        <v>133</v>
      </c>
      <c r="L38" s="31" t="s">
        <v>134</v>
      </c>
      <c r="M38" s="31" t="s">
        <v>135</v>
      </c>
      <c r="N38" s="31" t="s">
        <v>136</v>
      </c>
      <c r="O38" s="31" t="s">
        <v>137</v>
      </c>
      <c r="P38" s="31"/>
    </row>
    <row r="39" spans="2:17" ht="12.75">
      <c r="B39" t="s">
        <v>30</v>
      </c>
      <c r="C39" s="1">
        <f>C38+31</f>
        <v>37408</v>
      </c>
      <c r="D39" s="1">
        <f t="shared" si="20"/>
        <v>37437</v>
      </c>
      <c r="E39" s="12">
        <f t="shared" si="23"/>
        <v>5</v>
      </c>
      <c r="F39" s="12">
        <f t="shared" si="21"/>
        <v>0</v>
      </c>
      <c r="G39" s="6">
        <f t="shared" si="17"/>
        <v>0</v>
      </c>
      <c r="H39" s="6">
        <f t="shared" si="18"/>
        <v>0</v>
      </c>
      <c r="I39" s="12">
        <f t="shared" si="19"/>
        <v>0</v>
      </c>
      <c r="J39" s="12">
        <f t="shared" si="22"/>
        <v>0</v>
      </c>
      <c r="K39" s="31" t="s">
        <v>138</v>
      </c>
      <c r="L39" s="31" t="s">
        <v>147</v>
      </c>
      <c r="M39" s="31" t="s">
        <v>139</v>
      </c>
      <c r="N39" s="31" t="s">
        <v>141</v>
      </c>
      <c r="O39" s="31" t="s">
        <v>146</v>
      </c>
      <c r="P39" s="31"/>
      <c r="Q39" s="31"/>
    </row>
    <row r="40" spans="2:17" ht="12.75">
      <c r="B40" t="s">
        <v>19</v>
      </c>
      <c r="C40" s="1">
        <f>C39+30</f>
        <v>37438</v>
      </c>
      <c r="D40" s="1">
        <f t="shared" si="20"/>
        <v>37468</v>
      </c>
      <c r="E40" s="12">
        <f t="shared" si="23"/>
        <v>6</v>
      </c>
      <c r="F40" s="12">
        <f t="shared" si="21"/>
        <v>0</v>
      </c>
      <c r="G40" s="6">
        <f t="shared" si="17"/>
        <v>0</v>
      </c>
      <c r="H40" s="6">
        <f t="shared" si="18"/>
        <v>0</v>
      </c>
      <c r="I40" s="12">
        <f t="shared" si="19"/>
        <v>0</v>
      </c>
      <c r="J40" s="12">
        <f t="shared" si="22"/>
        <v>0</v>
      </c>
      <c r="K40" s="31" t="s">
        <v>148</v>
      </c>
      <c r="L40" s="31" t="s">
        <v>140</v>
      </c>
      <c r="M40" s="31" t="s">
        <v>142</v>
      </c>
      <c r="N40" s="31" t="s">
        <v>143</v>
      </c>
      <c r="O40" s="31" t="s">
        <v>144</v>
      </c>
      <c r="P40" s="31" t="s">
        <v>145</v>
      </c>
      <c r="Q40" s="31"/>
    </row>
    <row r="41" spans="2:16" ht="12.75">
      <c r="B41" t="s">
        <v>20</v>
      </c>
      <c r="C41" s="1">
        <f>C40+31</f>
        <v>37469</v>
      </c>
      <c r="D41" s="1">
        <f t="shared" si="20"/>
        <v>37499</v>
      </c>
      <c r="E41" s="12">
        <f t="shared" si="23"/>
        <v>6</v>
      </c>
      <c r="F41" s="12">
        <f t="shared" si="21"/>
        <v>0</v>
      </c>
      <c r="G41" s="6">
        <f t="shared" si="17"/>
        <v>0</v>
      </c>
      <c r="H41" s="6">
        <f t="shared" si="18"/>
        <v>0</v>
      </c>
      <c r="I41" s="12">
        <f t="shared" si="19"/>
        <v>0</v>
      </c>
      <c r="J41" s="12">
        <f t="shared" si="22"/>
        <v>0</v>
      </c>
      <c r="K41" s="31" t="s">
        <v>149</v>
      </c>
      <c r="L41" s="31" t="s">
        <v>151</v>
      </c>
      <c r="M41" s="31" t="s">
        <v>150</v>
      </c>
      <c r="N41" s="31" t="s">
        <v>152</v>
      </c>
      <c r="O41" s="31" t="s">
        <v>153</v>
      </c>
      <c r="P41" s="31" t="s">
        <v>154</v>
      </c>
    </row>
    <row r="42" spans="1:15" ht="13.5" thickBot="1">
      <c r="A42" s="3"/>
      <c r="B42" s="3" t="s">
        <v>21</v>
      </c>
      <c r="C42" s="4">
        <f>C41+31</f>
        <v>37500</v>
      </c>
      <c r="D42" s="4">
        <f>C45-1</f>
        <v>37529</v>
      </c>
      <c r="E42" s="12">
        <f t="shared" si="23"/>
        <v>5</v>
      </c>
      <c r="F42" s="12">
        <f t="shared" si="21"/>
        <v>0</v>
      </c>
      <c r="G42" s="6">
        <f t="shared" si="17"/>
        <v>0</v>
      </c>
      <c r="H42" s="6">
        <f t="shared" si="18"/>
        <v>0</v>
      </c>
      <c r="I42" s="13">
        <f t="shared" si="19"/>
        <v>0</v>
      </c>
      <c r="J42" s="12">
        <f t="shared" si="22"/>
        <v>0</v>
      </c>
      <c r="K42" s="31" t="s">
        <v>155</v>
      </c>
      <c r="L42" s="31" t="s">
        <v>156</v>
      </c>
      <c r="M42" s="31" t="s">
        <v>157</v>
      </c>
      <c r="N42" s="31" t="s">
        <v>158</v>
      </c>
      <c r="O42" s="31" t="s">
        <v>159</v>
      </c>
    </row>
    <row r="43" spans="1:10" ht="16.5" thickBot="1">
      <c r="A43" s="14"/>
      <c r="B43" s="15" t="s">
        <v>10</v>
      </c>
      <c r="C43" s="16"/>
      <c r="D43" s="16"/>
      <c r="E43" s="23">
        <f aca="true" t="shared" si="24" ref="E43:J43">SUM(E31:E42)</f>
        <v>67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19">
        <f t="shared" si="24"/>
        <v>0</v>
      </c>
    </row>
    <row r="44" spans="1:10" ht="16.5" thickBot="1">
      <c r="A44" s="14"/>
      <c r="B44" s="15" t="s">
        <v>38</v>
      </c>
      <c r="C44" s="16"/>
      <c r="D44" s="16"/>
      <c r="E44" s="23">
        <f aca="true" t="shared" si="25" ref="E44:J44">E30+E43</f>
        <v>114</v>
      </c>
      <c r="F44" s="23">
        <f t="shared" si="25"/>
        <v>2</v>
      </c>
      <c r="G44" s="23">
        <f t="shared" si="25"/>
        <v>0</v>
      </c>
      <c r="H44" s="23">
        <f t="shared" si="25"/>
        <v>1</v>
      </c>
      <c r="I44" s="23">
        <f t="shared" si="25"/>
        <v>1</v>
      </c>
      <c r="J44" s="19">
        <f t="shared" si="25"/>
        <v>1</v>
      </c>
    </row>
    <row r="45" spans="1:16" ht="12.75">
      <c r="A45" t="s">
        <v>11</v>
      </c>
      <c r="B45" t="s">
        <v>22</v>
      </c>
      <c r="C45" s="1">
        <f>C42+30</f>
        <v>37530</v>
      </c>
      <c r="D45" s="1">
        <f>C46-1</f>
        <v>37560</v>
      </c>
      <c r="E45" s="12">
        <f>COUNTIF(H45:Y45,"me234/2*******")</f>
        <v>6</v>
      </c>
      <c r="F45" s="12">
        <f>COUNTIF(J43:Z43,"me1/2*******")</f>
        <v>0</v>
      </c>
      <c r="G45" s="6">
        <f>COUNTIF(K42:AA42,"me2/1*******")</f>
        <v>0</v>
      </c>
      <c r="H45" s="6">
        <f>COUNTIF(K42:AB42,"me1/3*******")</f>
        <v>0</v>
      </c>
      <c r="I45" s="12">
        <f>COUNTIF(J42:AB42,"me3/1*******")</f>
        <v>0</v>
      </c>
      <c r="J45" s="6">
        <f>COUNTIF(K42:AC42,"me4/1*******")</f>
        <v>0</v>
      </c>
      <c r="K45" t="s">
        <v>160</v>
      </c>
      <c r="L45" t="s">
        <v>161</v>
      </c>
      <c r="M45" t="s">
        <v>162</v>
      </c>
      <c r="N45" t="s">
        <v>164</v>
      </c>
      <c r="O45" t="s">
        <v>177</v>
      </c>
      <c r="P45" t="s">
        <v>178</v>
      </c>
    </row>
    <row r="46" spans="2:17" ht="12.75">
      <c r="B46" t="s">
        <v>23</v>
      </c>
      <c r="C46" s="1">
        <f>C45+31</f>
        <v>37561</v>
      </c>
      <c r="D46" s="1">
        <f aca="true" t="shared" si="26" ref="D46:D55">C47-1</f>
        <v>37590</v>
      </c>
      <c r="E46" s="12">
        <f aca="true" t="shared" si="27" ref="E46:E56">COUNTIF(H46:Y46,"me234/2*******")</f>
        <v>7</v>
      </c>
      <c r="F46" s="12">
        <f aca="true" t="shared" si="28" ref="F46:F56">COUNTIF(J44:Z44,"me1/2*******")</f>
        <v>0</v>
      </c>
      <c r="G46" s="6">
        <f>COUNTIF(K43:AA43,"me2/1*******")</f>
        <v>0</v>
      </c>
      <c r="H46" s="6">
        <f>COUNTIF(K43:AB43,"me1/3*******")</f>
        <v>0</v>
      </c>
      <c r="I46" s="6">
        <f aca="true" t="shared" si="29" ref="I46:I56">COUNTIF(J43:AB43,"me3/1*******")</f>
        <v>0</v>
      </c>
      <c r="J46" s="6">
        <f aca="true" t="shared" si="30" ref="J46:J56">COUNTIF(K43:AC43,"me4/1*******")</f>
        <v>0</v>
      </c>
      <c r="K46" t="s">
        <v>163</v>
      </c>
      <c r="L46" t="s">
        <v>165</v>
      </c>
      <c r="M46" t="s">
        <v>166</v>
      </c>
      <c r="N46" t="s">
        <v>167</v>
      </c>
      <c r="O46" t="s">
        <v>168</v>
      </c>
      <c r="P46" t="s">
        <v>169</v>
      </c>
      <c r="Q46" t="s">
        <v>170</v>
      </c>
    </row>
    <row r="47" spans="2:16" ht="12.75">
      <c r="B47" t="s">
        <v>24</v>
      </c>
      <c r="C47" s="1">
        <f>C46+30</f>
        <v>37591</v>
      </c>
      <c r="D47" s="1">
        <f t="shared" si="26"/>
        <v>37621</v>
      </c>
      <c r="E47" s="12">
        <f t="shared" si="27"/>
        <v>6</v>
      </c>
      <c r="F47" s="12">
        <f t="shared" si="28"/>
        <v>0</v>
      </c>
      <c r="G47" s="6">
        <f>COUNTIF(K44:AA44,"me2/1*******")</f>
        <v>0</v>
      </c>
      <c r="H47" s="6">
        <f>COUNTIF(K44:AB44,"me1/3*******")</f>
        <v>0</v>
      </c>
      <c r="I47" s="6">
        <f t="shared" si="29"/>
        <v>0</v>
      </c>
      <c r="J47" s="6">
        <f t="shared" si="30"/>
        <v>0</v>
      </c>
      <c r="K47" t="s">
        <v>171</v>
      </c>
      <c r="L47" t="s">
        <v>172</v>
      </c>
      <c r="M47" t="s">
        <v>173</v>
      </c>
      <c r="N47" t="s">
        <v>174</v>
      </c>
      <c r="O47" t="s">
        <v>175</v>
      </c>
      <c r="P47" t="s">
        <v>176</v>
      </c>
    </row>
    <row r="48" spans="2:15" ht="12.75">
      <c r="B48" t="s">
        <v>25</v>
      </c>
      <c r="C48" s="1">
        <f>C47+31</f>
        <v>37622</v>
      </c>
      <c r="D48" s="1">
        <f t="shared" si="26"/>
        <v>37652</v>
      </c>
      <c r="E48" s="12">
        <f t="shared" si="27"/>
        <v>5</v>
      </c>
      <c r="F48" s="12">
        <f t="shared" si="28"/>
        <v>0</v>
      </c>
      <c r="G48" s="6">
        <f>COUNTIF(K45:AA45,"me2/1*******")</f>
        <v>0</v>
      </c>
      <c r="H48" s="6">
        <f>COUNTIF(K45:AB45,"me1/3*******")</f>
        <v>0</v>
      </c>
      <c r="I48" s="6">
        <f t="shared" si="29"/>
        <v>0</v>
      </c>
      <c r="J48" s="6">
        <f t="shared" si="30"/>
        <v>0</v>
      </c>
      <c r="K48" t="s">
        <v>179</v>
      </c>
      <c r="L48" t="s">
        <v>180</v>
      </c>
      <c r="M48" t="s">
        <v>181</v>
      </c>
      <c r="N48" t="s">
        <v>182</v>
      </c>
      <c r="O48" t="s">
        <v>183</v>
      </c>
    </row>
    <row r="49" spans="2:17" ht="12.75">
      <c r="B49" t="s">
        <v>26</v>
      </c>
      <c r="C49" s="1">
        <f>C48+31</f>
        <v>37653</v>
      </c>
      <c r="D49" s="1">
        <f t="shared" si="26"/>
        <v>37680</v>
      </c>
      <c r="E49" s="12">
        <f t="shared" si="27"/>
        <v>7</v>
      </c>
      <c r="F49" s="12">
        <f t="shared" si="28"/>
        <v>0</v>
      </c>
      <c r="G49" s="6">
        <f>COUNTIF(K46:AA46,"me2/1*******")</f>
        <v>0</v>
      </c>
      <c r="H49" s="6">
        <f>COUNTIF(K46:AB46,"me1/3*******")</f>
        <v>0</v>
      </c>
      <c r="I49" s="6">
        <f t="shared" si="29"/>
        <v>0</v>
      </c>
      <c r="J49" s="6">
        <f t="shared" si="30"/>
        <v>0</v>
      </c>
      <c r="K49" t="s">
        <v>185</v>
      </c>
      <c r="L49" t="s">
        <v>184</v>
      </c>
      <c r="M49" t="s">
        <v>186</v>
      </c>
      <c r="N49" t="s">
        <v>187</v>
      </c>
      <c r="O49" t="s">
        <v>188</v>
      </c>
      <c r="P49" t="s">
        <v>189</v>
      </c>
      <c r="Q49" t="s">
        <v>190</v>
      </c>
    </row>
    <row r="50" spans="2:10" ht="12.75">
      <c r="B50" t="s">
        <v>27</v>
      </c>
      <c r="C50" s="1">
        <f>C49+28</f>
        <v>37681</v>
      </c>
      <c r="D50" s="1">
        <f t="shared" si="26"/>
        <v>37711</v>
      </c>
      <c r="E50" s="12">
        <f t="shared" si="27"/>
        <v>0</v>
      </c>
      <c r="F50" s="12">
        <f t="shared" si="28"/>
        <v>0</v>
      </c>
      <c r="G50" s="6">
        <f>COUNTIF(K47:AH47,"me2/1*******")</f>
        <v>0</v>
      </c>
      <c r="H50" s="6">
        <f>COUNTIF(K47:AI47,"me1/3*******")</f>
        <v>0</v>
      </c>
      <c r="I50" s="6">
        <f t="shared" si="29"/>
        <v>0</v>
      </c>
      <c r="J50" s="6">
        <f t="shared" si="30"/>
        <v>0</v>
      </c>
    </row>
    <row r="51" spans="2:10" ht="12.75">
      <c r="B51" t="s">
        <v>28</v>
      </c>
      <c r="C51" s="1">
        <f>C50+31</f>
        <v>37712</v>
      </c>
      <c r="D51" s="1">
        <f t="shared" si="26"/>
        <v>37741</v>
      </c>
      <c r="E51" s="12">
        <f t="shared" si="27"/>
        <v>0</v>
      </c>
      <c r="F51" s="12">
        <f t="shared" si="28"/>
        <v>0</v>
      </c>
      <c r="G51" s="6">
        <f aca="true" t="shared" si="31" ref="G51:G56">COUNTIF(K48:AA48,"me2/1*******")</f>
        <v>0</v>
      </c>
      <c r="H51" s="6">
        <f aca="true" t="shared" si="32" ref="H51:H56">COUNTIF(K48:AB48,"me1/3*******")</f>
        <v>0</v>
      </c>
      <c r="I51" s="6">
        <f t="shared" si="29"/>
        <v>0</v>
      </c>
      <c r="J51" s="6">
        <f t="shared" si="30"/>
        <v>0</v>
      </c>
    </row>
    <row r="52" spans="2:12" ht="12.75">
      <c r="B52" t="s">
        <v>29</v>
      </c>
      <c r="C52" s="1">
        <f>C51+30</f>
        <v>37742</v>
      </c>
      <c r="D52" s="1">
        <f t="shared" si="26"/>
        <v>37772</v>
      </c>
      <c r="E52" s="12">
        <f t="shared" si="27"/>
        <v>0</v>
      </c>
      <c r="F52" s="12">
        <f t="shared" si="28"/>
        <v>0</v>
      </c>
      <c r="G52" s="6">
        <f t="shared" si="31"/>
        <v>0</v>
      </c>
      <c r="H52" s="6">
        <f t="shared" si="32"/>
        <v>0</v>
      </c>
      <c r="I52" s="6">
        <f t="shared" si="29"/>
        <v>0</v>
      </c>
      <c r="J52" s="6">
        <f t="shared" si="30"/>
        <v>0</v>
      </c>
      <c r="L52" s="32"/>
    </row>
    <row r="53" spans="2:10" ht="12.75">
      <c r="B53" t="s">
        <v>30</v>
      </c>
      <c r="C53" s="1">
        <f>C52+31</f>
        <v>37773</v>
      </c>
      <c r="D53" s="1">
        <f t="shared" si="26"/>
        <v>37802</v>
      </c>
      <c r="E53" s="12">
        <f t="shared" si="27"/>
        <v>0</v>
      </c>
      <c r="F53" s="12">
        <f t="shared" si="28"/>
        <v>0</v>
      </c>
      <c r="G53" s="6">
        <f t="shared" si="31"/>
        <v>0</v>
      </c>
      <c r="H53" s="6">
        <f t="shared" si="32"/>
        <v>0</v>
      </c>
      <c r="I53" s="6">
        <f t="shared" si="29"/>
        <v>0</v>
      </c>
      <c r="J53" s="6">
        <f t="shared" si="30"/>
        <v>0</v>
      </c>
    </row>
    <row r="54" spans="2:10" ht="12.75">
      <c r="B54" t="s">
        <v>19</v>
      </c>
      <c r="C54" s="1">
        <f>C53+30</f>
        <v>37803</v>
      </c>
      <c r="D54" s="1">
        <f t="shared" si="26"/>
        <v>37833</v>
      </c>
      <c r="E54" s="12">
        <f t="shared" si="27"/>
        <v>0</v>
      </c>
      <c r="F54" s="12">
        <f t="shared" si="28"/>
        <v>0</v>
      </c>
      <c r="G54" s="6">
        <f t="shared" si="31"/>
        <v>0</v>
      </c>
      <c r="H54" s="6">
        <f t="shared" si="32"/>
        <v>0</v>
      </c>
      <c r="I54" s="6">
        <f t="shared" si="29"/>
        <v>0</v>
      </c>
      <c r="J54" s="6">
        <f t="shared" si="30"/>
        <v>0</v>
      </c>
    </row>
    <row r="55" spans="2:10" ht="12.75">
      <c r="B55" t="s">
        <v>20</v>
      </c>
      <c r="C55" s="1">
        <f>C54+31</f>
        <v>37834</v>
      </c>
      <c r="D55" s="1">
        <f t="shared" si="26"/>
        <v>37864</v>
      </c>
      <c r="E55" s="12">
        <f t="shared" si="27"/>
        <v>0</v>
      </c>
      <c r="F55" s="12">
        <f t="shared" si="28"/>
        <v>0</v>
      </c>
      <c r="G55" s="6">
        <f t="shared" si="31"/>
        <v>0</v>
      </c>
      <c r="H55" s="6">
        <f t="shared" si="32"/>
        <v>0</v>
      </c>
      <c r="I55" s="6">
        <f t="shared" si="29"/>
        <v>0</v>
      </c>
      <c r="J55" s="6">
        <f t="shared" si="30"/>
        <v>0</v>
      </c>
    </row>
    <row r="56" spans="2:10" ht="13.5" thickBot="1">
      <c r="B56" t="s">
        <v>21</v>
      </c>
      <c r="C56" s="1">
        <f>C55+31</f>
        <v>37865</v>
      </c>
      <c r="D56" s="1">
        <v>37894</v>
      </c>
      <c r="E56" s="12">
        <f t="shared" si="27"/>
        <v>0</v>
      </c>
      <c r="F56" s="12">
        <f t="shared" si="28"/>
        <v>0</v>
      </c>
      <c r="G56" s="6">
        <f t="shared" si="31"/>
        <v>0</v>
      </c>
      <c r="H56" s="6">
        <f t="shared" si="32"/>
        <v>0</v>
      </c>
      <c r="I56" s="13">
        <f t="shared" si="29"/>
        <v>0</v>
      </c>
      <c r="J56" s="6">
        <f t="shared" si="30"/>
        <v>0</v>
      </c>
    </row>
    <row r="57" spans="1:10" ht="16.5" thickBot="1">
      <c r="A57" s="9"/>
      <c r="B57" s="10" t="s">
        <v>12</v>
      </c>
      <c r="C57" s="11"/>
      <c r="D57" s="11"/>
      <c r="E57" s="23">
        <f aca="true" t="shared" si="33" ref="E57:J57">SUM(E45:E56)</f>
        <v>31</v>
      </c>
      <c r="F57" s="23">
        <f t="shared" si="33"/>
        <v>0</v>
      </c>
      <c r="G57" s="23">
        <f t="shared" si="33"/>
        <v>0</v>
      </c>
      <c r="H57" s="23">
        <f t="shared" si="33"/>
        <v>0</v>
      </c>
      <c r="I57" s="23">
        <f t="shared" si="33"/>
        <v>0</v>
      </c>
      <c r="J57" s="19">
        <f t="shared" si="33"/>
        <v>0</v>
      </c>
    </row>
    <row r="58" spans="1:10" ht="16.5" thickBot="1">
      <c r="A58" s="9"/>
      <c r="B58" s="10" t="s">
        <v>38</v>
      </c>
      <c r="C58" s="11"/>
      <c r="D58" s="11"/>
      <c r="E58" s="23">
        <f aca="true" t="shared" si="34" ref="E58:J58">E44+E57</f>
        <v>145</v>
      </c>
      <c r="F58" s="23">
        <f t="shared" si="34"/>
        <v>2</v>
      </c>
      <c r="G58" s="23">
        <f t="shared" si="34"/>
        <v>0</v>
      </c>
      <c r="H58" s="23">
        <f t="shared" si="34"/>
        <v>1</v>
      </c>
      <c r="I58" s="23">
        <f t="shared" si="34"/>
        <v>1</v>
      </c>
      <c r="J58" s="19">
        <f t="shared" si="34"/>
        <v>1</v>
      </c>
    </row>
  </sheetData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22">
      <selection activeCell="L41" sqref="L41:L42"/>
    </sheetView>
  </sheetViews>
  <sheetFormatPr defaultColWidth="9.140625" defaultRowHeight="12.75"/>
  <cols>
    <col min="4" max="4" width="10.421875" style="0" customWidth="1"/>
    <col min="10" max="11" width="12.7109375" style="0" customWidth="1"/>
  </cols>
  <sheetData>
    <row r="1" spans="3:12" ht="12.75">
      <c r="C1" t="s">
        <v>2</v>
      </c>
      <c r="D1" t="s">
        <v>3</v>
      </c>
      <c r="E1" t="s">
        <v>31</v>
      </c>
      <c r="F1" t="s">
        <v>39</v>
      </c>
      <c r="G1" t="s">
        <v>39</v>
      </c>
      <c r="H1" t="s">
        <v>39</v>
      </c>
      <c r="I1" t="s">
        <v>18</v>
      </c>
      <c r="J1" t="s">
        <v>81</v>
      </c>
      <c r="K1" t="s">
        <v>40</v>
      </c>
      <c r="L1" t="s">
        <v>82</v>
      </c>
    </row>
    <row r="2" spans="5:10" ht="12.75">
      <c r="E2" t="s">
        <v>14</v>
      </c>
      <c r="F2" t="s">
        <v>13</v>
      </c>
      <c r="G2" t="s">
        <v>15</v>
      </c>
      <c r="H2" t="s">
        <v>17</v>
      </c>
      <c r="I2" t="s">
        <v>16</v>
      </c>
      <c r="J2" t="s">
        <v>80</v>
      </c>
    </row>
    <row r="3" spans="1:12" ht="12.75">
      <c r="A3" t="s">
        <v>5</v>
      </c>
      <c r="B3" t="s">
        <v>22</v>
      </c>
      <c r="C3" s="1">
        <v>36434</v>
      </c>
      <c r="D3" s="1">
        <f>C4-1</f>
        <v>36464</v>
      </c>
      <c r="E3">
        <f>'MP9 Chambers'!E3</f>
        <v>0</v>
      </c>
      <c r="F3">
        <v>0</v>
      </c>
      <c r="G3">
        <v>0</v>
      </c>
      <c r="H3">
        <v>0</v>
      </c>
      <c r="I3">
        <v>0</v>
      </c>
      <c r="J3" s="21">
        <v>0</v>
      </c>
      <c r="K3" s="21">
        <f aca="true" t="shared" si="0" ref="K3:K11">K2+J3</f>
        <v>0</v>
      </c>
      <c r="L3" s="21">
        <f aca="true" t="shared" si="1" ref="L3:L10">E3-K3</f>
        <v>0</v>
      </c>
    </row>
    <row r="4" spans="2:12" ht="12.75">
      <c r="B4" t="s">
        <v>23</v>
      </c>
      <c r="C4" s="1">
        <f>C3+31</f>
        <v>36465</v>
      </c>
      <c r="D4" s="1">
        <f aca="true" t="shared" si="2" ref="D4:D10">C5-1</f>
        <v>36494</v>
      </c>
      <c r="E4">
        <f>'MP9 Chambers'!E4</f>
        <v>0</v>
      </c>
      <c r="F4">
        <v>0</v>
      </c>
      <c r="G4">
        <v>0</v>
      </c>
      <c r="H4">
        <v>0</v>
      </c>
      <c r="I4">
        <f>'MP9 Chambers'!J3</f>
        <v>0</v>
      </c>
      <c r="J4" s="21">
        <v>0</v>
      </c>
      <c r="K4" s="21">
        <f t="shared" si="0"/>
        <v>0</v>
      </c>
      <c r="L4" s="21">
        <f t="shared" si="1"/>
        <v>0</v>
      </c>
    </row>
    <row r="5" spans="2:12" ht="12.75">
      <c r="B5" t="s">
        <v>24</v>
      </c>
      <c r="C5" s="1">
        <f>C4+30</f>
        <v>36495</v>
      </c>
      <c r="D5" s="1">
        <f t="shared" si="2"/>
        <v>36525</v>
      </c>
      <c r="E5">
        <f>'MP9 Chambers'!E5</f>
        <v>0</v>
      </c>
      <c r="F5">
        <v>0</v>
      </c>
      <c r="G5">
        <v>0</v>
      </c>
      <c r="H5">
        <v>0</v>
      </c>
      <c r="I5">
        <f>'MP9 Chambers'!J4</f>
        <v>0</v>
      </c>
      <c r="J5" s="21">
        <v>0</v>
      </c>
      <c r="K5" s="21">
        <f t="shared" si="0"/>
        <v>0</v>
      </c>
      <c r="L5" s="21">
        <f t="shared" si="1"/>
        <v>0</v>
      </c>
    </row>
    <row r="6" spans="2:12" ht="12.75">
      <c r="B6" t="s">
        <v>25</v>
      </c>
      <c r="C6" s="1">
        <f>C5+31</f>
        <v>36526</v>
      </c>
      <c r="D6" s="1">
        <f t="shared" si="2"/>
        <v>36556</v>
      </c>
      <c r="E6">
        <f>'MP9 Chambers'!E6</f>
        <v>0</v>
      </c>
      <c r="F6">
        <v>0</v>
      </c>
      <c r="G6">
        <v>0</v>
      </c>
      <c r="H6">
        <v>0</v>
      </c>
      <c r="I6">
        <f>'MP9 Chambers'!J5</f>
        <v>0</v>
      </c>
      <c r="J6" s="21">
        <v>0</v>
      </c>
      <c r="K6" s="21">
        <f t="shared" si="0"/>
        <v>0</v>
      </c>
      <c r="L6" s="21">
        <f t="shared" si="1"/>
        <v>0</v>
      </c>
    </row>
    <row r="7" spans="2:12" ht="12.75">
      <c r="B7" t="s">
        <v>26</v>
      </c>
      <c r="C7" s="1">
        <f>C6+31</f>
        <v>36557</v>
      </c>
      <c r="D7" s="1">
        <f t="shared" si="2"/>
        <v>36585</v>
      </c>
      <c r="E7">
        <f>'MP9 Chambers'!E7</f>
        <v>0</v>
      </c>
      <c r="F7">
        <v>0</v>
      </c>
      <c r="G7">
        <v>0</v>
      </c>
      <c r="H7">
        <v>0</v>
      </c>
      <c r="I7">
        <f>'MP9 Chambers'!J6</f>
        <v>0</v>
      </c>
      <c r="J7" s="21">
        <v>0</v>
      </c>
      <c r="K7" s="21">
        <f t="shared" si="0"/>
        <v>0</v>
      </c>
      <c r="L7" s="21">
        <f t="shared" si="1"/>
        <v>0</v>
      </c>
    </row>
    <row r="8" spans="2:12" ht="12.75">
      <c r="B8" t="s">
        <v>27</v>
      </c>
      <c r="C8" s="1">
        <v>36586</v>
      </c>
      <c r="D8" s="1">
        <f t="shared" si="2"/>
        <v>36616</v>
      </c>
      <c r="E8">
        <f>'MP9 Chambers'!E8</f>
        <v>1</v>
      </c>
      <c r="F8">
        <v>0</v>
      </c>
      <c r="G8">
        <v>0</v>
      </c>
      <c r="H8">
        <v>0</v>
      </c>
      <c r="I8">
        <f>'MP9 Chambers'!J7</f>
        <v>0</v>
      </c>
      <c r="J8" s="21">
        <v>1</v>
      </c>
      <c r="K8" s="21">
        <f t="shared" si="0"/>
        <v>1</v>
      </c>
      <c r="L8" s="21">
        <f t="shared" si="1"/>
        <v>0</v>
      </c>
    </row>
    <row r="9" spans="2:12" ht="12.75">
      <c r="B9" t="s">
        <v>28</v>
      </c>
      <c r="C9" s="1">
        <f>C8+31</f>
        <v>36617</v>
      </c>
      <c r="D9" s="1">
        <f t="shared" si="2"/>
        <v>36646</v>
      </c>
      <c r="E9">
        <f>'MP9 Chambers'!E9+E8</f>
        <v>2</v>
      </c>
      <c r="F9">
        <v>0</v>
      </c>
      <c r="G9">
        <v>0</v>
      </c>
      <c r="H9">
        <v>0</v>
      </c>
      <c r="I9">
        <f>'MP9 Chambers'!J8</f>
        <v>0</v>
      </c>
      <c r="J9" s="21">
        <v>1</v>
      </c>
      <c r="K9" s="21">
        <f t="shared" si="0"/>
        <v>2</v>
      </c>
      <c r="L9" s="21">
        <f t="shared" si="1"/>
        <v>0</v>
      </c>
    </row>
    <row r="10" spans="2:12" ht="12.75">
      <c r="B10" t="s">
        <v>29</v>
      </c>
      <c r="C10" s="1">
        <f>C9+30</f>
        <v>36647</v>
      </c>
      <c r="D10" s="1">
        <f t="shared" si="2"/>
        <v>36677</v>
      </c>
      <c r="E10">
        <f>'MP9 Chambers'!E10+E9</f>
        <v>2</v>
      </c>
      <c r="F10">
        <v>0</v>
      </c>
      <c r="G10">
        <v>0</v>
      </c>
      <c r="H10">
        <v>0</v>
      </c>
      <c r="I10">
        <f>'MP9 Chambers'!J9</f>
        <v>0</v>
      </c>
      <c r="J10" s="21">
        <v>2</v>
      </c>
      <c r="K10" s="21">
        <f t="shared" si="0"/>
        <v>4</v>
      </c>
      <c r="L10" s="21">
        <f t="shared" si="1"/>
        <v>-2</v>
      </c>
    </row>
    <row r="11" spans="2:12" ht="12.75">
      <c r="B11" t="s">
        <v>30</v>
      </c>
      <c r="C11" s="1">
        <v>36678</v>
      </c>
      <c r="D11" s="1">
        <f>C12-1</f>
        <v>36707</v>
      </c>
      <c r="E11">
        <f>'MP9 Chambers'!E11+E10</f>
        <v>4</v>
      </c>
      <c r="F11">
        <v>0</v>
      </c>
      <c r="G11">
        <v>0</v>
      </c>
      <c r="H11">
        <v>0</v>
      </c>
      <c r="I11">
        <f>'MP9 Chambers'!J10</f>
        <v>0</v>
      </c>
      <c r="J11" s="21">
        <v>2</v>
      </c>
      <c r="K11" s="21">
        <f t="shared" si="0"/>
        <v>6</v>
      </c>
      <c r="L11" s="21">
        <f aca="true" t="shared" si="3" ref="L11:L42">E11-K11</f>
        <v>-2</v>
      </c>
    </row>
    <row r="12" spans="2:12" ht="12.75">
      <c r="B12" t="s">
        <v>19</v>
      </c>
      <c r="C12" s="1">
        <v>36708</v>
      </c>
      <c r="D12" s="1">
        <f>C13-1</f>
        <v>36738</v>
      </c>
      <c r="E12">
        <f>'MP9 Chambers'!E12+E11</f>
        <v>5</v>
      </c>
      <c r="F12">
        <f>'MP9 Chambers'!F11</f>
        <v>0</v>
      </c>
      <c r="G12">
        <f>'MP9 Chambers'!G11</f>
        <v>0</v>
      </c>
      <c r="H12">
        <f>'MP9 Chambers'!H11</f>
        <v>0</v>
      </c>
      <c r="I12">
        <f>'MP9 Chambers'!J11</f>
        <v>0</v>
      </c>
      <c r="J12" s="22">
        <v>2</v>
      </c>
      <c r="K12" s="21">
        <f>K11+J12</f>
        <v>8</v>
      </c>
      <c r="L12" s="21">
        <f t="shared" si="3"/>
        <v>-3</v>
      </c>
    </row>
    <row r="13" spans="2:12" ht="12.75">
      <c r="B13" t="s">
        <v>20</v>
      </c>
      <c r="C13" s="1">
        <f>C12+31</f>
        <v>36739</v>
      </c>
      <c r="D13" s="1">
        <f>C14-1</f>
        <v>36769</v>
      </c>
      <c r="E13">
        <f>'MP9 Chambers'!E13+E12</f>
        <v>7</v>
      </c>
      <c r="F13">
        <f>'MP9 Chambers'!F12</f>
        <v>0</v>
      </c>
      <c r="G13">
        <f>'MP9 Chambers'!G12</f>
        <v>0</v>
      </c>
      <c r="H13">
        <f>'MP9 Chambers'!H12</f>
        <v>0</v>
      </c>
      <c r="I13">
        <f>'MP9 Chambers'!J12</f>
        <v>0</v>
      </c>
      <c r="J13" s="22">
        <v>2</v>
      </c>
      <c r="K13" s="21">
        <f aca="true" t="shared" si="4" ref="K13:K44">K12+J13</f>
        <v>10</v>
      </c>
      <c r="L13" s="21">
        <f t="shared" si="3"/>
        <v>-3</v>
      </c>
    </row>
    <row r="14" spans="2:12" ht="12.75">
      <c r="B14" t="s">
        <v>21</v>
      </c>
      <c r="C14" s="1">
        <f>C13+31</f>
        <v>36770</v>
      </c>
      <c r="D14" s="1">
        <f>C15-1</f>
        <v>36799</v>
      </c>
      <c r="E14">
        <f>'MP9 Chambers'!E14+E13</f>
        <v>9</v>
      </c>
      <c r="F14">
        <f>'MP9 Chambers'!F13</f>
        <v>0</v>
      </c>
      <c r="G14">
        <f>'MP9 Chambers'!G13</f>
        <v>0</v>
      </c>
      <c r="H14">
        <f>'MP9 Chambers'!H13</f>
        <v>0</v>
      </c>
      <c r="I14">
        <f>'MP9 Chambers'!J13</f>
        <v>0</v>
      </c>
      <c r="J14" s="22">
        <v>2</v>
      </c>
      <c r="K14" s="21">
        <f t="shared" si="4"/>
        <v>12</v>
      </c>
      <c r="L14" s="21">
        <f t="shared" si="3"/>
        <v>-3</v>
      </c>
    </row>
    <row r="15" spans="1:12" ht="12.75">
      <c r="A15" t="s">
        <v>7</v>
      </c>
      <c r="B15" t="s">
        <v>22</v>
      </c>
      <c r="C15" s="1">
        <f>C14+30</f>
        <v>36800</v>
      </c>
      <c r="D15" s="1">
        <f>C16-1</f>
        <v>36830</v>
      </c>
      <c r="E15">
        <f>'MP9 Chambers'!E17+E14</f>
        <v>12</v>
      </c>
      <c r="F15">
        <f>'MP9 Chambers'!F14</f>
        <v>0</v>
      </c>
      <c r="G15">
        <f>'MP9 Chambers'!G14</f>
        <v>0</v>
      </c>
      <c r="H15">
        <f>'MP9 Chambers'!H14</f>
        <v>0</v>
      </c>
      <c r="I15">
        <f>'MP9 Chambers'!J14</f>
        <v>0</v>
      </c>
      <c r="J15" s="22">
        <v>2</v>
      </c>
      <c r="K15" s="21">
        <f t="shared" si="4"/>
        <v>14</v>
      </c>
      <c r="L15" s="21">
        <f t="shared" si="3"/>
        <v>-2</v>
      </c>
    </row>
    <row r="16" spans="2:12" ht="12.75">
      <c r="B16" t="s">
        <v>23</v>
      </c>
      <c r="C16" s="1">
        <f>C15+31</f>
        <v>36831</v>
      </c>
      <c r="D16" s="1">
        <f aca="true" t="shared" si="5" ref="D16:D25">C17-1</f>
        <v>36860</v>
      </c>
      <c r="E16">
        <f>'MP9 Chambers'!E18+E15</f>
        <v>15</v>
      </c>
      <c r="F16">
        <f>'MP9 Chambers'!F15</f>
        <v>2</v>
      </c>
      <c r="G16">
        <f>'MP9 Chambers'!G15</f>
        <v>0</v>
      </c>
      <c r="H16">
        <f>'MP9 Chambers'!H15</f>
        <v>0</v>
      </c>
      <c r="I16">
        <f>'MP9 Chambers'!J15</f>
        <v>0</v>
      </c>
      <c r="J16" s="22">
        <v>2</v>
      </c>
      <c r="K16" s="21">
        <f t="shared" si="4"/>
        <v>16</v>
      </c>
      <c r="L16" s="21">
        <f t="shared" si="3"/>
        <v>-1</v>
      </c>
    </row>
    <row r="17" spans="2:12" ht="12.75">
      <c r="B17" t="s">
        <v>24</v>
      </c>
      <c r="C17" s="1">
        <f>C16+30</f>
        <v>36861</v>
      </c>
      <c r="D17" s="1">
        <f t="shared" si="5"/>
        <v>36891</v>
      </c>
      <c r="E17">
        <f>'MP9 Chambers'!E19+E16</f>
        <v>18</v>
      </c>
      <c r="F17">
        <f>'MP9 Chambers'!F17</f>
        <v>0</v>
      </c>
      <c r="G17">
        <f>'MP9 Chambers'!G17</f>
        <v>0</v>
      </c>
      <c r="H17">
        <f>'MP9 Chambers'!H17</f>
        <v>0</v>
      </c>
      <c r="I17">
        <f>'MP9 Chambers'!J17</f>
        <v>0</v>
      </c>
      <c r="J17" s="22">
        <v>4</v>
      </c>
      <c r="K17" s="21">
        <f t="shared" si="4"/>
        <v>20</v>
      </c>
      <c r="L17" s="21">
        <f t="shared" si="3"/>
        <v>-2</v>
      </c>
    </row>
    <row r="18" spans="2:12" ht="12.75">
      <c r="B18" t="s">
        <v>25</v>
      </c>
      <c r="C18" s="1">
        <f>C17+31</f>
        <v>36892</v>
      </c>
      <c r="D18" s="1">
        <f t="shared" si="5"/>
        <v>36922</v>
      </c>
      <c r="E18">
        <f>'MP9 Chambers'!E20+E17</f>
        <v>21</v>
      </c>
      <c r="F18">
        <f>'MP9 Chambers'!F18</f>
        <v>0</v>
      </c>
      <c r="G18">
        <f>'MP9 Chambers'!G18</f>
        <v>0</v>
      </c>
      <c r="H18">
        <f>'MP9 Chambers'!H18</f>
        <v>1</v>
      </c>
      <c r="I18">
        <f>'MP9 Chambers'!J18</f>
        <v>0</v>
      </c>
      <c r="J18" s="22">
        <v>4</v>
      </c>
      <c r="K18" s="21">
        <f t="shared" si="4"/>
        <v>24</v>
      </c>
      <c r="L18" s="21">
        <f t="shared" si="3"/>
        <v>-3</v>
      </c>
    </row>
    <row r="19" spans="2:12" ht="12.75">
      <c r="B19" t="s">
        <v>26</v>
      </c>
      <c r="C19" s="1">
        <f>C18+31</f>
        <v>36923</v>
      </c>
      <c r="D19" s="1">
        <f t="shared" si="5"/>
        <v>36950</v>
      </c>
      <c r="E19">
        <f>'MP9 Chambers'!E21+E18</f>
        <v>25</v>
      </c>
      <c r="F19">
        <f>'MP9 Chambers'!F19</f>
        <v>0</v>
      </c>
      <c r="G19">
        <f>'MP9 Chambers'!G19</f>
        <v>0</v>
      </c>
      <c r="H19">
        <f>'MP9 Chambers'!H19</f>
        <v>0</v>
      </c>
      <c r="I19">
        <f>'MP9 Chambers'!J19</f>
        <v>0</v>
      </c>
      <c r="J19" s="22">
        <v>4</v>
      </c>
      <c r="K19" s="21">
        <f t="shared" si="4"/>
        <v>28</v>
      </c>
      <c r="L19" s="21">
        <f t="shared" si="3"/>
        <v>-3</v>
      </c>
    </row>
    <row r="20" spans="2:12" ht="12.75">
      <c r="B20" t="s">
        <v>27</v>
      </c>
      <c r="C20" s="1">
        <f>C19+28</f>
        <v>36951</v>
      </c>
      <c r="D20" s="1">
        <f t="shared" si="5"/>
        <v>36981</v>
      </c>
      <c r="E20">
        <f>'MP9 Chambers'!E22+E19</f>
        <v>28</v>
      </c>
      <c r="F20">
        <f>'MP9 Chambers'!F20</f>
        <v>0</v>
      </c>
      <c r="G20">
        <f>'MP9 Chambers'!G20</f>
        <v>0</v>
      </c>
      <c r="H20">
        <f>'MP9 Chambers'!H20</f>
        <v>0</v>
      </c>
      <c r="I20">
        <f>'MP9 Chambers'!J20</f>
        <v>0</v>
      </c>
      <c r="J20" s="22">
        <v>4</v>
      </c>
      <c r="K20" s="21">
        <f t="shared" si="4"/>
        <v>32</v>
      </c>
      <c r="L20" s="21">
        <f t="shared" si="3"/>
        <v>-4</v>
      </c>
    </row>
    <row r="21" spans="2:12" ht="12.75">
      <c r="B21" t="s">
        <v>28</v>
      </c>
      <c r="C21" s="1">
        <f>C20+31</f>
        <v>36982</v>
      </c>
      <c r="D21" s="1">
        <f t="shared" si="5"/>
        <v>37011</v>
      </c>
      <c r="E21">
        <f>'MP9 Chambers'!E23+E20</f>
        <v>30</v>
      </c>
      <c r="F21">
        <f>'MP9 Chambers'!F21</f>
        <v>0</v>
      </c>
      <c r="G21">
        <f>'MP9 Chambers'!G21</f>
        <v>0</v>
      </c>
      <c r="H21">
        <f>'MP9 Chambers'!H21</f>
        <v>0</v>
      </c>
      <c r="I21">
        <f>'MP9 Chambers'!J21</f>
        <v>0</v>
      </c>
      <c r="J21" s="22">
        <v>4</v>
      </c>
      <c r="K21" s="21">
        <f t="shared" si="4"/>
        <v>36</v>
      </c>
      <c r="L21" s="21">
        <f t="shared" si="3"/>
        <v>-6</v>
      </c>
    </row>
    <row r="22" spans="2:12" ht="12.75">
      <c r="B22" t="s">
        <v>29</v>
      </c>
      <c r="C22" s="1">
        <f>C21+30</f>
        <v>37012</v>
      </c>
      <c r="D22" s="1">
        <f t="shared" si="5"/>
        <v>37042</v>
      </c>
      <c r="E22">
        <f>'MP9 Chambers'!E24+E21</f>
        <v>32</v>
      </c>
      <c r="F22">
        <f>'MP9 Chambers'!F22</f>
        <v>0</v>
      </c>
      <c r="G22">
        <f>'MP9 Chambers'!G22</f>
        <v>0</v>
      </c>
      <c r="H22">
        <f>'MP9 Chambers'!H22</f>
        <v>0</v>
      </c>
      <c r="I22">
        <f>'MP9 Chambers'!J22</f>
        <v>0</v>
      </c>
      <c r="J22" s="22">
        <v>4</v>
      </c>
      <c r="K22" s="21">
        <f t="shared" si="4"/>
        <v>40</v>
      </c>
      <c r="L22" s="21">
        <f t="shared" si="3"/>
        <v>-8</v>
      </c>
    </row>
    <row r="23" spans="2:12" ht="12.75">
      <c r="B23" t="s">
        <v>30</v>
      </c>
      <c r="C23" s="1">
        <f>C22+31</f>
        <v>37043</v>
      </c>
      <c r="D23" s="1">
        <f t="shared" si="5"/>
        <v>37072</v>
      </c>
      <c r="E23">
        <f>'MP9 Chambers'!E25+E22</f>
        <v>36</v>
      </c>
      <c r="F23">
        <f>'MP9 Chambers'!F23</f>
        <v>0</v>
      </c>
      <c r="G23">
        <f>'MP9 Chambers'!G23</f>
        <v>0</v>
      </c>
      <c r="H23">
        <f>'MP9 Chambers'!H23</f>
        <v>0</v>
      </c>
      <c r="I23">
        <f>'MP9 Chambers'!J23</f>
        <v>0</v>
      </c>
      <c r="J23" s="22">
        <v>5</v>
      </c>
      <c r="K23" s="21">
        <f t="shared" si="4"/>
        <v>45</v>
      </c>
      <c r="L23" s="21">
        <f t="shared" si="3"/>
        <v>-9</v>
      </c>
    </row>
    <row r="24" spans="2:12" ht="12.75">
      <c r="B24" t="s">
        <v>19</v>
      </c>
      <c r="C24" s="1">
        <f>C23+30</f>
        <v>37073</v>
      </c>
      <c r="D24" s="1">
        <f t="shared" si="5"/>
        <v>37103</v>
      </c>
      <c r="E24">
        <f>'MP9 Chambers'!E26+E23</f>
        <v>40</v>
      </c>
      <c r="F24">
        <f>'MP9 Chambers'!F24</f>
        <v>0</v>
      </c>
      <c r="G24">
        <f>'MP9 Chambers'!G24</f>
        <v>0</v>
      </c>
      <c r="H24">
        <f>'MP9 Chambers'!H24</f>
        <v>0</v>
      </c>
      <c r="I24">
        <f>'MP9 Chambers'!J24</f>
        <v>0</v>
      </c>
      <c r="J24" s="22">
        <v>5</v>
      </c>
      <c r="K24" s="21">
        <f t="shared" si="4"/>
        <v>50</v>
      </c>
      <c r="L24" s="21">
        <f t="shared" si="3"/>
        <v>-10</v>
      </c>
    </row>
    <row r="25" spans="2:12" ht="12.75">
      <c r="B25" t="s">
        <v>20</v>
      </c>
      <c r="C25" s="1">
        <f>C24+31</f>
        <v>37104</v>
      </c>
      <c r="D25" s="1">
        <f t="shared" si="5"/>
        <v>37134</v>
      </c>
      <c r="E25">
        <f>'MP9 Chambers'!E27+E24</f>
        <v>43</v>
      </c>
      <c r="F25">
        <f>'MP9 Chambers'!F25</f>
        <v>0</v>
      </c>
      <c r="G25">
        <f>'MP9 Chambers'!G25</f>
        <v>0</v>
      </c>
      <c r="H25">
        <f>'MP9 Chambers'!H25</f>
        <v>0</v>
      </c>
      <c r="I25">
        <f>'MP9 Chambers'!J25</f>
        <v>1</v>
      </c>
      <c r="J25" s="22">
        <v>5</v>
      </c>
      <c r="K25" s="21">
        <f t="shared" si="4"/>
        <v>55</v>
      </c>
      <c r="L25" s="21">
        <f t="shared" si="3"/>
        <v>-12</v>
      </c>
    </row>
    <row r="26" spans="2:12" ht="12.75">
      <c r="B26" t="s">
        <v>21</v>
      </c>
      <c r="C26" s="1">
        <f>C25+31</f>
        <v>37135</v>
      </c>
      <c r="D26" s="5">
        <f>C27-1</f>
        <v>37164</v>
      </c>
      <c r="E26">
        <f>'MP9 Chambers'!E28+E25</f>
        <v>47</v>
      </c>
      <c r="F26">
        <f>'MP9 Chambers'!F26</f>
        <v>0</v>
      </c>
      <c r="G26">
        <f>'MP9 Chambers'!G26</f>
        <v>0</v>
      </c>
      <c r="H26">
        <f>'MP9 Chambers'!H26</f>
        <v>0</v>
      </c>
      <c r="I26">
        <f>'MP9 Chambers'!J26</f>
        <v>0</v>
      </c>
      <c r="J26" s="22">
        <v>5</v>
      </c>
      <c r="K26" s="21">
        <f t="shared" si="4"/>
        <v>60</v>
      </c>
      <c r="L26" s="21">
        <f t="shared" si="3"/>
        <v>-13</v>
      </c>
    </row>
    <row r="27" spans="1:12" ht="12.75">
      <c r="A27" t="s">
        <v>9</v>
      </c>
      <c r="B27" t="s">
        <v>22</v>
      </c>
      <c r="C27" s="1">
        <f>C26+30</f>
        <v>37165</v>
      </c>
      <c r="D27" s="1">
        <f>C28-1</f>
        <v>37195</v>
      </c>
      <c r="E27">
        <f>'MP9 Chambers'!E31+E26</f>
        <v>52</v>
      </c>
      <c r="F27">
        <f>'MP9 Chambers'!F27</f>
        <v>0</v>
      </c>
      <c r="G27">
        <f>'MP9 Chambers'!G27</f>
        <v>0</v>
      </c>
      <c r="H27">
        <f>'MP9 Chambers'!H27</f>
        <v>0</v>
      </c>
      <c r="I27">
        <f>'MP9 Chambers'!J27</f>
        <v>0</v>
      </c>
      <c r="J27" s="22">
        <v>5</v>
      </c>
      <c r="K27" s="21">
        <f t="shared" si="4"/>
        <v>65</v>
      </c>
      <c r="L27" s="21">
        <f t="shared" si="3"/>
        <v>-13</v>
      </c>
    </row>
    <row r="28" spans="2:12" ht="12.75">
      <c r="B28" t="s">
        <v>23</v>
      </c>
      <c r="C28" s="1">
        <f>C27+31</f>
        <v>37196</v>
      </c>
      <c r="D28" s="1">
        <f aca="true" t="shared" si="6" ref="D28:D37">C29-1</f>
        <v>37225</v>
      </c>
      <c r="E28">
        <f>'MP9 Chambers'!E32+E27</f>
        <v>57</v>
      </c>
      <c r="F28">
        <f>'MP9 Chambers'!F28</f>
        <v>0</v>
      </c>
      <c r="G28">
        <f>'MP9 Chambers'!G28</f>
        <v>0</v>
      </c>
      <c r="H28">
        <f>'MP9 Chambers'!H28</f>
        <v>0</v>
      </c>
      <c r="I28">
        <f>'MP9 Chambers'!J28</f>
        <v>0</v>
      </c>
      <c r="J28" s="22">
        <v>5</v>
      </c>
      <c r="K28" s="21">
        <f t="shared" si="4"/>
        <v>70</v>
      </c>
      <c r="L28" s="21">
        <f t="shared" si="3"/>
        <v>-13</v>
      </c>
    </row>
    <row r="29" spans="2:12" ht="12.75">
      <c r="B29" t="s">
        <v>24</v>
      </c>
      <c r="C29" s="1">
        <f>C28+30</f>
        <v>37226</v>
      </c>
      <c r="D29" s="1">
        <f t="shared" si="6"/>
        <v>37256</v>
      </c>
      <c r="E29">
        <f>'MP9 Chambers'!E33+E28</f>
        <v>63</v>
      </c>
      <c r="F29">
        <f>'MP9 Chambers'!F29</f>
        <v>0</v>
      </c>
      <c r="G29">
        <f>'MP9 Chambers'!G29</f>
        <v>0</v>
      </c>
      <c r="H29">
        <f>'MP9 Chambers'!H29</f>
        <v>1</v>
      </c>
      <c r="I29">
        <f>'MP9 Chambers'!J29</f>
        <v>1</v>
      </c>
      <c r="J29" s="22">
        <v>5</v>
      </c>
      <c r="K29" s="21">
        <f t="shared" si="4"/>
        <v>75</v>
      </c>
      <c r="L29" s="21">
        <f t="shared" si="3"/>
        <v>-12</v>
      </c>
    </row>
    <row r="30" spans="2:12" ht="12.75">
      <c r="B30" t="s">
        <v>25</v>
      </c>
      <c r="C30" s="1">
        <f>C29+31</f>
        <v>37257</v>
      </c>
      <c r="D30" s="1">
        <f t="shared" si="6"/>
        <v>37287</v>
      </c>
      <c r="E30">
        <f>'MP9 Chambers'!E34+E29</f>
        <v>69</v>
      </c>
      <c r="F30">
        <f>'MP9 Chambers'!F31</f>
        <v>0</v>
      </c>
      <c r="G30">
        <f>'MP9 Chambers'!G31</f>
        <v>0</v>
      </c>
      <c r="H30">
        <f>'MP9 Chambers'!H30</f>
        <v>1</v>
      </c>
      <c r="I30">
        <f>'MP9 Chambers'!J31</f>
        <v>0</v>
      </c>
      <c r="J30" s="22">
        <v>5</v>
      </c>
      <c r="K30" s="21">
        <f t="shared" si="4"/>
        <v>80</v>
      </c>
      <c r="L30" s="21">
        <f t="shared" si="3"/>
        <v>-11</v>
      </c>
    </row>
    <row r="31" spans="2:12" ht="12.75">
      <c r="B31" t="s">
        <v>26</v>
      </c>
      <c r="C31" s="1">
        <f>C30+31</f>
        <v>37288</v>
      </c>
      <c r="D31" s="1">
        <f t="shared" si="6"/>
        <v>37315</v>
      </c>
      <c r="E31">
        <f>'MP9 Chambers'!E35+E30</f>
        <v>75</v>
      </c>
      <c r="F31">
        <f>'MP9 Chambers'!F32</f>
        <v>0</v>
      </c>
      <c r="G31">
        <f>'MP9 Chambers'!G32</f>
        <v>0</v>
      </c>
      <c r="H31">
        <f>'MP9 Chambers'!H31</f>
        <v>0</v>
      </c>
      <c r="I31">
        <f>'MP9 Chambers'!J32</f>
        <v>0</v>
      </c>
      <c r="J31" s="22">
        <v>5</v>
      </c>
      <c r="K31" s="21">
        <f t="shared" si="4"/>
        <v>85</v>
      </c>
      <c r="L31" s="21">
        <f t="shared" si="3"/>
        <v>-10</v>
      </c>
    </row>
    <row r="32" spans="2:12" ht="12.75">
      <c r="B32" t="s">
        <v>27</v>
      </c>
      <c r="C32" s="1">
        <f>C31+28</f>
        <v>37316</v>
      </c>
      <c r="D32" s="1">
        <f t="shared" si="6"/>
        <v>37346</v>
      </c>
      <c r="E32">
        <f>'MP9 Chambers'!E36+E31</f>
        <v>81</v>
      </c>
      <c r="F32">
        <f>'MP9 Chambers'!F33</f>
        <v>0</v>
      </c>
      <c r="G32">
        <f>'MP9 Chambers'!G33</f>
        <v>0</v>
      </c>
      <c r="H32">
        <f>'MP9 Chambers'!H32</f>
        <v>0</v>
      </c>
      <c r="I32">
        <f>'MP9 Chambers'!J33</f>
        <v>0</v>
      </c>
      <c r="J32" s="22">
        <v>5</v>
      </c>
      <c r="K32" s="21">
        <f t="shared" si="4"/>
        <v>90</v>
      </c>
      <c r="L32" s="21">
        <f t="shared" si="3"/>
        <v>-9</v>
      </c>
    </row>
    <row r="33" spans="2:12" ht="12.75">
      <c r="B33" t="s">
        <v>28</v>
      </c>
      <c r="C33" s="1">
        <f>C32+31</f>
        <v>37347</v>
      </c>
      <c r="D33" s="1">
        <f t="shared" si="6"/>
        <v>37376</v>
      </c>
      <c r="E33">
        <f>'MP9 Chambers'!E37+E32</f>
        <v>87</v>
      </c>
      <c r="F33">
        <f>'MP9 Chambers'!F34</f>
        <v>0</v>
      </c>
      <c r="G33">
        <f>'MP9 Chambers'!G34</f>
        <v>0</v>
      </c>
      <c r="H33">
        <f>'MP9 Chambers'!H33</f>
        <v>0</v>
      </c>
      <c r="I33">
        <f>'MP9 Chambers'!J34</f>
        <v>0</v>
      </c>
      <c r="J33" s="22">
        <v>5</v>
      </c>
      <c r="K33" s="21">
        <f t="shared" si="4"/>
        <v>95</v>
      </c>
      <c r="L33" s="21">
        <f t="shared" si="3"/>
        <v>-8</v>
      </c>
    </row>
    <row r="34" spans="2:12" ht="12.75">
      <c r="B34" t="s">
        <v>29</v>
      </c>
      <c r="C34" s="1">
        <f>C33+30</f>
        <v>37377</v>
      </c>
      <c r="D34" s="1">
        <f t="shared" si="6"/>
        <v>37407</v>
      </c>
      <c r="E34">
        <f>'MP9 Chambers'!E38+E33</f>
        <v>92</v>
      </c>
      <c r="F34">
        <f>'MP9 Chambers'!F35</f>
        <v>0</v>
      </c>
      <c r="G34">
        <f>'MP9 Chambers'!G35</f>
        <v>0</v>
      </c>
      <c r="H34">
        <f>'MP9 Chambers'!H34</f>
        <v>0</v>
      </c>
      <c r="I34">
        <f>'MP9 Chambers'!J35</f>
        <v>0</v>
      </c>
      <c r="J34" s="22">
        <v>5</v>
      </c>
      <c r="K34" s="21">
        <f t="shared" si="4"/>
        <v>100</v>
      </c>
      <c r="L34" s="21">
        <f t="shared" si="3"/>
        <v>-8</v>
      </c>
    </row>
    <row r="35" spans="2:12" ht="12.75">
      <c r="B35" t="s">
        <v>30</v>
      </c>
      <c r="C35" s="1">
        <f>C34+31</f>
        <v>37408</v>
      </c>
      <c r="D35" s="1">
        <f t="shared" si="6"/>
        <v>37437</v>
      </c>
      <c r="E35">
        <f>'MP9 Chambers'!E39+E34</f>
        <v>97</v>
      </c>
      <c r="F35">
        <f>'MP9 Chambers'!F36</f>
        <v>0</v>
      </c>
      <c r="G35">
        <f>'MP9 Chambers'!G36</f>
        <v>0</v>
      </c>
      <c r="H35">
        <f>'MP9 Chambers'!H35</f>
        <v>0</v>
      </c>
      <c r="I35">
        <f>'MP9 Chambers'!J36</f>
        <v>0</v>
      </c>
      <c r="J35" s="22">
        <v>5</v>
      </c>
      <c r="K35" s="21">
        <f t="shared" si="4"/>
        <v>105</v>
      </c>
      <c r="L35" s="21">
        <f t="shared" si="3"/>
        <v>-8</v>
      </c>
    </row>
    <row r="36" spans="2:12" ht="12.75">
      <c r="B36" t="s">
        <v>19</v>
      </c>
      <c r="C36" s="1">
        <f>C35+30</f>
        <v>37438</v>
      </c>
      <c r="D36" s="1">
        <f t="shared" si="6"/>
        <v>37468</v>
      </c>
      <c r="E36">
        <f>'MP9 Chambers'!E40+E35</f>
        <v>103</v>
      </c>
      <c r="F36">
        <f>'MP9 Chambers'!F37</f>
        <v>0</v>
      </c>
      <c r="G36">
        <f>'MP9 Chambers'!G37</f>
        <v>0</v>
      </c>
      <c r="H36">
        <f>'MP9 Chambers'!H36</f>
        <v>0</v>
      </c>
      <c r="I36">
        <f>'MP9 Chambers'!J37</f>
        <v>0</v>
      </c>
      <c r="J36" s="22">
        <v>5</v>
      </c>
      <c r="K36" s="21">
        <f t="shared" si="4"/>
        <v>110</v>
      </c>
      <c r="L36" s="21">
        <f t="shared" si="3"/>
        <v>-7</v>
      </c>
    </row>
    <row r="37" spans="2:12" ht="12.75">
      <c r="B37" t="s">
        <v>20</v>
      </c>
      <c r="C37" s="1">
        <f>C36+31</f>
        <v>37469</v>
      </c>
      <c r="D37" s="1">
        <f t="shared" si="6"/>
        <v>37499</v>
      </c>
      <c r="E37">
        <f>'MP9 Chambers'!E41+E36</f>
        <v>109</v>
      </c>
      <c r="F37">
        <f>'MP9 Chambers'!F38</f>
        <v>0</v>
      </c>
      <c r="G37">
        <f>'MP9 Chambers'!G38</f>
        <v>0</v>
      </c>
      <c r="H37">
        <f>'MP9 Chambers'!H37</f>
        <v>0</v>
      </c>
      <c r="I37">
        <f>'MP9 Chambers'!J38</f>
        <v>0</v>
      </c>
      <c r="J37" s="22">
        <v>5</v>
      </c>
      <c r="K37" s="21">
        <f t="shared" si="4"/>
        <v>115</v>
      </c>
      <c r="L37" s="21">
        <f t="shared" si="3"/>
        <v>-6</v>
      </c>
    </row>
    <row r="38" spans="2:12" ht="12.75">
      <c r="B38" t="s">
        <v>21</v>
      </c>
      <c r="C38" s="1">
        <f>C37+31</f>
        <v>37500</v>
      </c>
      <c r="D38" s="1">
        <f>C39-1</f>
        <v>37529</v>
      </c>
      <c r="E38">
        <f>'MP9 Chambers'!E42+E37</f>
        <v>114</v>
      </c>
      <c r="F38">
        <f>'MP9 Chambers'!F39</f>
        <v>0</v>
      </c>
      <c r="G38">
        <f>'MP9 Chambers'!G39</f>
        <v>0</v>
      </c>
      <c r="H38">
        <f>'MP9 Chambers'!H38</f>
        <v>0</v>
      </c>
      <c r="I38">
        <f>'MP9 Chambers'!J39</f>
        <v>0</v>
      </c>
      <c r="J38" s="22">
        <v>5</v>
      </c>
      <c r="K38" s="21">
        <f t="shared" si="4"/>
        <v>120</v>
      </c>
      <c r="L38" s="21">
        <f t="shared" si="3"/>
        <v>-6</v>
      </c>
    </row>
    <row r="39" spans="1:12" ht="12.75">
      <c r="A39" t="s">
        <v>11</v>
      </c>
      <c r="B39" t="s">
        <v>22</v>
      </c>
      <c r="C39" s="1">
        <f>C38+30</f>
        <v>37530</v>
      </c>
      <c r="D39" s="1">
        <f aca="true" t="shared" si="7" ref="D39:D44">D38+7</f>
        <v>37536</v>
      </c>
      <c r="E39">
        <f>'MP9 Chambers'!E45+E38</f>
        <v>120</v>
      </c>
      <c r="F39">
        <f>'MP9 Chambers'!F40</f>
        <v>0</v>
      </c>
      <c r="G39">
        <f>'MP9 Chambers'!G40</f>
        <v>0</v>
      </c>
      <c r="H39">
        <f>'MP9 Chambers'!H39</f>
        <v>0</v>
      </c>
      <c r="I39">
        <f>'MP9 Chambers'!J40</f>
        <v>0</v>
      </c>
      <c r="J39" s="22">
        <v>5</v>
      </c>
      <c r="K39" s="21">
        <f t="shared" si="4"/>
        <v>125</v>
      </c>
      <c r="L39" s="21">
        <f t="shared" si="3"/>
        <v>-5</v>
      </c>
    </row>
    <row r="40" spans="2:12" ht="12.75">
      <c r="B40" t="s">
        <v>23</v>
      </c>
      <c r="C40" s="1">
        <f>C39+31</f>
        <v>37561</v>
      </c>
      <c r="D40" s="1">
        <f t="shared" si="7"/>
        <v>37543</v>
      </c>
      <c r="E40">
        <f>'MP9 Chambers'!E46+E39</f>
        <v>127</v>
      </c>
      <c r="F40">
        <f>'MP9 Chambers'!F41</f>
        <v>0</v>
      </c>
      <c r="G40">
        <f>'MP9 Chambers'!G41</f>
        <v>0</v>
      </c>
      <c r="H40">
        <f>'MP9 Chambers'!H40</f>
        <v>0</v>
      </c>
      <c r="I40">
        <f>'MP9 Chambers'!J41</f>
        <v>0</v>
      </c>
      <c r="J40" s="22">
        <v>5</v>
      </c>
      <c r="K40" s="21">
        <f t="shared" si="4"/>
        <v>130</v>
      </c>
      <c r="L40" s="21">
        <f t="shared" si="3"/>
        <v>-3</v>
      </c>
    </row>
    <row r="41" spans="2:12" ht="12.75">
      <c r="B41" t="s">
        <v>24</v>
      </c>
      <c r="C41" s="1">
        <f>C40+30</f>
        <v>37591</v>
      </c>
      <c r="D41" s="1">
        <f t="shared" si="7"/>
        <v>37550</v>
      </c>
      <c r="E41">
        <f>'MP9 Chambers'!E47+E40</f>
        <v>133</v>
      </c>
      <c r="F41">
        <f>'MP9 Chambers'!F42</f>
        <v>0</v>
      </c>
      <c r="G41">
        <f>'MP9 Chambers'!G42</f>
        <v>0</v>
      </c>
      <c r="H41">
        <f>'MP9 Chambers'!H41</f>
        <v>0</v>
      </c>
      <c r="I41">
        <f>'MP9 Chambers'!J42</f>
        <v>0</v>
      </c>
      <c r="J41" s="22">
        <v>5</v>
      </c>
      <c r="K41" s="21">
        <f t="shared" si="4"/>
        <v>135</v>
      </c>
      <c r="L41" s="21">
        <f t="shared" si="3"/>
        <v>-2</v>
      </c>
    </row>
    <row r="42" spans="2:12" ht="12.75">
      <c r="B42" t="s">
        <v>25</v>
      </c>
      <c r="C42" s="1">
        <f>C41+31</f>
        <v>37622</v>
      </c>
      <c r="D42" s="1">
        <f t="shared" si="7"/>
        <v>37557</v>
      </c>
      <c r="E42">
        <f>'MP9 Chambers'!E48+E41</f>
        <v>138</v>
      </c>
      <c r="F42">
        <f>'MP9 Chambers'!F43</f>
        <v>0</v>
      </c>
      <c r="G42">
        <f>'MP9 Chambers'!G43</f>
        <v>0</v>
      </c>
      <c r="H42">
        <f>'MP9 Chambers'!H42</f>
        <v>0</v>
      </c>
      <c r="I42">
        <f>'MP9 Chambers'!J43</f>
        <v>0</v>
      </c>
      <c r="J42" s="22">
        <v>5</v>
      </c>
      <c r="K42" s="21">
        <f t="shared" si="4"/>
        <v>140</v>
      </c>
      <c r="L42" s="21">
        <f t="shared" si="3"/>
        <v>-2</v>
      </c>
    </row>
    <row r="43" spans="2:12" ht="12.75">
      <c r="B43" t="s">
        <v>26</v>
      </c>
      <c r="C43" s="1">
        <f>C42+31</f>
        <v>37653</v>
      </c>
      <c r="D43" s="1">
        <f t="shared" si="7"/>
        <v>37564</v>
      </c>
      <c r="E43">
        <v>0</v>
      </c>
      <c r="F43">
        <f>'MP9 Chambers'!F45</f>
        <v>0</v>
      </c>
      <c r="G43">
        <f>'MP9 Chambers'!G45</f>
        <v>0</v>
      </c>
      <c r="H43">
        <f>'MP9 Chambers'!H45</f>
        <v>0</v>
      </c>
      <c r="I43">
        <f>'MP9 Chambers'!J45</f>
        <v>0</v>
      </c>
      <c r="J43" s="22">
        <v>4</v>
      </c>
      <c r="K43" s="21">
        <f t="shared" si="4"/>
        <v>144</v>
      </c>
      <c r="L43" s="21">
        <v>0</v>
      </c>
    </row>
    <row r="44" spans="2:12" ht="12.75">
      <c r="B44" t="s">
        <v>27</v>
      </c>
      <c r="C44" s="1">
        <f>C43+28</f>
        <v>37681</v>
      </c>
      <c r="D44" s="1">
        <f t="shared" si="7"/>
        <v>37571</v>
      </c>
      <c r="E44">
        <v>0</v>
      </c>
      <c r="F44">
        <f>'MP9 Chambers'!F46</f>
        <v>0</v>
      </c>
      <c r="G44">
        <f>'MP9 Chambers'!G46</f>
        <v>0</v>
      </c>
      <c r="H44">
        <f>'MP9 Chambers'!H46</f>
        <v>0</v>
      </c>
      <c r="I44">
        <f>'MP9 Chambers'!J46</f>
        <v>0</v>
      </c>
      <c r="J44" s="22">
        <v>4</v>
      </c>
      <c r="K44" s="21">
        <f t="shared" si="4"/>
        <v>148</v>
      </c>
      <c r="L44" s="21">
        <v>0</v>
      </c>
    </row>
    <row r="45" spans="2:12" ht="12.75">
      <c r="C45" s="1"/>
      <c r="D45" s="1"/>
      <c r="J45" s="22"/>
      <c r="K45" s="21"/>
      <c r="L45" s="21"/>
    </row>
    <row r="46" spans="2:12" ht="12.75">
      <c r="J46" s="21">
        <f>SUM(J3:J45)</f>
        <v>148</v>
      </c>
      <c r="K46" s="21"/>
      <c r="L46" s="2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Apollinari</dc:creator>
  <cp:keywords/>
  <dc:description/>
  <cp:lastModifiedBy>apollina</cp:lastModifiedBy>
  <cp:lastPrinted>2002-05-01T16:35:23Z</cp:lastPrinted>
  <dcterms:created xsi:type="dcterms:W3CDTF">1999-07-07T22:41:53Z</dcterms:created>
  <dcterms:modified xsi:type="dcterms:W3CDTF">2003-03-10T19:17:24Z</dcterms:modified>
  <cp:category/>
  <cp:version/>
  <cp:contentType/>
  <cp:contentStatus/>
</cp:coreProperties>
</file>