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2615" activeTab="0"/>
  </bookViews>
  <sheets>
    <sheet name="Tribes" sheetId="1" r:id="rId1"/>
  </sheets>
  <externalReferences>
    <externalReference r:id="rId4"/>
  </externalReferences>
  <definedNames>
    <definedName name="_Fill" hidden="1">#REF!</definedName>
    <definedName name="_xlnm.Print_Area" localSheetId="0">'Tribes'!$A$1:$I$195</definedName>
    <definedName name="Print_Area_MI" localSheetId="0">'Tribes'!$A$1:$J$193</definedName>
    <definedName name="PRINT_AREA_MI">#REF!</definedName>
    <definedName name="_xlnm.Print_Titles" localSheetId="0">'Tribes'!$1:$11</definedName>
  </definedNames>
  <calcPr fullCalcOnLoad="1"/>
</workbook>
</file>

<file path=xl/sharedStrings.xml><?xml version="1.0" encoding="utf-8"?>
<sst xmlns="http://schemas.openxmlformats.org/spreadsheetml/2006/main" count="376" uniqueCount="210">
  <si>
    <t>Appropriation amount</t>
  </si>
  <si>
    <t>Regular Block Grant Funds Only</t>
  </si>
  <si>
    <t>Tribal Allocations and State Allocations Net of Tribal Set-asides</t>
  </si>
  <si>
    <t xml:space="preserve"> </t>
  </si>
  <si>
    <t>SOURCE FOR Allocation CALCULATIONS</t>
  </si>
  <si>
    <t xml:space="preserve">    A=State/Tribe Agreement On:</t>
  </si>
  <si>
    <t>C=Census Count of Eligible Households</t>
  </si>
  <si>
    <t xml:space="preserve">      #=Household Numbers</t>
  </si>
  <si>
    <t>D=Documented Tribal Eligible</t>
  </si>
  <si>
    <t xml:space="preserve">      %=Percent of State Allocation</t>
  </si>
  <si>
    <t xml:space="preserve">  Household Number </t>
  </si>
  <si>
    <t xml:space="preserve">      $=Dollar Amount</t>
  </si>
  <si>
    <t>TRIBES</t>
  </si>
  <si>
    <t>STATE HHLD #</t>
  </si>
  <si>
    <t>TRIBAL HHLD #</t>
  </si>
  <si>
    <t>SOURCE</t>
  </si>
  <si>
    <t>STATE GROSS ALLOCATION</t>
  </si>
  <si>
    <t>PERCENTAGE OF STATE SHARE</t>
  </si>
  <si>
    <t>TRIBAL GRANT AMOUNT</t>
  </si>
  <si>
    <t>STATE TRIBAL SET-ASIDE</t>
  </si>
  <si>
    <t>STATE NET ALLOCATION</t>
  </si>
  <si>
    <t>TRIBAL % OF STATE GROSS ALLOCATION</t>
  </si>
  <si>
    <t>Alabama</t>
  </si>
  <si>
    <t xml:space="preserve">  Ma-Chis Lower Creek Indian Tribe</t>
  </si>
  <si>
    <t>A/#</t>
  </si>
  <si>
    <t xml:space="preserve">  Mowa Band of Choctaw Indians </t>
  </si>
  <si>
    <t>A/%</t>
  </si>
  <si>
    <t xml:space="preserve">  Poarch Band of Creek Indians </t>
  </si>
  <si>
    <t xml:space="preserve">  United Cherokee Ani-Yun-Wiya Nation</t>
  </si>
  <si>
    <t>Alaska</t>
  </si>
  <si>
    <t xml:space="preserve">  Aleutian/Pribilof Islands Association</t>
  </si>
  <si>
    <t xml:space="preserve">  Assn. of Village Council Presidents</t>
  </si>
  <si>
    <t xml:space="preserve">  Kenaitze Indian Tribe</t>
  </si>
  <si>
    <t xml:space="preserve">  Kuskokwim Native Association</t>
  </si>
  <si>
    <t xml:space="preserve">  Orutsararmuit Native Council</t>
  </si>
  <si>
    <t xml:space="preserve">  Seldovia Village</t>
  </si>
  <si>
    <t xml:space="preserve">  Tanana Chiefs Conference</t>
  </si>
  <si>
    <t xml:space="preserve">  Tlingit &amp; Haida Central Council</t>
  </si>
  <si>
    <t xml:space="preserve">  Yakutat Tlingit Tribe </t>
  </si>
  <si>
    <t>Arizona</t>
  </si>
  <si>
    <t xml:space="preserve">  Cocopah Tribe</t>
  </si>
  <si>
    <t xml:space="preserve">  Colorado River Indian Tribes</t>
  </si>
  <si>
    <t xml:space="preserve">  Gila River Pima-Maricopa Community</t>
  </si>
  <si>
    <t xml:space="preserve">  N. Cal. Ind. Devel. Council, Inc.(NCIDC) (Ariz.)</t>
  </si>
  <si>
    <t xml:space="preserve">  Navajo Nation</t>
  </si>
  <si>
    <t xml:space="preserve">  Pascua Yaqui Tribe</t>
  </si>
  <si>
    <t xml:space="preserve">  Quechan Tribe </t>
  </si>
  <si>
    <t xml:space="preserve">  Salt River Pima Maricopa Ind. Cmty.</t>
  </si>
  <si>
    <t xml:space="preserve">  San Carlos Apache Tribe</t>
  </si>
  <si>
    <t>California</t>
  </si>
  <si>
    <t xml:space="preserve">  Berry Creek Rancheria</t>
  </si>
  <si>
    <t xml:space="preserve">  Bishop Paiute</t>
  </si>
  <si>
    <t xml:space="preserve">  Colorado River Indian Tribes (Ariz.)</t>
  </si>
  <si>
    <t xml:space="preserve">  Coyote Valley Pomo Band</t>
  </si>
  <si>
    <t xml:space="preserve">  Enterprise Rancheria</t>
  </si>
  <si>
    <t xml:space="preserve">  Hoopa Valley Tribe</t>
  </si>
  <si>
    <t xml:space="preserve">  Hopland Band</t>
  </si>
  <si>
    <t xml:space="preserve">  Karuk Tribe</t>
  </si>
  <si>
    <t xml:space="preserve">  Mooretown Rancheria</t>
  </si>
  <si>
    <t xml:space="preserve">  N. Cal. Ind. Devel. Council, Inc.(NCIDC)</t>
  </si>
  <si>
    <t xml:space="preserve">  Pinoleville Rancheria</t>
  </si>
  <si>
    <t xml:space="preserve">  Pit River Tribe</t>
  </si>
  <si>
    <t xml:space="preserve">  Quartz Valley</t>
  </si>
  <si>
    <t xml:space="preserve">  Quechan Tribe (Ariz.)</t>
  </si>
  <si>
    <t xml:space="preserve">  Redding Rancheria</t>
  </si>
  <si>
    <t xml:space="preserve">  Redwood Valley</t>
  </si>
  <si>
    <t xml:space="preserve">  Riverside-San Bernardino Indian Health</t>
  </si>
  <si>
    <t xml:space="preserve">  Round Valley</t>
  </si>
  <si>
    <t xml:space="preserve">  Sherwood Valley Rancheria</t>
  </si>
  <si>
    <t xml:space="preserve">  Smith River Rancheria</t>
  </si>
  <si>
    <t xml:space="preserve">  S. Cal. Tribal Chairmen's Association</t>
  </si>
  <si>
    <t xml:space="preserve">  Southern Indian Health Council</t>
  </si>
  <si>
    <t xml:space="preserve">  Yurok Tribe</t>
  </si>
  <si>
    <t>Florida</t>
  </si>
  <si>
    <t xml:space="preserve">  Poarch Band of Creek Indians (Ala.)</t>
  </si>
  <si>
    <t>Idaho</t>
  </si>
  <si>
    <t xml:space="preserve">  Coeur d'Alene Tribe</t>
  </si>
  <si>
    <t xml:space="preserve">  Nez Perce Tribe</t>
  </si>
  <si>
    <t xml:space="preserve">  Shoshone-Bannock Tribes (Fort Hall) </t>
  </si>
  <si>
    <t>Indiana</t>
  </si>
  <si>
    <t xml:space="preserve">  Pokagon Band (Mich.)</t>
  </si>
  <si>
    <t>A/$</t>
  </si>
  <si>
    <t>Kansas</t>
  </si>
  <si>
    <t xml:space="preserve">  United Tribes of Kansas &amp; SE Nebraska</t>
  </si>
  <si>
    <t>Maine</t>
  </si>
  <si>
    <t xml:space="preserve">  Aroostook Band of Micmac Indians</t>
  </si>
  <si>
    <t xml:space="preserve">  Houlton Band of Maliseet Indians</t>
  </si>
  <si>
    <t xml:space="preserve">  Passamaquoddy Tribe--Indian Township</t>
  </si>
  <si>
    <t xml:space="preserve">  Passamaquoddy Tribe--Pleasant Point</t>
  </si>
  <si>
    <t xml:space="preserve">  Penobscot Tribe</t>
  </si>
  <si>
    <t>Massachusetts</t>
  </si>
  <si>
    <t xml:space="preserve">  Mashpee Wampanoag Tribe</t>
  </si>
  <si>
    <t>Michigan</t>
  </si>
  <si>
    <t xml:space="preserve">  Grand Traverse Ottawa/Chippewa Band</t>
  </si>
  <si>
    <t xml:space="preserve">  Inter-Tribal Council of Michigan </t>
  </si>
  <si>
    <t xml:space="preserve">  Keweenaw Bay Indian Community</t>
  </si>
  <si>
    <t xml:space="preserve">  Little River Band of Ottawa Indians</t>
  </si>
  <si>
    <t xml:space="preserve">  Pokagon Band of Potawatomi Indians</t>
  </si>
  <si>
    <t xml:space="preserve">  Sault Ste. Marie Chippewa Tribe</t>
  </si>
  <si>
    <t>Mississippi</t>
  </si>
  <si>
    <t xml:space="preserve">  Mississippi Band of Choctaw Indians </t>
  </si>
  <si>
    <t>C</t>
  </si>
  <si>
    <t>Montana</t>
  </si>
  <si>
    <t xml:space="preserve">  Assiniboine &amp; Sioux Tribes (Fort Peck)</t>
  </si>
  <si>
    <t xml:space="preserve">  Blackfeet Tribe</t>
  </si>
  <si>
    <t xml:space="preserve">  Chippewa-Cree Tribe</t>
  </si>
  <si>
    <t xml:space="preserve">  Confederated Salish &amp; Kootenai Tribes </t>
  </si>
  <si>
    <t xml:space="preserve">  Fort Belknap Community</t>
  </si>
  <si>
    <t xml:space="preserve">  Northern Cheyenne Tribe</t>
  </si>
  <si>
    <t>Nebraska</t>
  </si>
  <si>
    <t xml:space="preserve">  United Tribes of Ks. &amp; SE Neb. (Kansas)</t>
  </si>
  <si>
    <t>New Mexico</t>
  </si>
  <si>
    <t xml:space="preserve">  Five Sandoval Indian Pueblos</t>
  </si>
  <si>
    <t xml:space="preserve">  Jicarilla Apache Tribe</t>
  </si>
  <si>
    <t xml:space="preserve">  Navajo Nation (Ariz.)</t>
  </si>
  <si>
    <t xml:space="preserve">  Pueblo of Jemez</t>
  </si>
  <si>
    <t xml:space="preserve">  Pueblo of Laguna</t>
  </si>
  <si>
    <t xml:space="preserve">  Pueblo of Nambe</t>
  </si>
  <si>
    <t xml:space="preserve">  Pueblo of Zuni</t>
  </si>
  <si>
    <t>New York</t>
  </si>
  <si>
    <t xml:space="preserve">  Seneca Nation</t>
  </si>
  <si>
    <t xml:space="preserve">  St. Regis Mohawk Band</t>
  </si>
  <si>
    <t>North Carolina</t>
  </si>
  <si>
    <t xml:space="preserve">  Lumbee Tribe</t>
  </si>
  <si>
    <t>North Dakota</t>
  </si>
  <si>
    <t xml:space="preserve">  Spirit Lake Tribe </t>
  </si>
  <si>
    <t xml:space="preserve">  Standing Rock Sioux Tribe</t>
  </si>
  <si>
    <t xml:space="preserve">  Three Affiliated Tribes (Fort Berthold)</t>
  </si>
  <si>
    <t xml:space="preserve">  Turtle Mountain Chippewa Band</t>
  </si>
  <si>
    <t>Oklahoma</t>
  </si>
  <si>
    <t xml:space="preserve">  Absentee Shawnee Tribe</t>
  </si>
  <si>
    <t xml:space="preserve">  Alabama-Quassarte Tribal Town</t>
  </si>
  <si>
    <t xml:space="preserve">  Apache Tribe of Oklahoma</t>
  </si>
  <si>
    <t xml:space="preserve">  Caddo Indian Tribe</t>
  </si>
  <si>
    <t xml:space="preserve">  Cherokee Nation of Oklahoma</t>
  </si>
  <si>
    <t xml:space="preserve">  Cheyenne-Arapaho Tribes</t>
  </si>
  <si>
    <t xml:space="preserve">  Chickasaw Nation of Oklahoma</t>
  </si>
  <si>
    <t xml:space="preserve">  Choctaw Nation of Oklahoma</t>
  </si>
  <si>
    <t xml:space="preserve">  Citizen Band Potawatomi  </t>
  </si>
  <si>
    <t xml:space="preserve">  Comanche Indian Tribe</t>
  </si>
  <si>
    <t xml:space="preserve">  Delaware Nation of Western Oklahoma</t>
  </si>
  <si>
    <t xml:space="preserve">  Eastern Shawnee Tribe of Oklahoma</t>
  </si>
  <si>
    <t xml:space="preserve">  Kialegee Tribal Town</t>
  </si>
  <si>
    <t xml:space="preserve">  Kickapoo Tribe of Oklahoma</t>
  </si>
  <si>
    <t xml:space="preserve">  Kiowa Indian Tribe</t>
  </si>
  <si>
    <t xml:space="preserve">  Miami Tribe</t>
  </si>
  <si>
    <t xml:space="preserve">  Modoc Tribe of Oklahoma</t>
  </si>
  <si>
    <t xml:space="preserve">  Muscogee (Creek) Nation</t>
  </si>
  <si>
    <t xml:space="preserve">  Osage Tribe</t>
  </si>
  <si>
    <t xml:space="preserve">  Otoe-Missouria Tribe</t>
  </si>
  <si>
    <t xml:space="preserve">  Ottawa Tribe of Oklahoma</t>
  </si>
  <si>
    <t xml:space="preserve">  Pawnee Tribe</t>
  </si>
  <si>
    <t xml:space="preserve">  Ponca Tribe</t>
  </si>
  <si>
    <t xml:space="preserve">  Quapaw Tribe</t>
  </si>
  <si>
    <t xml:space="preserve">  Sac &amp; Fox Tribe of Oklahoma</t>
  </si>
  <si>
    <t xml:space="preserve">  Seminole Nation of Oklahoma</t>
  </si>
  <si>
    <t xml:space="preserve">  Seneca-Cayuga Tribe</t>
  </si>
  <si>
    <t xml:space="preserve">  Shawnee Tribe</t>
  </si>
  <si>
    <t xml:space="preserve">  Tonkawa Tribe </t>
  </si>
  <si>
    <t xml:space="preserve">  United Keetowah</t>
  </si>
  <si>
    <t xml:space="preserve">  Wichita &amp; Affiliated Tribes</t>
  </si>
  <si>
    <t xml:space="preserve">  Wyandotte Nation</t>
  </si>
  <si>
    <t>Oregon</t>
  </si>
  <si>
    <t xml:space="preserve">  Conf. Tribe of Coos-Lower Umpqua </t>
  </si>
  <si>
    <t xml:space="preserve">  Conf. Tribes of Grand Ronde</t>
  </si>
  <si>
    <t xml:space="preserve">  Conf. Tribes of Siletz Indians</t>
  </si>
  <si>
    <t xml:space="preserve">  Conf. Tribes of Warm Springs</t>
  </si>
  <si>
    <t xml:space="preserve">  Cow Creek Band of Umpqua Indians</t>
  </si>
  <si>
    <t xml:space="preserve">  Klamath Tribe</t>
  </si>
  <si>
    <t>Rhode Island</t>
  </si>
  <si>
    <t xml:space="preserve">  Narragansett Indian Tribe</t>
  </si>
  <si>
    <t>South Dakota</t>
  </si>
  <si>
    <t xml:space="preserve">  Cheyenne River Sioux Tribe</t>
  </si>
  <si>
    <t xml:space="preserve">  Lower Brule Sioux Tribe</t>
  </si>
  <si>
    <t xml:space="preserve">  Oglala Sioux Tribe</t>
  </si>
  <si>
    <t xml:space="preserve">  Rosebud Sioux Tribe</t>
  </si>
  <si>
    <t xml:space="preserve">  Sisseton-Wahpeton Sioux Tribe</t>
  </si>
  <si>
    <t xml:space="preserve">  Standing Rock Sioux Tribe (N. Dak.)</t>
  </si>
  <si>
    <t xml:space="preserve">  Yankton Sioux Tribe</t>
  </si>
  <si>
    <t>Utah</t>
  </si>
  <si>
    <t xml:space="preserve">  Paiute Indian Tribe of Utah</t>
  </si>
  <si>
    <t xml:space="preserve">  Ute Tribe (Uintah &amp; Ouray)</t>
  </si>
  <si>
    <t>Washington</t>
  </si>
  <si>
    <t xml:space="preserve">  Colville Confederated Tribes</t>
  </si>
  <si>
    <t xml:space="preserve">  Hoh Tribe</t>
  </si>
  <si>
    <t xml:space="preserve">  Jamestown S'Klallam Tribe</t>
  </si>
  <si>
    <t xml:space="preserve">  Kalispel Indian Community</t>
  </si>
  <si>
    <t xml:space="preserve">  Lower Elwha Klallam Tribe</t>
  </si>
  <si>
    <t xml:space="preserve">  Lummi Indian Tribe</t>
  </si>
  <si>
    <t xml:space="preserve">  Makah Indian Tribe</t>
  </si>
  <si>
    <t xml:space="preserve">  Muckleshoot Indian Tribe</t>
  </si>
  <si>
    <t xml:space="preserve">  Nooksack Indian Tribe</t>
  </si>
  <si>
    <t xml:space="preserve">  Port Gamble S'Klallam Tribe </t>
  </si>
  <si>
    <t xml:space="preserve">  Puyallup Tribe</t>
  </si>
  <si>
    <t xml:space="preserve">  Quileute Tribe</t>
  </si>
  <si>
    <t xml:space="preserve">  Quinault Tribe</t>
  </si>
  <si>
    <t xml:space="preserve">  Samish Tribe</t>
  </si>
  <si>
    <t xml:space="preserve">  Small Tribes Organization of W. Wash.</t>
  </si>
  <si>
    <t xml:space="preserve">  South Puget Intertribal Planning Agency</t>
  </si>
  <si>
    <t xml:space="preserve">  Spokane Tribe</t>
  </si>
  <si>
    <t xml:space="preserve">  Suquamish Tribe</t>
  </si>
  <si>
    <t xml:space="preserve">  Swinomish Indians</t>
  </si>
  <si>
    <t xml:space="preserve">  Tulalip Tribe</t>
  </si>
  <si>
    <t xml:space="preserve">  Yakama Indian Nation</t>
  </si>
  <si>
    <t>Wyoming</t>
  </si>
  <si>
    <t xml:space="preserve">  Northern Arapaho Nation</t>
  </si>
  <si>
    <t xml:space="preserve"> TOTALS FOR STATES WITH TRIBES FUNDED DIRECTLY BY HHS</t>
  </si>
  <si>
    <t>Attachment 2</t>
  </si>
  <si>
    <t>FY 2008 Low Income Home Energy Assistance Program (LIHEAP) Indian Tribe and Tribal Organization Allocations at $1.98 Billion</t>
  </si>
  <si>
    <t>13-Mar-08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</si>
</sst>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_)"/>
    <numFmt numFmtId="165" formatCode="0_)"/>
    <numFmt numFmtId="166" formatCode="&quot;$&quot;#,##0.00000000_);\(&quot;$&quot;#,##0.00000000\)"/>
    <numFmt numFmtId="167" formatCode="&quot;$&quot;#,##0"/>
    <numFmt numFmtId="168" formatCode="0.00000000"/>
    <numFmt numFmtId="169" formatCode="0.000%"/>
    <numFmt numFmtId="170" formatCode="0.0000%"/>
    <numFmt numFmtId="171" formatCode="#,##0.0000000000"/>
    <numFmt numFmtId="172" formatCode="0.0%"/>
    <numFmt numFmtId="173" formatCode="0.000000000"/>
    <numFmt numFmtId="174" formatCode="&quot;$&quot;#,##0.000000000_);\(&quot;$&quot;#,##0.000000000\)"/>
    <numFmt numFmtId="175" formatCode="0.000_)"/>
    <numFmt numFmtId="176" formatCode="0.00_)"/>
    <numFmt numFmtId="177" formatCode="0.0000_)"/>
    <numFmt numFmtId="178" formatCode="0.00000_)"/>
    <numFmt numFmtId="179" formatCode="&quot;$&quot;#,##0.000_);\(&quot;$&quot;#,##0.000\)"/>
    <numFmt numFmtId="180" formatCode="00000"/>
    <numFmt numFmtId="181" formatCode="dd\-mmm\-yy"/>
    <numFmt numFmtId="182" formatCode="0.000000000%"/>
    <numFmt numFmtId="183" formatCode="0.00000%"/>
    <numFmt numFmtId="184" formatCode="0.000000%"/>
    <numFmt numFmtId="185" formatCode="dd\-mmm\-yy_)"/>
    <numFmt numFmtId="186" formatCode="General_)"/>
    <numFmt numFmtId="187" formatCode="0.00000000%"/>
    <numFmt numFmtId="188" formatCode="_(* #,##0.0_);_(* \(#,##0.0\);_(* &quot;-&quot;??_);_(@_)"/>
    <numFmt numFmtId="189" formatCode="_(* #,##0_);_(* \(#,##0\);_(* &quot;-&quot;??_);_(@_)"/>
    <numFmt numFmtId="190" formatCode="0.0000000%"/>
    <numFmt numFmtId="191" formatCode="#,##0.00000000_);\(#,##0.00000000\)"/>
    <numFmt numFmtId="192" formatCode="&quot;$&quot;#,##0.0_);\(&quot;$&quot;#,##0.0\)"/>
    <numFmt numFmtId="193" formatCode="&quot;$&quot;#,##0.0000_);\(&quot;$&quot;#,##0.0000\)"/>
    <numFmt numFmtId="194" formatCode="#,##0.0_);\(#,##0.0\)"/>
    <numFmt numFmtId="195" formatCode="#,##0.000_);\(#,##0.000\)"/>
    <numFmt numFmtId="196" formatCode="#,##0.0000_);\(#,##0.0000\)"/>
    <numFmt numFmtId="197" formatCode="#,##0.00000_);\(#,##0.00000\)"/>
    <numFmt numFmtId="198" formatCode="#,##0.000000_);\(#,##0.000000\)"/>
    <numFmt numFmtId="199" formatCode="#,##0.0000000_);\(#,##0.00000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(* #,##0.000_);_(* \(#,##0.000\);_(* &quot;-&quot;??_);_(@_)"/>
    <numFmt numFmtId="205" formatCode="&quot;$&quot;#,##0.000000_);\(&quot;$&quot;#,##0.000000\)"/>
  </numFmts>
  <fonts count="10">
    <font>
      <sz val="10"/>
      <name val="Courier"/>
      <family val="0"/>
    </font>
    <font>
      <sz val="12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8"/>
      <name val="Courier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 wrapText="1"/>
    </xf>
    <xf numFmtId="37" fontId="6" fillId="0" borderId="0" xfId="23" applyFont="1" applyFill="1">
      <alignment/>
      <protection/>
    </xf>
    <xf numFmtId="37" fontId="5" fillId="0" borderId="0" xfId="22" applyFont="1" applyFill="1">
      <alignment/>
      <protection/>
    </xf>
    <xf numFmtId="167" fontId="6" fillId="0" borderId="0" xfId="22" applyNumberFormat="1" applyFont="1" applyFill="1" applyProtection="1">
      <alignment/>
      <protection/>
    </xf>
    <xf numFmtId="37" fontId="6" fillId="0" borderId="0" xfId="22" applyNumberFormat="1" applyFont="1" applyFill="1" applyAlignment="1" applyProtection="1">
      <alignment horizontal="left"/>
      <protection/>
    </xf>
    <xf numFmtId="37" fontId="6" fillId="0" borderId="0" xfId="23" applyFont="1" applyFill="1" applyAlignment="1" quotePrefix="1">
      <alignment horizontal="right"/>
      <protection/>
    </xf>
    <xf numFmtId="9" fontId="6" fillId="0" borderId="0" xfId="24" applyFont="1" applyFill="1" applyAlignment="1">
      <alignment/>
    </xf>
    <xf numFmtId="15" fontId="7" fillId="0" borderId="0" xfId="0" applyNumberFormat="1" applyFont="1" applyFill="1" applyAlignment="1">
      <alignment horizontal="left"/>
    </xf>
    <xf numFmtId="37" fontId="5" fillId="0" borderId="0" xfId="23" applyFont="1" applyFill="1">
      <alignment/>
      <protection/>
    </xf>
    <xf numFmtId="37" fontId="6" fillId="0" borderId="0" xfId="23" applyNumberFormat="1" applyFont="1" applyFill="1" applyAlignment="1" applyProtection="1">
      <alignment horizontal="left"/>
      <protection/>
    </xf>
    <xf numFmtId="0" fontId="8" fillId="0" borderId="0" xfId="21" applyFont="1" applyFill="1" applyAlignment="1" applyProtection="1">
      <alignment horizontal="center" vertical="top"/>
      <protection/>
    </xf>
    <xf numFmtId="0" fontId="9" fillId="0" borderId="0" xfId="21" applyFont="1" applyFill="1" applyAlignment="1" applyProtection="1">
      <alignment horizontal="center" vertical="top"/>
      <protection/>
    </xf>
    <xf numFmtId="37" fontId="6" fillId="0" borderId="0" xfId="23" applyNumberFormat="1" applyFont="1" applyFill="1" applyBorder="1" applyAlignment="1" applyProtection="1">
      <alignment horizontal="center" wrapText="1"/>
      <protection/>
    </xf>
    <xf numFmtId="37" fontId="6" fillId="0" borderId="0" xfId="23" applyFont="1" applyFill="1" applyBorder="1" applyAlignment="1">
      <alignment horizontal="center" wrapText="1"/>
      <protection/>
    </xf>
    <xf numFmtId="37" fontId="6" fillId="0" borderId="0" xfId="23" applyFont="1" applyFill="1" applyBorder="1">
      <alignment/>
      <protection/>
    </xf>
    <xf numFmtId="37" fontId="5" fillId="0" borderId="0" xfId="23" applyNumberFormat="1" applyFont="1" applyFill="1" applyAlignment="1" applyProtection="1">
      <alignment horizontal="left"/>
      <protection/>
    </xf>
    <xf numFmtId="5" fontId="6" fillId="0" borderId="0" xfId="23" applyNumberFormat="1" applyFont="1" applyFill="1" applyProtection="1">
      <alignment/>
      <protection/>
    </xf>
    <xf numFmtId="37" fontId="6" fillId="0" borderId="0" xfId="23" applyNumberFormat="1" applyFont="1" applyFill="1" applyAlignment="1" applyProtection="1">
      <alignment horizontal="center"/>
      <protection/>
    </xf>
    <xf numFmtId="184" fontId="6" fillId="0" borderId="0" xfId="23" applyNumberFormat="1" applyFont="1" applyFill="1">
      <alignment/>
      <protection/>
    </xf>
    <xf numFmtId="170" fontId="6" fillId="0" borderId="0" xfId="23" applyNumberFormat="1" applyFont="1" applyFill="1">
      <alignment/>
      <protection/>
    </xf>
    <xf numFmtId="37" fontId="6" fillId="0" borderId="0" xfId="23" applyNumberFormat="1" applyFont="1" applyFill="1" applyProtection="1">
      <alignment/>
      <protection/>
    </xf>
    <xf numFmtId="184" fontId="6" fillId="0" borderId="0" xfId="23" applyNumberFormat="1" applyFont="1" applyFill="1" applyProtection="1">
      <alignment/>
      <protection/>
    </xf>
    <xf numFmtId="3" fontId="6" fillId="0" borderId="0" xfId="23" applyNumberFormat="1" applyFont="1" applyFill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70" fontId="6" fillId="0" borderId="0" xfId="23" applyNumberFormat="1" applyFont="1" applyFill="1" applyProtection="1">
      <alignment/>
      <protection/>
    </xf>
    <xf numFmtId="184" fontId="6" fillId="0" borderId="0" xfId="23" applyNumberFormat="1" applyFont="1" applyFill="1" applyAlignment="1" applyProtection="1">
      <alignment horizontal="right"/>
      <protection/>
    </xf>
    <xf numFmtId="5" fontId="6" fillId="0" borderId="0" xfId="23" applyNumberFormat="1" applyFont="1" applyFill="1">
      <alignment/>
      <protection/>
    </xf>
    <xf numFmtId="37" fontId="6" fillId="0" borderId="0" xfId="23" applyFont="1" applyFill="1" applyAlignment="1">
      <alignment wrapText="1"/>
      <protection/>
    </xf>
    <xf numFmtId="37" fontId="6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 horizontal="center"/>
      <protection/>
    </xf>
    <xf numFmtId="5" fontId="6" fillId="0" borderId="0" xfId="23" applyNumberFormat="1" applyFont="1" applyFill="1" applyAlignment="1" applyProtection="1">
      <alignment horizontal="left"/>
      <protection/>
    </xf>
    <xf numFmtId="37" fontId="6" fillId="0" borderId="0" xfId="0" applyNumberFormat="1" applyFont="1" applyFill="1" applyAlignment="1" applyProtection="1">
      <alignment horizontal="left"/>
      <protection/>
    </xf>
    <xf numFmtId="184" fontId="6" fillId="0" borderId="0" xfId="23" applyNumberFormat="1" applyFont="1" applyFill="1" applyAlignment="1" applyProtection="1">
      <alignment horizontal="left"/>
      <protection/>
    </xf>
    <xf numFmtId="37" fontId="6" fillId="0" borderId="0" xfId="23" applyNumberFormat="1" applyFont="1" applyFill="1" applyAlignment="1" applyProtection="1">
      <alignment horizontal="right"/>
      <protection/>
    </xf>
    <xf numFmtId="5" fontId="6" fillId="0" borderId="0" xfId="23" applyNumberFormat="1" applyFont="1" applyFill="1" applyAlignment="1" applyProtection="1">
      <alignment horizontal="right"/>
      <protection/>
    </xf>
    <xf numFmtId="184" fontId="6" fillId="0" borderId="0" xfId="0" applyNumberFormat="1" applyFont="1" applyFill="1" applyAlignment="1" applyProtection="1">
      <alignment/>
      <protection/>
    </xf>
    <xf numFmtId="37" fontId="6" fillId="0" borderId="1" xfId="23" applyNumberFormat="1" applyFont="1" applyFill="1" applyBorder="1" applyAlignment="1" applyProtection="1">
      <alignment horizontal="left"/>
      <protection/>
    </xf>
    <xf numFmtId="37" fontId="6" fillId="0" borderId="1" xfId="23" applyFont="1" applyFill="1" applyBorder="1">
      <alignment/>
      <protection/>
    </xf>
    <xf numFmtId="5" fontId="6" fillId="0" borderId="1" xfId="23" applyNumberFormat="1" applyFont="1" applyFill="1" applyBorder="1" applyProtection="1">
      <alignment/>
      <protection/>
    </xf>
    <xf numFmtId="37" fontId="6" fillId="0" borderId="0" xfId="22" applyFont="1" applyFill="1">
      <alignment/>
      <protection/>
    </xf>
    <xf numFmtId="164" fontId="6" fillId="0" borderId="0" xfId="23" applyNumberFormat="1" applyFont="1" applyFill="1" applyProtection="1">
      <alignment/>
      <protection/>
    </xf>
    <xf numFmtId="37" fontId="5" fillId="0" borderId="0" xfId="23" applyNumberFormat="1" applyFont="1" applyFill="1" applyBorder="1" applyAlignment="1" applyProtection="1">
      <alignment horizontal="center" wrapText="1"/>
      <protection/>
    </xf>
    <xf numFmtId="5" fontId="5" fillId="0" borderId="0" xfId="23" applyNumberFormat="1" applyFont="1" applyFill="1" applyProtection="1">
      <alignment/>
      <protection/>
    </xf>
    <xf numFmtId="5" fontId="5" fillId="0" borderId="0" xfId="23" applyNumberFormat="1" applyFont="1" applyFill="1" applyAlignment="1" applyProtection="1">
      <alignment horizontal="right"/>
      <protection/>
    </xf>
    <xf numFmtId="5" fontId="5" fillId="0" borderId="1" xfId="23" applyNumberFormat="1" applyFont="1" applyFill="1" applyBorder="1" applyProtection="1">
      <alignment/>
      <protection/>
    </xf>
    <xf numFmtId="0" fontId="5" fillId="0" borderId="0" xfId="0" applyFont="1" applyFill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$0.25B-1B_BG" xfId="21"/>
    <cellStyle name="Normal_2005-LIHEAP Allocations-$1.884B-FINAL" xfId="22"/>
    <cellStyle name="Normal_2006-LIHEAP Alloc-$2 0B (2)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delman\Local%20Settings\Temporary%20Internet%20Files\OLKF6D\Updated_tribe_tracking_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dated_trib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513"/>
  <sheetViews>
    <sheetView tabSelected="1" workbookViewId="0" topLeftCell="A1">
      <pane xSplit="1" ySplit="10" topLeftCell="B11" activePane="bottomRight" state="frozen"/>
      <selection pane="topLeft" activeCell="H3" sqref="H3"/>
      <selection pane="topRight" activeCell="H3" sqref="H3"/>
      <selection pane="bottomLeft" activeCell="H3" sqref="H3"/>
      <selection pane="bottomRight" activeCell="B11" sqref="B11"/>
    </sheetView>
  </sheetViews>
  <sheetFormatPr defaultColWidth="17.75390625" defaultRowHeight="12.75"/>
  <cols>
    <col min="1" max="1" width="38.75390625" style="2" customWidth="1"/>
    <col min="2" max="2" width="14.375" style="2" customWidth="1"/>
    <col min="3" max="3" width="13.375" style="2" customWidth="1"/>
    <col min="4" max="4" width="12.50390625" style="2" customWidth="1"/>
    <col min="5" max="5" width="14.50390625" style="2" customWidth="1"/>
    <col min="6" max="6" width="15.00390625" style="2" customWidth="1"/>
    <col min="7" max="7" width="15.50390625" style="2" bestFit="1" customWidth="1"/>
    <col min="8" max="8" width="14.50390625" style="2" customWidth="1"/>
    <col min="9" max="9" width="19.375" style="2" customWidth="1"/>
    <col min="10" max="10" width="15.50390625" style="2" customWidth="1"/>
    <col min="11" max="11" width="15.625" style="2" customWidth="1"/>
    <col min="12" max="16384" width="17.75390625" style="2" customWidth="1"/>
  </cols>
  <sheetData>
    <row r="1" spans="1:10" ht="12.75" customHeight="1">
      <c r="A1" s="47" t="s">
        <v>208</v>
      </c>
      <c r="B1" s="47"/>
      <c r="C1" s="47"/>
      <c r="D1" s="47"/>
      <c r="E1" s="47"/>
      <c r="F1" s="47"/>
      <c r="G1" s="47"/>
      <c r="H1" s="47"/>
      <c r="I1" s="47"/>
      <c r="J1" s="1"/>
    </row>
    <row r="2" spans="1:6" ht="12.75">
      <c r="A2" s="3" t="s">
        <v>0</v>
      </c>
      <c r="B2" s="4">
        <v>1980000351</v>
      </c>
      <c r="D2" s="5" t="s">
        <v>1</v>
      </c>
      <c r="F2" s="6" t="s">
        <v>209</v>
      </c>
    </row>
    <row r="3" spans="1:10" ht="12.75">
      <c r="A3" s="3"/>
      <c r="B3" s="4"/>
      <c r="D3" s="5"/>
      <c r="J3" s="7"/>
    </row>
    <row r="4" spans="1:6" ht="14.25">
      <c r="A4" s="8" t="s">
        <v>2</v>
      </c>
      <c r="F4" s="9" t="s">
        <v>207</v>
      </c>
    </row>
    <row r="5" spans="1:2" ht="12.75">
      <c r="A5" s="10" t="s">
        <v>4</v>
      </c>
      <c r="B5" s="10" t="s">
        <v>5</v>
      </c>
    </row>
    <row r="6" spans="1:2" ht="12.75">
      <c r="A6" s="10" t="s">
        <v>6</v>
      </c>
      <c r="B6" s="10" t="s">
        <v>7</v>
      </c>
    </row>
    <row r="7" spans="1:10" ht="12.75">
      <c r="A7" s="10" t="s">
        <v>8</v>
      </c>
      <c r="B7" s="10" t="s">
        <v>9</v>
      </c>
      <c r="J7" s="9"/>
    </row>
    <row r="8" spans="1:10" ht="12.75">
      <c r="A8" s="10" t="s">
        <v>10</v>
      </c>
      <c r="B8" s="10" t="s">
        <v>11</v>
      </c>
      <c r="J8" s="9"/>
    </row>
    <row r="9" spans="1:10" ht="12.75">
      <c r="A9" s="11"/>
      <c r="B9" s="11"/>
      <c r="C9" s="11"/>
      <c r="D9" s="11"/>
      <c r="E9" s="11"/>
      <c r="F9" s="11"/>
      <c r="G9" s="11"/>
      <c r="H9" s="11"/>
      <c r="I9" s="11"/>
      <c r="J9" s="12"/>
    </row>
    <row r="10" spans="1:10" s="15" customFormat="1" ht="45.75" customHeight="1">
      <c r="A10" s="13" t="s">
        <v>12</v>
      </c>
      <c r="B10" s="13" t="s">
        <v>13</v>
      </c>
      <c r="C10" s="13" t="s">
        <v>14</v>
      </c>
      <c r="D10" s="13" t="s">
        <v>15</v>
      </c>
      <c r="E10" s="13" t="s">
        <v>16</v>
      </c>
      <c r="F10" s="14" t="s">
        <v>17</v>
      </c>
      <c r="G10" s="43" t="s">
        <v>18</v>
      </c>
      <c r="H10" s="13" t="s">
        <v>19</v>
      </c>
      <c r="I10" s="13" t="s">
        <v>20</v>
      </c>
      <c r="J10" s="14" t="s">
        <v>21</v>
      </c>
    </row>
    <row r="11" ht="12.75">
      <c r="G11" s="9"/>
    </row>
    <row r="12" spans="1:9" ht="12.75">
      <c r="A12" s="16" t="s">
        <v>22</v>
      </c>
      <c r="E12" s="17">
        <v>16773581</v>
      </c>
      <c r="G12" s="9"/>
      <c r="H12" s="17">
        <f>SUM(G13:G16)</f>
        <v>115476</v>
      </c>
      <c r="I12" s="17">
        <f>E12-H12</f>
        <v>16658105</v>
      </c>
    </row>
    <row r="13" spans="1:11" ht="12.75">
      <c r="A13" s="2" t="s">
        <v>23</v>
      </c>
      <c r="B13" s="2">
        <v>449603</v>
      </c>
      <c r="C13" s="2">
        <v>96</v>
      </c>
      <c r="D13" s="18" t="s">
        <v>24</v>
      </c>
      <c r="E13" s="17"/>
      <c r="F13" s="19">
        <f>C13/B13</f>
        <v>0.00021352170692811212</v>
      </c>
      <c r="G13" s="44">
        <f>ROUND($E$12*F13,0)</f>
        <v>3582</v>
      </c>
      <c r="H13" s="17"/>
      <c r="J13" s="20">
        <f>G13/$E$12</f>
        <v>0.00021355010596723503</v>
      </c>
      <c r="K13" s="17"/>
    </row>
    <row r="14" spans="1:11" ht="12.75">
      <c r="A14" s="10" t="s">
        <v>25</v>
      </c>
      <c r="B14" s="21">
        <v>449603</v>
      </c>
      <c r="C14" s="10" t="s">
        <v>3</v>
      </c>
      <c r="D14" s="18" t="s">
        <v>26</v>
      </c>
      <c r="E14" s="17"/>
      <c r="F14" s="22">
        <v>0.00317</v>
      </c>
      <c r="G14" s="44">
        <f>ROUND($E$12*F14,0)</f>
        <v>53172</v>
      </c>
      <c r="H14" s="17"/>
      <c r="I14" s="17"/>
      <c r="J14" s="20">
        <f>G14/$E$12</f>
        <v>0.003169984990086494</v>
      </c>
      <c r="K14" s="17"/>
    </row>
    <row r="15" spans="1:11" ht="12.75">
      <c r="A15" s="10" t="s">
        <v>27</v>
      </c>
      <c r="B15" s="21">
        <v>449603</v>
      </c>
      <c r="C15" s="21">
        <v>1075</v>
      </c>
      <c r="D15" s="18" t="s">
        <v>24</v>
      </c>
      <c r="E15" s="17"/>
      <c r="F15" s="22">
        <f>C15/B15</f>
        <v>0.0023909982807054225</v>
      </c>
      <c r="G15" s="44">
        <f>ROUND($E$12*F15,0)</f>
        <v>40106</v>
      </c>
      <c r="H15" s="17"/>
      <c r="I15" s="17"/>
      <c r="J15" s="20">
        <f>G15/$E$12</f>
        <v>0.002391021929068098</v>
      </c>
      <c r="K15" s="17"/>
    </row>
    <row r="16" spans="1:11" ht="12.75">
      <c r="A16" s="10" t="s">
        <v>28</v>
      </c>
      <c r="B16" s="2">
        <v>449603</v>
      </c>
      <c r="C16" s="2">
        <v>499</v>
      </c>
      <c r="D16" s="18" t="s">
        <v>24</v>
      </c>
      <c r="E16" s="17"/>
      <c r="F16" s="22">
        <f>C16/B16</f>
        <v>0.0011098680391367496</v>
      </c>
      <c r="G16" s="44">
        <f>ROUND($E$12*F16,0)</f>
        <v>18616</v>
      </c>
      <c r="H16" s="17"/>
      <c r="I16" s="17"/>
      <c r="J16" s="20">
        <f>G16/$E$12</f>
        <v>0.0011098405283880646</v>
      </c>
      <c r="K16" s="17"/>
    </row>
    <row r="17" spans="1:11" ht="12.75">
      <c r="A17" s="16" t="s">
        <v>29</v>
      </c>
      <c r="E17" s="17">
        <v>10706953</v>
      </c>
      <c r="F17" s="22"/>
      <c r="G17" s="9"/>
      <c r="H17" s="17">
        <f>SUM(G18:G26)</f>
        <v>3287034</v>
      </c>
      <c r="I17" s="17">
        <f>E17-H17</f>
        <v>7419919</v>
      </c>
      <c r="K17" s="17"/>
    </row>
    <row r="18" spans="1:11" ht="12.75">
      <c r="A18" s="10" t="s">
        <v>30</v>
      </c>
      <c r="B18" s="21">
        <v>54295</v>
      </c>
      <c r="C18" s="23">
        <v>164</v>
      </c>
      <c r="D18" s="18" t="s">
        <v>26</v>
      </c>
      <c r="E18" s="17"/>
      <c r="F18" s="22">
        <v>0.00854</v>
      </c>
      <c r="G18" s="44">
        <f aca="true" t="shared" si="0" ref="G18:G26">ROUND($E$17*F18,0)</f>
        <v>91437</v>
      </c>
      <c r="H18" s="17"/>
      <c r="I18" s="10"/>
      <c r="J18" s="20">
        <f aca="true" t="shared" si="1" ref="J18:J26">G18/$E$17</f>
        <v>0.008539964637932005</v>
      </c>
      <c r="K18" s="17"/>
    </row>
    <row r="19" spans="1:11" ht="12.75">
      <c r="A19" s="10" t="s">
        <v>31</v>
      </c>
      <c r="B19" s="21">
        <v>54295</v>
      </c>
      <c r="C19" s="23">
        <v>2029</v>
      </c>
      <c r="D19" s="18" t="s">
        <v>26</v>
      </c>
      <c r="E19" s="17"/>
      <c r="F19" s="22">
        <v>0.13824948</v>
      </c>
      <c r="G19" s="44">
        <f t="shared" si="0"/>
        <v>1480231</v>
      </c>
      <c r="H19" s="17"/>
      <c r="I19" s="10"/>
      <c r="J19" s="20">
        <f t="shared" si="1"/>
        <v>0.13824950945427705</v>
      </c>
      <c r="K19" s="17"/>
    </row>
    <row r="20" spans="1:11" ht="12.75">
      <c r="A20" s="10" t="s">
        <v>32</v>
      </c>
      <c r="B20" s="21">
        <v>54295</v>
      </c>
      <c r="C20" s="23">
        <v>111</v>
      </c>
      <c r="D20" s="18" t="s">
        <v>26</v>
      </c>
      <c r="E20" s="17"/>
      <c r="F20" s="22">
        <v>0.0068015</v>
      </c>
      <c r="G20" s="44">
        <f t="shared" si="0"/>
        <v>72823</v>
      </c>
      <c r="H20" s="17"/>
      <c r="J20" s="20">
        <f t="shared" si="1"/>
        <v>0.006801468167460902</v>
      </c>
      <c r="K20" s="17"/>
    </row>
    <row r="21" spans="1:11" ht="12.75">
      <c r="A21" s="10" t="s">
        <v>33</v>
      </c>
      <c r="B21" s="21">
        <v>54295</v>
      </c>
      <c r="C21" s="23">
        <v>229</v>
      </c>
      <c r="D21" s="18" t="s">
        <v>26</v>
      </c>
      <c r="E21" s="17"/>
      <c r="F21" s="22">
        <v>0.02074</v>
      </c>
      <c r="G21" s="44">
        <f t="shared" si="0"/>
        <v>222062</v>
      </c>
      <c r="H21" s="17"/>
      <c r="I21" s="10" t="s">
        <v>3</v>
      </c>
      <c r="J21" s="20">
        <f t="shared" si="1"/>
        <v>0.020739980833015703</v>
      </c>
      <c r="K21" s="17"/>
    </row>
    <row r="22" spans="1:11" ht="12.75">
      <c r="A22" s="10" t="s">
        <v>34</v>
      </c>
      <c r="B22" s="21">
        <v>54295</v>
      </c>
      <c r="C22" s="23">
        <v>275</v>
      </c>
      <c r="D22" s="18" t="s">
        <v>26</v>
      </c>
      <c r="E22" s="17"/>
      <c r="F22" s="22">
        <v>0.008235</v>
      </c>
      <c r="G22" s="44">
        <f t="shared" si="0"/>
        <v>88172</v>
      </c>
      <c r="H22" s="17"/>
      <c r="J22" s="20">
        <f t="shared" si="1"/>
        <v>0.008235022606338143</v>
      </c>
      <c r="K22" s="17"/>
    </row>
    <row r="23" spans="1:11" ht="12.75">
      <c r="A23" s="10" t="s">
        <v>35</v>
      </c>
      <c r="B23" s="21">
        <v>54295</v>
      </c>
      <c r="C23" s="23">
        <v>8</v>
      </c>
      <c r="D23" s="18" t="s">
        <v>26</v>
      </c>
      <c r="E23" s="17"/>
      <c r="F23" s="22">
        <v>0.0007015</v>
      </c>
      <c r="G23" s="44">
        <f t="shared" si="0"/>
        <v>7511</v>
      </c>
      <c r="H23" s="17"/>
      <c r="J23" s="20">
        <f t="shared" si="1"/>
        <v>0.0007015067685456357</v>
      </c>
      <c r="K23" s="17"/>
    </row>
    <row r="24" spans="1:11" ht="12.75">
      <c r="A24" s="10" t="s">
        <v>36</v>
      </c>
      <c r="B24" s="21">
        <v>54295</v>
      </c>
      <c r="C24" s="23">
        <v>1385</v>
      </c>
      <c r="D24" s="18" t="s">
        <v>26</v>
      </c>
      <c r="E24" s="17"/>
      <c r="F24" s="22">
        <v>0.07750751</v>
      </c>
      <c r="G24" s="44">
        <f t="shared" si="0"/>
        <v>829869</v>
      </c>
      <c r="H24" s="17"/>
      <c r="J24" s="20">
        <f t="shared" si="1"/>
        <v>0.07750748508936202</v>
      </c>
      <c r="K24" s="17"/>
    </row>
    <row r="25" spans="1:11" ht="12.75">
      <c r="A25" s="10" t="s">
        <v>37</v>
      </c>
      <c r="B25" s="21">
        <v>54295</v>
      </c>
      <c r="C25" s="23">
        <v>1171</v>
      </c>
      <c r="D25" s="18" t="s">
        <v>26</v>
      </c>
      <c r="E25" s="17"/>
      <c r="F25" s="22">
        <v>0.044225</v>
      </c>
      <c r="G25" s="44">
        <f t="shared" si="0"/>
        <v>473515</v>
      </c>
      <c r="H25" s="17"/>
      <c r="I25" s="10" t="s">
        <v>3</v>
      </c>
      <c r="J25" s="20">
        <f t="shared" si="1"/>
        <v>0.04422500033389518</v>
      </c>
      <c r="K25" s="17"/>
    </row>
    <row r="26" spans="1:11" ht="12.75">
      <c r="A26" s="24" t="s">
        <v>38</v>
      </c>
      <c r="B26" s="21">
        <v>54295</v>
      </c>
      <c r="C26" s="24">
        <v>77</v>
      </c>
      <c r="D26" s="18" t="s">
        <v>26</v>
      </c>
      <c r="E26" s="17"/>
      <c r="F26" s="22">
        <v>0.002</v>
      </c>
      <c r="G26" s="44">
        <f t="shared" si="0"/>
        <v>21414</v>
      </c>
      <c r="H26" s="17"/>
      <c r="I26" s="10"/>
      <c r="J26" s="20">
        <f t="shared" si="1"/>
        <v>0.002000008779341798</v>
      </c>
      <c r="K26" s="17"/>
    </row>
    <row r="27" spans="1:11" ht="12.75">
      <c r="A27" s="16" t="s">
        <v>39</v>
      </c>
      <c r="E27" s="17">
        <v>8111903</v>
      </c>
      <c r="F27" s="22"/>
      <c r="G27" s="9"/>
      <c r="H27" s="17">
        <f>SUM(G28:G36)</f>
        <v>615213</v>
      </c>
      <c r="I27" s="17">
        <f>E27-H27</f>
        <v>7496690</v>
      </c>
      <c r="K27" s="17"/>
    </row>
    <row r="28" spans="1:11" ht="12.75">
      <c r="A28" s="10" t="s">
        <v>40</v>
      </c>
      <c r="B28" s="21">
        <v>343522</v>
      </c>
      <c r="C28" s="23">
        <v>228</v>
      </c>
      <c r="D28" s="18" t="s">
        <v>24</v>
      </c>
      <c r="F28" s="22">
        <f aca="true" t="shared" si="2" ref="F28:F36">C28/B28</f>
        <v>0.0006637129499711809</v>
      </c>
      <c r="G28" s="44">
        <f aca="true" t="shared" si="3" ref="G28:G36">ROUND($E$27*F28,0)</f>
        <v>5384</v>
      </c>
      <c r="H28" s="17"/>
      <c r="J28" s="20">
        <f aca="true" t="shared" si="4" ref="J28:J36">G28/$E$27</f>
        <v>0.0006637160232315401</v>
      </c>
      <c r="K28" s="17"/>
    </row>
    <row r="29" spans="1:11" ht="12.75">
      <c r="A29" s="10" t="s">
        <v>41</v>
      </c>
      <c r="B29" s="21">
        <v>343522</v>
      </c>
      <c r="C29" s="23">
        <v>680</v>
      </c>
      <c r="D29" s="18" t="s">
        <v>24</v>
      </c>
      <c r="E29" s="17"/>
      <c r="F29" s="22">
        <f t="shared" si="2"/>
        <v>0.001979494763071943</v>
      </c>
      <c r="G29" s="44">
        <f t="shared" si="3"/>
        <v>16057</v>
      </c>
      <c r="H29" s="17"/>
      <c r="J29" s="20">
        <f t="shared" si="4"/>
        <v>0.0019794368842921324</v>
      </c>
      <c r="K29" s="17"/>
    </row>
    <row r="30" spans="1:11" ht="12.75">
      <c r="A30" s="10" t="s">
        <v>42</v>
      </c>
      <c r="B30" s="21">
        <v>343522</v>
      </c>
      <c r="C30" s="23">
        <v>2301</v>
      </c>
      <c r="D30" s="18" t="s">
        <v>24</v>
      </c>
      <c r="E30" s="17"/>
      <c r="F30" s="22">
        <f t="shared" si="2"/>
        <v>0.006698260955630207</v>
      </c>
      <c r="G30" s="44">
        <f t="shared" si="3"/>
        <v>54336</v>
      </c>
      <c r="H30" s="17"/>
      <c r="J30" s="20">
        <f t="shared" si="4"/>
        <v>0.006698304947679971</v>
      </c>
      <c r="K30" s="17"/>
    </row>
    <row r="31" spans="1:11" ht="12.75">
      <c r="A31" s="10" t="s">
        <v>43</v>
      </c>
      <c r="B31" s="21">
        <v>343522</v>
      </c>
      <c r="C31" s="23">
        <v>142</v>
      </c>
      <c r="D31" s="18" t="s">
        <v>24</v>
      </c>
      <c r="E31" s="17"/>
      <c r="F31" s="22">
        <f t="shared" si="2"/>
        <v>0.00041336508287678807</v>
      </c>
      <c r="G31" s="44">
        <f t="shared" si="3"/>
        <v>3353</v>
      </c>
      <c r="H31" s="17"/>
      <c r="J31" s="20">
        <f t="shared" si="4"/>
        <v>0.0004133432068899246</v>
      </c>
      <c r="K31" s="17"/>
    </row>
    <row r="32" spans="1:11" ht="12.75">
      <c r="A32" s="10" t="s">
        <v>44</v>
      </c>
      <c r="B32" s="21">
        <v>343522</v>
      </c>
      <c r="C32" s="23">
        <v>19524</v>
      </c>
      <c r="D32" s="18" t="s">
        <v>24</v>
      </c>
      <c r="E32" s="17"/>
      <c r="F32" s="22">
        <f t="shared" si="2"/>
        <v>0.056834787873847964</v>
      </c>
      <c r="G32" s="44">
        <f t="shared" si="3"/>
        <v>461038</v>
      </c>
      <c r="H32" s="17"/>
      <c r="J32" s="20">
        <f t="shared" si="4"/>
        <v>0.05683475258518254</v>
      </c>
      <c r="K32" s="17"/>
    </row>
    <row r="33" spans="1:11" ht="12.75">
      <c r="A33" s="10" t="s">
        <v>45</v>
      </c>
      <c r="B33" s="21">
        <v>343522</v>
      </c>
      <c r="C33" s="23">
        <v>879</v>
      </c>
      <c r="D33" s="18" t="s">
        <v>24</v>
      </c>
      <c r="E33" s="17"/>
      <c r="F33" s="22">
        <f t="shared" si="2"/>
        <v>0.0025587880834415265</v>
      </c>
      <c r="G33" s="44">
        <f t="shared" si="3"/>
        <v>20757</v>
      </c>
      <c r="H33" s="17"/>
      <c r="J33" s="20">
        <f t="shared" si="4"/>
        <v>0.0025588323726257575</v>
      </c>
      <c r="K33" s="17"/>
    </row>
    <row r="34" spans="1:11" ht="12.75">
      <c r="A34" s="10" t="s">
        <v>46</v>
      </c>
      <c r="B34" s="21">
        <v>343522</v>
      </c>
      <c r="C34" s="23">
        <v>50</v>
      </c>
      <c r="D34" s="18" t="s">
        <v>24</v>
      </c>
      <c r="E34" s="17"/>
      <c r="F34" s="22">
        <f t="shared" si="2"/>
        <v>0.00014555108551999582</v>
      </c>
      <c r="G34" s="44">
        <f t="shared" si="3"/>
        <v>1181</v>
      </c>
      <c r="H34" s="17"/>
      <c r="J34" s="20">
        <f t="shared" si="4"/>
        <v>0.00014558852589830032</v>
      </c>
      <c r="K34" s="17"/>
    </row>
    <row r="35" spans="1:11" ht="12.75">
      <c r="A35" s="10" t="s">
        <v>47</v>
      </c>
      <c r="B35" s="21">
        <v>343522</v>
      </c>
      <c r="C35" s="23">
        <v>849</v>
      </c>
      <c r="D35" s="18" t="s">
        <v>24</v>
      </c>
      <c r="E35" s="17"/>
      <c r="F35" s="22">
        <f t="shared" si="2"/>
        <v>0.002471457432129529</v>
      </c>
      <c r="G35" s="44">
        <f t="shared" si="3"/>
        <v>20048</v>
      </c>
      <c r="H35" s="17"/>
      <c r="J35" s="20">
        <f t="shared" si="4"/>
        <v>0.0024714299468324512</v>
      </c>
      <c r="K35" s="17"/>
    </row>
    <row r="36" spans="1:11" ht="12.75">
      <c r="A36" s="10" t="s">
        <v>48</v>
      </c>
      <c r="B36" s="21">
        <v>343522</v>
      </c>
      <c r="C36" s="23">
        <v>1400</v>
      </c>
      <c r="D36" s="18" t="s">
        <v>24</v>
      </c>
      <c r="F36" s="22">
        <f t="shared" si="2"/>
        <v>0.004075430394559883</v>
      </c>
      <c r="G36" s="44">
        <f t="shared" si="3"/>
        <v>33059</v>
      </c>
      <c r="H36" s="17"/>
      <c r="J36" s="20">
        <f t="shared" si="4"/>
        <v>0.004075369244430068</v>
      </c>
      <c r="K36" s="17"/>
    </row>
    <row r="37" spans="1:11" ht="12.75">
      <c r="A37" s="16" t="s">
        <v>49</v>
      </c>
      <c r="E37" s="17">
        <v>89985376</v>
      </c>
      <c r="F37" s="22"/>
      <c r="G37" s="9"/>
      <c r="H37" s="17">
        <f>SUM(G38:G60)</f>
        <v>759092</v>
      </c>
      <c r="I37" s="17">
        <f>E37-H37</f>
        <v>89226284</v>
      </c>
      <c r="K37" s="17"/>
    </row>
    <row r="38" spans="1:11" ht="12.75">
      <c r="A38" s="10" t="s">
        <v>50</v>
      </c>
      <c r="B38" s="21">
        <v>1659723</v>
      </c>
      <c r="C38" s="2">
        <v>130</v>
      </c>
      <c r="D38" s="18" t="s">
        <v>24</v>
      </c>
      <c r="E38" s="17"/>
      <c r="F38" s="22">
        <f aca="true" t="shared" si="5" ref="F38:F47">C38/B38</f>
        <v>7.832632312741343E-05</v>
      </c>
      <c r="G38" s="44">
        <f aca="true" t="shared" si="6" ref="G38:G60">ROUND($E$37*F38,0)</f>
        <v>7048</v>
      </c>
      <c r="H38" s="17"/>
      <c r="I38" s="17"/>
      <c r="J38" s="20">
        <f aca="true" t="shared" si="7" ref="J38:J60">G38/$E$37</f>
        <v>7.832383786449923E-05</v>
      </c>
      <c r="K38" s="17"/>
    </row>
    <row r="39" spans="1:11" ht="12.75">
      <c r="A39" s="24" t="s">
        <v>51</v>
      </c>
      <c r="B39" s="21">
        <v>1659723</v>
      </c>
      <c r="C39" s="2">
        <v>412</v>
      </c>
      <c r="D39" s="18" t="s">
        <v>24</v>
      </c>
      <c r="E39" s="17"/>
      <c r="F39" s="22">
        <f t="shared" si="5"/>
        <v>0.00024823419329611025</v>
      </c>
      <c r="G39" s="44">
        <f t="shared" si="6"/>
        <v>22337</v>
      </c>
      <c r="H39" s="17"/>
      <c r="I39" s="17"/>
      <c r="J39" s="20">
        <f t="shared" si="7"/>
        <v>0.0002482292233795856</v>
      </c>
      <c r="K39" s="17"/>
    </row>
    <row r="40" spans="1:11" ht="12.75">
      <c r="A40" s="10" t="s">
        <v>52</v>
      </c>
      <c r="B40" s="21">
        <v>1659723</v>
      </c>
      <c r="C40" s="23">
        <v>24</v>
      </c>
      <c r="D40" s="18" t="s">
        <v>24</v>
      </c>
      <c r="E40" s="17"/>
      <c r="F40" s="22">
        <f t="shared" si="5"/>
        <v>1.4460244269676325E-05</v>
      </c>
      <c r="G40" s="44">
        <f t="shared" si="6"/>
        <v>1301</v>
      </c>
      <c r="H40" s="17"/>
      <c r="J40" s="20">
        <f t="shared" si="7"/>
        <v>1.445790480444289E-05</v>
      </c>
      <c r="K40" s="17"/>
    </row>
    <row r="41" spans="1:11" ht="12.75">
      <c r="A41" s="10" t="s">
        <v>53</v>
      </c>
      <c r="B41" s="21">
        <v>1659723</v>
      </c>
      <c r="C41" s="23">
        <v>108</v>
      </c>
      <c r="D41" s="18" t="s">
        <v>24</v>
      </c>
      <c r="E41" s="17"/>
      <c r="F41" s="22">
        <f t="shared" si="5"/>
        <v>6.507109921354347E-05</v>
      </c>
      <c r="G41" s="44">
        <f t="shared" si="6"/>
        <v>5855</v>
      </c>
      <c r="H41" s="17"/>
      <c r="I41" s="17"/>
      <c r="J41" s="20">
        <f t="shared" si="7"/>
        <v>6.506612807841132E-05</v>
      </c>
      <c r="K41" s="17"/>
    </row>
    <row r="42" spans="1:11" ht="12.75">
      <c r="A42" s="10" t="s">
        <v>54</v>
      </c>
      <c r="B42" s="21">
        <v>1659723</v>
      </c>
      <c r="C42" s="23">
        <v>50</v>
      </c>
      <c r="D42" s="18" t="s">
        <v>24</v>
      </c>
      <c r="E42" s="17"/>
      <c r="F42" s="22">
        <f t="shared" si="5"/>
        <v>3.012550889515901E-05</v>
      </c>
      <c r="G42" s="44">
        <f t="shared" si="6"/>
        <v>2711</v>
      </c>
      <c r="H42" s="17"/>
      <c r="I42" s="17"/>
      <c r="J42" s="20">
        <f t="shared" si="7"/>
        <v>3.0127117544077385E-05</v>
      </c>
      <c r="K42" s="17"/>
    </row>
    <row r="43" spans="1:11" ht="12.75">
      <c r="A43" s="10" t="s">
        <v>55</v>
      </c>
      <c r="B43" s="21">
        <v>1659723</v>
      </c>
      <c r="C43" s="23">
        <v>896</v>
      </c>
      <c r="D43" s="18" t="s">
        <v>24</v>
      </c>
      <c r="E43" s="17"/>
      <c r="F43" s="22">
        <f t="shared" si="5"/>
        <v>0.0005398491194012495</v>
      </c>
      <c r="G43" s="44">
        <f t="shared" si="6"/>
        <v>48579</v>
      </c>
      <c r="H43" s="17"/>
      <c r="J43" s="20">
        <f t="shared" si="7"/>
        <v>0.0005398543870061731</v>
      </c>
      <c r="K43" s="17"/>
    </row>
    <row r="44" spans="1:11" ht="12.75">
      <c r="A44" s="10" t="s">
        <v>56</v>
      </c>
      <c r="B44" s="21">
        <v>1659723</v>
      </c>
      <c r="C44" s="23">
        <v>136</v>
      </c>
      <c r="D44" s="18" t="s">
        <v>24</v>
      </c>
      <c r="F44" s="22">
        <f t="shared" si="5"/>
        <v>8.194138419483252E-05</v>
      </c>
      <c r="G44" s="44">
        <f t="shared" si="6"/>
        <v>7374</v>
      </c>
      <c r="H44" s="17"/>
      <c r="J44" s="20">
        <f t="shared" si="7"/>
        <v>8.194664875323741E-05</v>
      </c>
      <c r="K44" s="17"/>
    </row>
    <row r="45" spans="1:11" ht="12.75">
      <c r="A45" s="10" t="s">
        <v>57</v>
      </c>
      <c r="B45" s="21">
        <v>1659723</v>
      </c>
      <c r="C45" s="23">
        <v>650</v>
      </c>
      <c r="D45" s="18" t="s">
        <v>24</v>
      </c>
      <c r="E45" s="17"/>
      <c r="F45" s="22">
        <f t="shared" si="5"/>
        <v>0.00039163161563706713</v>
      </c>
      <c r="G45" s="44">
        <f t="shared" si="6"/>
        <v>35241</v>
      </c>
      <c r="H45" s="17"/>
      <c r="I45" s="17"/>
      <c r="J45" s="20">
        <f t="shared" si="7"/>
        <v>0.00039163030223933275</v>
      </c>
      <c r="K45" s="17"/>
    </row>
    <row r="46" spans="1:11" ht="12.75">
      <c r="A46" s="10" t="s">
        <v>58</v>
      </c>
      <c r="B46" s="21">
        <v>1659723</v>
      </c>
      <c r="C46" s="23">
        <v>371</v>
      </c>
      <c r="D46" s="18" t="s">
        <v>24</v>
      </c>
      <c r="E46" s="17"/>
      <c r="F46" s="22">
        <f t="shared" si="5"/>
        <v>0.00022353127600207987</v>
      </c>
      <c r="G46" s="44">
        <f t="shared" si="6"/>
        <v>20115</v>
      </c>
      <c r="H46" s="17"/>
      <c r="I46" s="17"/>
      <c r="J46" s="20">
        <f t="shared" si="7"/>
        <v>0.0002235363221686155</v>
      </c>
      <c r="K46" s="17"/>
    </row>
    <row r="47" spans="1:11" ht="12.75">
      <c r="A47" s="10" t="s">
        <v>59</v>
      </c>
      <c r="B47" s="21">
        <v>1659723</v>
      </c>
      <c r="C47" s="23">
        <v>5787</v>
      </c>
      <c r="D47" s="18" t="s">
        <v>24</v>
      </c>
      <c r="E47" s="17"/>
      <c r="F47" s="22">
        <f t="shared" si="5"/>
        <v>0.003486726399525704</v>
      </c>
      <c r="G47" s="44">
        <f t="shared" si="6"/>
        <v>313754</v>
      </c>
      <c r="H47" s="17"/>
      <c r="J47" s="20">
        <f t="shared" si="7"/>
        <v>0.003486722109156937</v>
      </c>
      <c r="K47" s="17"/>
    </row>
    <row r="48" spans="1:11" ht="12.75">
      <c r="A48" s="10" t="s">
        <v>60</v>
      </c>
      <c r="B48" s="21">
        <v>1659723</v>
      </c>
      <c r="C48" s="23">
        <v>82</v>
      </c>
      <c r="D48" s="18" t="s">
        <v>26</v>
      </c>
      <c r="E48" s="17"/>
      <c r="F48" s="22">
        <v>0.0001</v>
      </c>
      <c r="G48" s="44">
        <f t="shared" si="6"/>
        <v>8999</v>
      </c>
      <c r="H48" s="17"/>
      <c r="J48" s="20">
        <f t="shared" si="7"/>
        <v>0.00010000513861274525</v>
      </c>
      <c r="K48" s="17"/>
    </row>
    <row r="49" spans="1:11" ht="12.75">
      <c r="A49" s="10" t="s">
        <v>61</v>
      </c>
      <c r="B49" s="21">
        <v>1659723</v>
      </c>
      <c r="C49" s="23">
        <v>779</v>
      </c>
      <c r="D49" s="18" t="s">
        <v>24</v>
      </c>
      <c r="E49" s="17"/>
      <c r="F49" s="22">
        <f aca="true" t="shared" si="8" ref="F49:F60">C49/B49</f>
        <v>0.0004693554285865774</v>
      </c>
      <c r="G49" s="44">
        <f t="shared" si="6"/>
        <v>42235</v>
      </c>
      <c r="H49" s="17"/>
      <c r="I49" s="17"/>
      <c r="J49" s="20">
        <f t="shared" si="7"/>
        <v>0.0004693540425946545</v>
      </c>
      <c r="K49" s="17"/>
    </row>
    <row r="50" spans="1:11" ht="12.75">
      <c r="A50" s="10" t="s">
        <v>62</v>
      </c>
      <c r="B50" s="21">
        <v>1659723</v>
      </c>
      <c r="C50" s="23">
        <v>78</v>
      </c>
      <c r="D50" s="18" t="s">
        <v>24</v>
      </c>
      <c r="E50" s="17"/>
      <c r="F50" s="22">
        <f t="shared" si="8"/>
        <v>4.699579387644806E-05</v>
      </c>
      <c r="G50" s="44">
        <f t="shared" si="6"/>
        <v>4229</v>
      </c>
      <c r="H50" s="17"/>
      <c r="I50" s="17"/>
      <c r="J50" s="20">
        <f t="shared" si="7"/>
        <v>4.699652530206686E-05</v>
      </c>
      <c r="K50" s="17"/>
    </row>
    <row r="51" spans="1:11" ht="12.75">
      <c r="A51" s="10" t="s">
        <v>63</v>
      </c>
      <c r="B51" s="21">
        <v>1659723</v>
      </c>
      <c r="C51" s="23">
        <v>375</v>
      </c>
      <c r="D51" s="18" t="s">
        <v>24</v>
      </c>
      <c r="E51" s="17"/>
      <c r="F51" s="22">
        <f t="shared" si="8"/>
        <v>0.00022594131671369258</v>
      </c>
      <c r="G51" s="44">
        <f t="shared" si="6"/>
        <v>20331</v>
      </c>
      <c r="H51" s="17"/>
      <c r="J51" s="20">
        <f t="shared" si="7"/>
        <v>0.00022593671220532546</v>
      </c>
      <c r="K51" s="17"/>
    </row>
    <row r="52" spans="1:11" ht="12.75">
      <c r="A52" s="10" t="s">
        <v>64</v>
      </c>
      <c r="B52" s="21">
        <v>1659723</v>
      </c>
      <c r="C52" s="23">
        <v>962</v>
      </c>
      <c r="D52" s="18" t="s">
        <v>24</v>
      </c>
      <c r="E52" s="17"/>
      <c r="F52" s="22">
        <f t="shared" si="8"/>
        <v>0.0005796147911428593</v>
      </c>
      <c r="G52" s="44">
        <f t="shared" si="6"/>
        <v>52157</v>
      </c>
      <c r="H52" s="17"/>
      <c r="J52" s="20">
        <f t="shared" si="7"/>
        <v>0.0005796164034476002</v>
      </c>
      <c r="K52" s="17"/>
    </row>
    <row r="53" spans="1:11" ht="12.75">
      <c r="A53" s="10" t="s">
        <v>65</v>
      </c>
      <c r="B53" s="21">
        <v>1659723</v>
      </c>
      <c r="C53" s="23">
        <v>44</v>
      </c>
      <c r="D53" s="18" t="s">
        <v>24</v>
      </c>
      <c r="E53" s="17"/>
      <c r="F53" s="22">
        <f t="shared" si="8"/>
        <v>2.651044782773993E-05</v>
      </c>
      <c r="G53" s="44">
        <f t="shared" si="6"/>
        <v>2386</v>
      </c>
      <c r="H53" s="17"/>
      <c r="J53" s="20">
        <f t="shared" si="7"/>
        <v>2.6515419572175817E-05</v>
      </c>
      <c r="K53" s="17"/>
    </row>
    <row r="54" spans="1:11" ht="12.75">
      <c r="A54" s="10" t="s">
        <v>66</v>
      </c>
      <c r="B54" s="21">
        <v>1659723</v>
      </c>
      <c r="C54" s="23">
        <v>894</v>
      </c>
      <c r="D54" s="18" t="s">
        <v>24</v>
      </c>
      <c r="E54" s="17"/>
      <c r="F54" s="22">
        <f t="shared" si="8"/>
        <v>0.0005386440990454431</v>
      </c>
      <c r="G54" s="44">
        <f t="shared" si="6"/>
        <v>48470</v>
      </c>
      <c r="H54" s="17"/>
      <c r="I54" s="17"/>
      <c r="J54" s="20">
        <f t="shared" si="7"/>
        <v>0.0005386430790709815</v>
      </c>
      <c r="K54" s="17"/>
    </row>
    <row r="55" spans="1:11" ht="12.75">
      <c r="A55" s="10" t="s">
        <v>67</v>
      </c>
      <c r="B55" s="21">
        <v>1659723</v>
      </c>
      <c r="C55" s="23">
        <v>575</v>
      </c>
      <c r="D55" s="18" t="s">
        <v>24</v>
      </c>
      <c r="E55" s="17"/>
      <c r="F55" s="22">
        <f t="shared" si="8"/>
        <v>0.00034644335229432863</v>
      </c>
      <c r="G55" s="44">
        <f t="shared" si="6"/>
        <v>31175</v>
      </c>
      <c r="H55" s="17"/>
      <c r="I55" s="17"/>
      <c r="J55" s="20">
        <f t="shared" si="7"/>
        <v>0.000346445182381635</v>
      </c>
      <c r="K55" s="17"/>
    </row>
    <row r="56" spans="1:11" ht="12.75">
      <c r="A56" s="10" t="s">
        <v>68</v>
      </c>
      <c r="B56" s="21">
        <v>1659723</v>
      </c>
      <c r="C56" s="23">
        <v>146</v>
      </c>
      <c r="D56" s="18" t="s">
        <v>24</v>
      </c>
      <c r="E56" s="17"/>
      <c r="F56" s="22">
        <f t="shared" si="8"/>
        <v>8.796648597386432E-05</v>
      </c>
      <c r="G56" s="44">
        <f t="shared" si="6"/>
        <v>7916</v>
      </c>
      <c r="H56" s="17"/>
      <c r="I56" s="17"/>
      <c r="J56" s="20">
        <f t="shared" si="7"/>
        <v>8.796984967868556E-05</v>
      </c>
      <c r="K56" s="17"/>
    </row>
    <row r="57" spans="1:11" ht="12.75">
      <c r="A57" s="10" t="s">
        <v>69</v>
      </c>
      <c r="B57" s="21">
        <v>1659723</v>
      </c>
      <c r="C57" s="23">
        <v>66</v>
      </c>
      <c r="D57" s="18" t="s">
        <v>24</v>
      </c>
      <c r="E57" s="17"/>
      <c r="F57" s="22">
        <f t="shared" si="8"/>
        <v>3.97656717416099E-05</v>
      </c>
      <c r="G57" s="44">
        <f t="shared" si="6"/>
        <v>3578</v>
      </c>
      <c r="H57" s="17"/>
      <c r="J57" s="20">
        <f t="shared" si="7"/>
        <v>3.976201644142711E-05</v>
      </c>
      <c r="K57" s="17"/>
    </row>
    <row r="58" spans="1:11" ht="12.75">
      <c r="A58" s="10" t="s">
        <v>70</v>
      </c>
      <c r="B58" s="21">
        <v>1659723</v>
      </c>
      <c r="C58" s="23">
        <v>101</v>
      </c>
      <c r="D58" s="18" t="s">
        <v>24</v>
      </c>
      <c r="E58" s="17"/>
      <c r="F58" s="22">
        <f t="shared" si="8"/>
        <v>6.08535279682212E-05</v>
      </c>
      <c r="G58" s="44">
        <f t="shared" si="6"/>
        <v>5476</v>
      </c>
      <c r="H58" s="17"/>
      <c r="J58" s="20">
        <f t="shared" si="7"/>
        <v>6.085433259733226E-05</v>
      </c>
      <c r="K58" s="17"/>
    </row>
    <row r="59" spans="1:11" ht="12.75">
      <c r="A59" s="10" t="s">
        <v>71</v>
      </c>
      <c r="B59" s="21">
        <v>1659723</v>
      </c>
      <c r="C59" s="23">
        <v>85</v>
      </c>
      <c r="D59" s="18" t="s">
        <v>24</v>
      </c>
      <c r="E59" s="17"/>
      <c r="F59" s="22">
        <f t="shared" si="8"/>
        <v>5.121336512177032E-05</v>
      </c>
      <c r="G59" s="44">
        <f t="shared" si="6"/>
        <v>4608</v>
      </c>
      <c r="H59" s="17"/>
      <c r="J59" s="20">
        <f t="shared" si="7"/>
        <v>5.120832078314592E-05</v>
      </c>
      <c r="K59" s="17"/>
    </row>
    <row r="60" spans="1:11" ht="12.75">
      <c r="A60" s="10" t="s">
        <v>72</v>
      </c>
      <c r="B60" s="21">
        <v>1659723</v>
      </c>
      <c r="C60" s="23">
        <v>1166</v>
      </c>
      <c r="D60" s="18" t="s">
        <v>24</v>
      </c>
      <c r="E60" s="17"/>
      <c r="F60" s="22">
        <f t="shared" si="8"/>
        <v>0.0007025268674351082</v>
      </c>
      <c r="G60" s="44">
        <f t="shared" si="6"/>
        <v>63217</v>
      </c>
      <c r="H60" s="17"/>
      <c r="J60" s="20">
        <f t="shared" si="7"/>
        <v>0.0007025252636606197</v>
      </c>
      <c r="K60" s="17"/>
    </row>
    <row r="61" spans="1:11" ht="12.75">
      <c r="A61" s="16" t="s">
        <v>73</v>
      </c>
      <c r="E61" s="17">
        <v>26540813</v>
      </c>
      <c r="G61" s="9"/>
      <c r="H61" s="17">
        <f>G62</f>
        <v>6804</v>
      </c>
      <c r="I61" s="17">
        <f>E61-H61</f>
        <v>26534009</v>
      </c>
      <c r="K61" s="17"/>
    </row>
    <row r="62" spans="1:11" ht="12.75">
      <c r="A62" s="10" t="s">
        <v>74</v>
      </c>
      <c r="B62" s="21">
        <v>1205419</v>
      </c>
      <c r="C62" s="21">
        <v>309</v>
      </c>
      <c r="D62" s="18" t="s">
        <v>24</v>
      </c>
      <c r="E62" s="17"/>
      <c r="F62" s="22">
        <f>C62/B62</f>
        <v>0.00025634240044333133</v>
      </c>
      <c r="G62" s="44">
        <f>ROUND($E$61*F62,0)</f>
        <v>6804</v>
      </c>
      <c r="H62" s="17"/>
      <c r="I62" s="17"/>
      <c r="J62" s="20">
        <f>G62/E61</f>
        <v>0.000256359893722924</v>
      </c>
      <c r="K62" s="17"/>
    </row>
    <row r="63" spans="1:11" ht="12.75">
      <c r="A63" s="16" t="s">
        <v>75</v>
      </c>
      <c r="D63" s="10" t="s">
        <v>3</v>
      </c>
      <c r="E63" s="17">
        <v>12238378</v>
      </c>
      <c r="F63" s="22"/>
      <c r="G63" s="9"/>
      <c r="H63" s="17">
        <f>SUM(G64:G66)</f>
        <v>593868</v>
      </c>
      <c r="I63" s="17">
        <f>E63-H63</f>
        <v>11644510</v>
      </c>
      <c r="K63" s="17"/>
    </row>
    <row r="64" spans="1:11" ht="12.75">
      <c r="A64" s="10" t="s">
        <v>76</v>
      </c>
      <c r="B64" s="21">
        <v>84047</v>
      </c>
      <c r="C64" s="2">
        <v>113</v>
      </c>
      <c r="D64" s="25" t="s">
        <v>26</v>
      </c>
      <c r="E64" s="17"/>
      <c r="F64" s="22">
        <v>0.003025</v>
      </c>
      <c r="G64" s="44">
        <f>ROUND($E$63*F64,0)</f>
        <v>37021</v>
      </c>
      <c r="H64" s="17"/>
      <c r="I64" s="17"/>
      <c r="J64" s="20">
        <f>G64/$E$63</f>
        <v>0.003024992364184208</v>
      </c>
      <c r="K64" s="17"/>
    </row>
    <row r="65" spans="1:11" ht="12.75">
      <c r="A65" s="10" t="s">
        <v>77</v>
      </c>
      <c r="B65" s="21">
        <v>84047</v>
      </c>
      <c r="C65" s="21">
        <v>593</v>
      </c>
      <c r="D65" s="18" t="s">
        <v>26</v>
      </c>
      <c r="E65" s="17"/>
      <c r="F65" s="26">
        <v>0.007</v>
      </c>
      <c r="G65" s="44">
        <f>ROUND($E$63*F65,0)</f>
        <v>85669</v>
      </c>
      <c r="H65" s="17"/>
      <c r="I65" s="17"/>
      <c r="J65" s="20">
        <f>G65/$E$63</f>
        <v>0.0070000289254017155</v>
      </c>
      <c r="K65" s="17"/>
    </row>
    <row r="66" spans="1:11" ht="12.75">
      <c r="A66" s="10" t="s">
        <v>78</v>
      </c>
      <c r="B66" s="21">
        <v>84047</v>
      </c>
      <c r="C66" s="21">
        <v>796</v>
      </c>
      <c r="D66" s="18" t="s">
        <v>26</v>
      </c>
      <c r="E66" s="17"/>
      <c r="F66" s="26">
        <v>0.0385</v>
      </c>
      <c r="G66" s="44">
        <f>ROUND($E$63*F66,0)</f>
        <v>471178</v>
      </c>
      <c r="H66" s="17"/>
      <c r="I66" s="17"/>
      <c r="J66" s="20">
        <f>G66/$E$63</f>
        <v>0.03850003652444793</v>
      </c>
      <c r="K66" s="17"/>
    </row>
    <row r="67" spans="1:11" ht="12.75">
      <c r="A67" s="16" t="s">
        <v>79</v>
      </c>
      <c r="E67" s="17">
        <v>51293149</v>
      </c>
      <c r="G67" s="9"/>
      <c r="H67" s="17">
        <f>G68</f>
        <v>6664</v>
      </c>
      <c r="I67" s="17">
        <f>E67-H67</f>
        <v>51286485</v>
      </c>
      <c r="K67" s="17"/>
    </row>
    <row r="68" spans="1:11" ht="12.75">
      <c r="A68" s="10" t="s">
        <v>80</v>
      </c>
      <c r="B68" s="21">
        <v>434091</v>
      </c>
      <c r="C68" s="21">
        <v>0</v>
      </c>
      <c r="D68" s="18" t="s">
        <v>81</v>
      </c>
      <c r="F68" s="22">
        <f>$C68/$B68</f>
        <v>0</v>
      </c>
      <c r="G68" s="44">
        <v>6664</v>
      </c>
      <c r="H68" s="17"/>
      <c r="I68" s="17"/>
      <c r="J68" s="20">
        <f>G68/E67</f>
        <v>0.00012991988462240835</v>
      </c>
      <c r="K68" s="17"/>
    </row>
    <row r="69" spans="1:11" ht="12.75">
      <c r="A69" s="16" t="s">
        <v>82</v>
      </c>
      <c r="D69" s="10" t="s">
        <v>3</v>
      </c>
      <c r="E69" s="17">
        <v>16694534</v>
      </c>
      <c r="F69" s="17"/>
      <c r="G69" s="9"/>
      <c r="H69" s="17">
        <f>G70</f>
        <v>41400</v>
      </c>
      <c r="I69" s="17">
        <f>E69-H69</f>
        <v>16653134</v>
      </c>
      <c r="K69" s="17"/>
    </row>
    <row r="70" spans="1:11" ht="12.75">
      <c r="A70" s="10" t="s">
        <v>83</v>
      </c>
      <c r="B70" s="21">
        <v>222152</v>
      </c>
      <c r="C70" s="21">
        <v>120</v>
      </c>
      <c r="D70" s="18" t="s">
        <v>81</v>
      </c>
      <c r="E70" s="17"/>
      <c r="F70" s="27">
        <f>C70/B70</f>
        <v>0.0005401706939392848</v>
      </c>
      <c r="G70" s="44">
        <v>41400</v>
      </c>
      <c r="H70" s="17"/>
      <c r="I70" s="17"/>
      <c r="J70" s="20">
        <f>G70/E69</f>
        <v>0.0024798535856107155</v>
      </c>
      <c r="K70" s="17"/>
    </row>
    <row r="71" spans="1:11" ht="12.75">
      <c r="A71" s="16" t="s">
        <v>84</v>
      </c>
      <c r="E71" s="17">
        <v>26516064</v>
      </c>
      <c r="G71" s="9"/>
      <c r="H71" s="17">
        <f>SUM(G72:G76)</f>
        <v>969162</v>
      </c>
      <c r="I71" s="17">
        <f>E71-H71</f>
        <v>25546902</v>
      </c>
      <c r="K71" s="17"/>
    </row>
    <row r="72" spans="1:11" ht="12.75">
      <c r="A72" s="10" t="s">
        <v>85</v>
      </c>
      <c r="B72" s="21">
        <v>100697</v>
      </c>
      <c r="D72" s="18" t="s">
        <v>26</v>
      </c>
      <c r="F72" s="22">
        <v>0.00435</v>
      </c>
      <c r="G72" s="44">
        <f>ROUND($E$71*F72,0)</f>
        <v>115345</v>
      </c>
      <c r="H72" s="17"/>
      <c r="I72" s="17"/>
      <c r="J72" s="20">
        <f>G72/$E$71</f>
        <v>0.004350004585899325</v>
      </c>
      <c r="K72" s="17"/>
    </row>
    <row r="73" spans="1:11" ht="12.75">
      <c r="A73" s="10" t="s">
        <v>86</v>
      </c>
      <c r="B73" s="21">
        <v>100697</v>
      </c>
      <c r="D73" s="18" t="s">
        <v>26</v>
      </c>
      <c r="E73" s="17"/>
      <c r="F73" s="22">
        <v>0.00435</v>
      </c>
      <c r="G73" s="44">
        <f>ROUND($E$71*F73,0)</f>
        <v>115345</v>
      </c>
      <c r="H73" s="17"/>
      <c r="I73" s="17"/>
      <c r="J73" s="20">
        <f>G73/$E$71</f>
        <v>0.004350004585899325</v>
      </c>
      <c r="K73" s="17"/>
    </row>
    <row r="74" spans="1:11" ht="12.75">
      <c r="A74" s="10" t="s">
        <v>87</v>
      </c>
      <c r="B74" s="21">
        <v>100697</v>
      </c>
      <c r="C74" s="21">
        <v>83</v>
      </c>
      <c r="D74" s="18" t="s">
        <v>26</v>
      </c>
      <c r="E74" s="17"/>
      <c r="F74" s="22">
        <v>0.0083</v>
      </c>
      <c r="G74" s="44">
        <f>ROUND($E$71*F74,0)</f>
        <v>220083</v>
      </c>
      <c r="H74" s="17"/>
      <c r="I74" s="17"/>
      <c r="J74" s="20">
        <f>G74/$E$71</f>
        <v>0.008299987509458418</v>
      </c>
      <c r="K74" s="17"/>
    </row>
    <row r="75" spans="1:11" ht="12.75">
      <c r="A75" s="10" t="s">
        <v>88</v>
      </c>
      <c r="B75" s="21">
        <v>100697</v>
      </c>
      <c r="C75" s="21">
        <v>69</v>
      </c>
      <c r="D75" s="18" t="s">
        <v>26</v>
      </c>
      <c r="E75" s="17"/>
      <c r="F75" s="22">
        <v>0.01158</v>
      </c>
      <c r="G75" s="44">
        <f>ROUND($E$71*F75,0)</f>
        <v>307056</v>
      </c>
      <c r="H75" s="17"/>
      <c r="I75" s="17"/>
      <c r="J75" s="20">
        <f>G75/$E$71</f>
        <v>0.011579999203501697</v>
      </c>
      <c r="K75" s="17"/>
    </row>
    <row r="76" spans="1:11" ht="12.75">
      <c r="A76" s="10" t="s">
        <v>89</v>
      </c>
      <c r="B76" s="21">
        <v>100697</v>
      </c>
      <c r="C76" s="21">
        <v>95</v>
      </c>
      <c r="D76" s="18" t="s">
        <v>26</v>
      </c>
      <c r="E76" s="17"/>
      <c r="F76" s="22">
        <v>0.00797</v>
      </c>
      <c r="G76" s="44">
        <f>ROUND($E$71*F76,0)</f>
        <v>211333</v>
      </c>
      <c r="H76" s="17"/>
      <c r="I76" s="17"/>
      <c r="J76" s="20">
        <f>G76/$E$71</f>
        <v>0.007969998865593325</v>
      </c>
      <c r="K76" s="17"/>
    </row>
    <row r="77" spans="1:11" ht="12.75">
      <c r="A77" s="16" t="s">
        <v>90</v>
      </c>
      <c r="E77" s="17">
        <v>81873395</v>
      </c>
      <c r="G77" s="9"/>
      <c r="H77" s="17">
        <f>G78</f>
        <v>32749</v>
      </c>
      <c r="I77" s="17">
        <f>E77-H77</f>
        <v>81840646</v>
      </c>
      <c r="K77" s="17"/>
    </row>
    <row r="78" spans="1:11" ht="12.75">
      <c r="A78" s="10" t="s">
        <v>91</v>
      </c>
      <c r="B78" s="21">
        <v>531692</v>
      </c>
      <c r="C78" s="21">
        <v>127</v>
      </c>
      <c r="D78" s="18" t="s">
        <v>26</v>
      </c>
      <c r="E78" s="17"/>
      <c r="F78" s="22">
        <v>0.0004</v>
      </c>
      <c r="G78" s="44">
        <f>ROUND($E$77*F78,0)</f>
        <v>32749</v>
      </c>
      <c r="H78" s="17"/>
      <c r="I78" s="17"/>
      <c r="J78" s="20">
        <f>G78/E77</f>
        <v>0.00039999562739519964</v>
      </c>
      <c r="K78" s="17"/>
    </row>
    <row r="79" spans="1:11" ht="12.75">
      <c r="A79" s="16" t="s">
        <v>92</v>
      </c>
      <c r="E79" s="17">
        <v>107556031</v>
      </c>
      <c r="G79" s="9"/>
      <c r="H79" s="17">
        <f>SUM(G80:G85)</f>
        <v>823145</v>
      </c>
      <c r="I79" s="17">
        <f>E79-H79</f>
        <v>106732886</v>
      </c>
      <c r="K79" s="17"/>
    </row>
    <row r="80" spans="1:11" ht="12.75">
      <c r="A80" s="10" t="s">
        <v>93</v>
      </c>
      <c r="B80" s="21">
        <v>856399</v>
      </c>
      <c r="C80" s="21">
        <v>335</v>
      </c>
      <c r="D80" s="18" t="s">
        <v>24</v>
      </c>
      <c r="E80" s="17"/>
      <c r="F80" s="22">
        <f>C80/B80</f>
        <v>0.0003911728061335896</v>
      </c>
      <c r="G80" s="44">
        <f>ROUND($E$79*F80,0)</f>
        <v>42073</v>
      </c>
      <c r="H80" s="17"/>
      <c r="I80" s="17"/>
      <c r="J80" s="20">
        <f aca="true" t="shared" si="9" ref="J80:J85">G80/$E$79</f>
        <v>0.000391172857615023</v>
      </c>
      <c r="K80" s="17"/>
    </row>
    <row r="81" spans="1:11" ht="12.75">
      <c r="A81" s="10" t="s">
        <v>94</v>
      </c>
      <c r="B81" s="21">
        <v>856399</v>
      </c>
      <c r="C81" s="21">
        <v>637</v>
      </c>
      <c r="D81" s="18" t="s">
        <v>24</v>
      </c>
      <c r="E81" s="17"/>
      <c r="F81" s="22">
        <f>C81/B81</f>
        <v>0.0007438121716629749</v>
      </c>
      <c r="G81" s="44">
        <f>ROUND($E$79*F81,0)</f>
        <v>80001</v>
      </c>
      <c r="H81" s="17"/>
      <c r="J81" s="20">
        <f t="shared" si="9"/>
        <v>0.0007438076624452607</v>
      </c>
      <c r="K81" s="17"/>
    </row>
    <row r="82" spans="1:11" ht="12.75">
      <c r="A82" s="10" t="s">
        <v>95</v>
      </c>
      <c r="B82" s="21">
        <v>856399</v>
      </c>
      <c r="C82" s="21">
        <v>884</v>
      </c>
      <c r="D82" s="18" t="s">
        <v>24</v>
      </c>
      <c r="E82" s="17"/>
      <c r="F82" s="22">
        <f>C82/B82</f>
        <v>0.0010322291361853529</v>
      </c>
      <c r="G82" s="44">
        <f>ROUND($E$79*F82,0)</f>
        <v>111022</v>
      </c>
      <c r="H82" s="17"/>
      <c r="J82" s="20">
        <f t="shared" si="9"/>
        <v>0.0010322247759402725</v>
      </c>
      <c r="K82" s="17"/>
    </row>
    <row r="83" spans="1:11" ht="12.75">
      <c r="A83" s="10" t="s">
        <v>96</v>
      </c>
      <c r="B83" s="21">
        <v>856399</v>
      </c>
      <c r="C83" s="21">
        <v>162</v>
      </c>
      <c r="D83" s="18" t="s">
        <v>24</v>
      </c>
      <c r="E83" s="17"/>
      <c r="F83" s="22">
        <f>C83/B83</f>
        <v>0.00018916416296609406</v>
      </c>
      <c r="G83" s="44">
        <f>ROUND($E$79*F83,0)</f>
        <v>20346</v>
      </c>
      <c r="H83" s="17"/>
      <c r="J83" s="20">
        <f t="shared" si="9"/>
        <v>0.00018916651916990132</v>
      </c>
      <c r="K83" s="17"/>
    </row>
    <row r="84" spans="1:11" ht="12.75">
      <c r="A84" s="10" t="s">
        <v>97</v>
      </c>
      <c r="B84" s="21">
        <v>856399</v>
      </c>
      <c r="C84" s="21">
        <v>555</v>
      </c>
      <c r="D84" s="18" t="s">
        <v>24</v>
      </c>
      <c r="E84" s="17"/>
      <c r="F84" s="22">
        <f>C84/B84</f>
        <v>0.0006480624101616186</v>
      </c>
      <c r="G84" s="44">
        <f>ROUND($E$79*F84,0)</f>
        <v>69703</v>
      </c>
      <c r="H84" s="17"/>
      <c r="J84" s="20">
        <f t="shared" si="9"/>
        <v>0.0006480622179150512</v>
      </c>
      <c r="K84" s="17"/>
    </row>
    <row r="85" spans="1:11" ht="12.75">
      <c r="A85" s="10" t="s">
        <v>98</v>
      </c>
      <c r="B85" s="21">
        <v>856399</v>
      </c>
      <c r="C85" s="21">
        <v>1744</v>
      </c>
      <c r="D85" s="18" t="s">
        <v>81</v>
      </c>
      <c r="E85" s="17"/>
      <c r="F85" s="22">
        <f>$C85/$B85</f>
        <v>0.0020364339519312845</v>
      </c>
      <c r="G85" s="44">
        <v>500000</v>
      </c>
      <c r="H85" s="17"/>
      <c r="I85" s="17"/>
      <c r="J85" s="20">
        <f t="shared" si="9"/>
        <v>0.004648739781035617</v>
      </c>
      <c r="K85" s="17"/>
    </row>
    <row r="86" spans="1:11" ht="12.75">
      <c r="A86" s="16" t="s">
        <v>99</v>
      </c>
      <c r="E86" s="17">
        <v>14380740</v>
      </c>
      <c r="G86" s="9"/>
      <c r="H86" s="17">
        <f>G87</f>
        <v>27254</v>
      </c>
      <c r="I86" s="17">
        <f>E86-H86</f>
        <v>14353486</v>
      </c>
      <c r="K86" s="17"/>
    </row>
    <row r="87" spans="1:11" ht="12.75">
      <c r="A87" s="10" t="s">
        <v>100</v>
      </c>
      <c r="B87" s="21">
        <v>319230</v>
      </c>
      <c r="C87" s="21">
        <v>605</v>
      </c>
      <c r="D87" s="18" t="s">
        <v>101</v>
      </c>
      <c r="E87" s="17"/>
      <c r="F87" s="22">
        <f>$C87/$B87</f>
        <v>0.0018951852896031075</v>
      </c>
      <c r="G87" s="44">
        <f>ROUND($E$86*F87,0)</f>
        <v>27254</v>
      </c>
      <c r="H87" s="17"/>
      <c r="I87" s="17"/>
      <c r="J87" s="20">
        <f>G87/E86</f>
        <v>0.0018951736836908253</v>
      </c>
      <c r="K87" s="17"/>
    </row>
    <row r="88" spans="1:11" ht="12.75">
      <c r="A88" s="16" t="s">
        <v>102</v>
      </c>
      <c r="E88" s="17">
        <v>14354840</v>
      </c>
      <c r="F88" s="26"/>
      <c r="G88" s="9"/>
      <c r="H88" s="17">
        <f>SUM(G89:G94)</f>
        <v>2509313</v>
      </c>
      <c r="I88" s="17">
        <f>E88-H88</f>
        <v>11845527</v>
      </c>
      <c r="K88" s="17"/>
    </row>
    <row r="89" spans="1:11" ht="12.75">
      <c r="A89" s="10" t="s">
        <v>103</v>
      </c>
      <c r="C89" s="2">
        <v>928</v>
      </c>
      <c r="D89" s="18" t="s">
        <v>26</v>
      </c>
      <c r="E89" s="17"/>
      <c r="F89" s="26">
        <v>0.038999</v>
      </c>
      <c r="G89" s="44">
        <f aca="true" t="shared" si="10" ref="G89:G94">ROUND($E$88*F89,0)</f>
        <v>559824</v>
      </c>
      <c r="H89" s="17"/>
      <c r="I89" s="26"/>
      <c r="J89" s="20">
        <f aca="true" t="shared" si="11" ref="J89:J94">G89/$E$88</f>
        <v>0.03899897177537332</v>
      </c>
      <c r="K89" s="17"/>
    </row>
    <row r="90" spans="1:11" ht="12.75">
      <c r="A90" s="10" t="s">
        <v>104</v>
      </c>
      <c r="C90" s="2">
        <v>1135</v>
      </c>
      <c r="D90" s="18" t="s">
        <v>26</v>
      </c>
      <c r="E90" s="17"/>
      <c r="F90" s="26">
        <v>0.044521</v>
      </c>
      <c r="G90" s="44">
        <f t="shared" si="10"/>
        <v>639092</v>
      </c>
      <c r="H90" s="17"/>
      <c r="J90" s="20">
        <f t="shared" si="11"/>
        <v>0.044521011728448384</v>
      </c>
      <c r="K90" s="17"/>
    </row>
    <row r="91" spans="1:11" ht="12.75">
      <c r="A91" s="10" t="s">
        <v>105</v>
      </c>
      <c r="C91" s="2">
        <v>246</v>
      </c>
      <c r="D91" s="18" t="s">
        <v>26</v>
      </c>
      <c r="E91" s="17"/>
      <c r="F91" s="26">
        <v>0.01139</v>
      </c>
      <c r="G91" s="44">
        <f t="shared" si="10"/>
        <v>163502</v>
      </c>
      <c r="H91" s="17"/>
      <c r="J91" s="20">
        <f t="shared" si="11"/>
        <v>0.011390025942469578</v>
      </c>
      <c r="K91" s="17"/>
    </row>
    <row r="92" spans="1:11" ht="12.75">
      <c r="A92" s="10" t="s">
        <v>106</v>
      </c>
      <c r="C92" s="2">
        <v>871</v>
      </c>
      <c r="D92" s="18" t="s">
        <v>26</v>
      </c>
      <c r="E92" s="17"/>
      <c r="F92" s="26">
        <v>0.043658</v>
      </c>
      <c r="G92" s="44">
        <f t="shared" si="10"/>
        <v>626704</v>
      </c>
      <c r="H92" s="17"/>
      <c r="J92" s="20">
        <f t="shared" si="11"/>
        <v>0.04365802753635708</v>
      </c>
      <c r="K92" s="17"/>
    </row>
    <row r="93" spans="1:11" ht="12.75">
      <c r="A93" s="10" t="s">
        <v>107</v>
      </c>
      <c r="C93" s="2">
        <v>381</v>
      </c>
      <c r="D93" s="18" t="s">
        <v>26</v>
      </c>
      <c r="E93" s="17"/>
      <c r="F93" s="26">
        <v>0.015703</v>
      </c>
      <c r="G93" s="44">
        <f t="shared" si="10"/>
        <v>225414</v>
      </c>
      <c r="H93" s="17"/>
      <c r="J93" s="20">
        <f t="shared" si="11"/>
        <v>0.0157029963413037</v>
      </c>
      <c r="K93" s="17"/>
    </row>
    <row r="94" spans="1:11" ht="12.75">
      <c r="A94" s="10" t="s">
        <v>108</v>
      </c>
      <c r="C94" s="2">
        <v>536</v>
      </c>
      <c r="D94" s="18" t="s">
        <v>26</v>
      </c>
      <c r="E94" s="17"/>
      <c r="F94" s="26">
        <v>0.020535</v>
      </c>
      <c r="G94" s="44">
        <f t="shared" si="10"/>
        <v>294777</v>
      </c>
      <c r="H94" s="17"/>
      <c r="J94" s="20">
        <f t="shared" si="11"/>
        <v>0.020535025120447182</v>
      </c>
      <c r="K94" s="17"/>
    </row>
    <row r="95" spans="1:11" ht="12.75">
      <c r="A95" s="16" t="s">
        <v>109</v>
      </c>
      <c r="D95" s="18"/>
      <c r="E95" s="17">
        <v>17977529</v>
      </c>
      <c r="F95" s="26"/>
      <c r="G95" s="44"/>
      <c r="H95" s="28">
        <f>G96</f>
        <v>15000</v>
      </c>
      <c r="I95" s="17">
        <f>E95-H95</f>
        <v>17962529</v>
      </c>
      <c r="K95" s="17"/>
    </row>
    <row r="96" spans="1:11" ht="12.75">
      <c r="A96" s="10" t="s">
        <v>110</v>
      </c>
      <c r="B96" s="2">
        <v>136572</v>
      </c>
      <c r="C96" s="2">
        <v>50</v>
      </c>
      <c r="D96" s="18" t="s">
        <v>81</v>
      </c>
      <c r="E96" s="17"/>
      <c r="F96" s="22">
        <f>$C96/$B96</f>
        <v>0.00036610725478136073</v>
      </c>
      <c r="G96" s="44">
        <v>15000</v>
      </c>
      <c r="H96" s="17"/>
      <c r="J96" s="20">
        <f>G96/E95</f>
        <v>0.0008343749577597678</v>
      </c>
      <c r="K96" s="17"/>
    </row>
    <row r="97" spans="1:11" ht="12.75">
      <c r="A97" s="16" t="s">
        <v>111</v>
      </c>
      <c r="E97" s="17">
        <v>10155540</v>
      </c>
      <c r="F97" s="26"/>
      <c r="G97" s="9"/>
      <c r="H97" s="17">
        <f>SUM(G98:G104)</f>
        <v>808498</v>
      </c>
      <c r="I97" s="17">
        <f>E97-H97</f>
        <v>9347042</v>
      </c>
      <c r="K97" s="17"/>
    </row>
    <row r="98" spans="1:11" ht="12.75">
      <c r="A98" s="10" t="s">
        <v>112</v>
      </c>
      <c r="B98" s="21">
        <v>154990</v>
      </c>
      <c r="C98" s="21">
        <v>262</v>
      </c>
      <c r="D98" s="18" t="s">
        <v>101</v>
      </c>
      <c r="E98" s="17"/>
      <c r="F98" s="22">
        <f aca="true" t="shared" si="12" ref="F98:F104">$C98/$B98</f>
        <v>0.001690431640751016</v>
      </c>
      <c r="G98" s="44">
        <f aca="true" t="shared" si="13" ref="G98:G104">ROUND($E$97*F98,0)</f>
        <v>17167</v>
      </c>
      <c r="H98" s="17"/>
      <c r="I98" s="17"/>
      <c r="J98" s="20">
        <f aca="true" t="shared" si="14" ref="J98:J104">G98/$E$97</f>
        <v>0.0016904074032498518</v>
      </c>
      <c r="K98" s="17"/>
    </row>
    <row r="99" spans="1:11" ht="12.75">
      <c r="A99" s="10" t="s">
        <v>113</v>
      </c>
      <c r="B99" s="21">
        <v>154990</v>
      </c>
      <c r="C99" s="21">
        <v>261</v>
      </c>
      <c r="D99" s="18" t="s">
        <v>101</v>
      </c>
      <c r="E99" s="17"/>
      <c r="F99" s="22">
        <f t="shared" si="12"/>
        <v>0.0016839796115878443</v>
      </c>
      <c r="G99" s="44">
        <f t="shared" si="13"/>
        <v>17102</v>
      </c>
      <c r="H99" s="17"/>
      <c r="I99" s="17"/>
      <c r="J99" s="20">
        <f t="shared" si="14"/>
        <v>0.0016840069558093414</v>
      </c>
      <c r="K99" s="17"/>
    </row>
    <row r="100" spans="1:11" ht="12.75">
      <c r="A100" s="10" t="s">
        <v>114</v>
      </c>
      <c r="B100" s="21">
        <v>154990</v>
      </c>
      <c r="C100" s="21">
        <v>9939</v>
      </c>
      <c r="D100" s="18" t="s">
        <v>101</v>
      </c>
      <c r="E100" s="17"/>
      <c r="F100" s="22">
        <f t="shared" si="12"/>
        <v>0.06412671785276469</v>
      </c>
      <c r="G100" s="44">
        <f t="shared" si="13"/>
        <v>651241</v>
      </c>
      <c r="H100" s="17"/>
      <c r="I100" s="17"/>
      <c r="J100" s="20">
        <f t="shared" si="14"/>
        <v>0.0641266737170057</v>
      </c>
      <c r="K100" s="17"/>
    </row>
    <row r="101" spans="1:11" ht="12.75">
      <c r="A101" s="10" t="s">
        <v>115</v>
      </c>
      <c r="B101" s="21">
        <v>154990</v>
      </c>
      <c r="C101" s="21">
        <v>200</v>
      </c>
      <c r="D101" s="18" t="s">
        <v>101</v>
      </c>
      <c r="E101" s="17"/>
      <c r="F101" s="22">
        <f t="shared" si="12"/>
        <v>0.0012904058326343635</v>
      </c>
      <c r="G101" s="44">
        <f t="shared" si="13"/>
        <v>13105</v>
      </c>
      <c r="H101" s="17"/>
      <c r="I101" s="17"/>
      <c r="J101" s="20">
        <f t="shared" si="14"/>
        <v>0.0012904286724290388</v>
      </c>
      <c r="K101" s="17"/>
    </row>
    <row r="102" spans="1:11" ht="12.75">
      <c r="A102" s="10" t="s">
        <v>116</v>
      </c>
      <c r="B102" s="21">
        <v>154990</v>
      </c>
      <c r="C102" s="21">
        <v>520</v>
      </c>
      <c r="D102" s="18" t="s">
        <v>101</v>
      </c>
      <c r="E102" s="17"/>
      <c r="F102" s="22">
        <f t="shared" si="12"/>
        <v>0.003355055164849345</v>
      </c>
      <c r="G102" s="44">
        <f t="shared" si="13"/>
        <v>34072</v>
      </c>
      <c r="H102" s="17"/>
      <c r="I102" s="17"/>
      <c r="J102" s="20">
        <f t="shared" si="14"/>
        <v>0.003355016079893339</v>
      </c>
      <c r="K102" s="17"/>
    </row>
    <row r="103" spans="1:11" ht="12.75">
      <c r="A103" s="10" t="s">
        <v>117</v>
      </c>
      <c r="B103" s="21">
        <v>154990</v>
      </c>
      <c r="C103" s="21">
        <v>205</v>
      </c>
      <c r="D103" s="18" t="s">
        <v>101</v>
      </c>
      <c r="E103" s="17"/>
      <c r="F103" s="22">
        <f t="shared" si="12"/>
        <v>0.0013226659784502225</v>
      </c>
      <c r="G103" s="44">
        <f t="shared" si="13"/>
        <v>13432</v>
      </c>
      <c r="H103" s="17"/>
      <c r="I103" s="17"/>
      <c r="J103" s="20">
        <f t="shared" si="14"/>
        <v>0.0013226278464759137</v>
      </c>
      <c r="K103" s="17"/>
    </row>
    <row r="104" spans="1:11" ht="12.75">
      <c r="A104" s="10" t="s">
        <v>118</v>
      </c>
      <c r="B104" s="21">
        <v>154990</v>
      </c>
      <c r="C104" s="21">
        <v>952</v>
      </c>
      <c r="D104" s="18" t="s">
        <v>101</v>
      </c>
      <c r="E104" s="17"/>
      <c r="F104" s="22">
        <f t="shared" si="12"/>
        <v>0.00614233176333957</v>
      </c>
      <c r="G104" s="44">
        <f t="shared" si="13"/>
        <v>62379</v>
      </c>
      <c r="H104" s="17"/>
      <c r="I104" s="17"/>
      <c r="J104" s="20">
        <f t="shared" si="14"/>
        <v>0.006142361706024495</v>
      </c>
      <c r="K104" s="17"/>
    </row>
    <row r="105" spans="1:11" ht="12.75">
      <c r="A105" s="16" t="s">
        <v>119</v>
      </c>
      <c r="E105" s="17">
        <v>248173419</v>
      </c>
      <c r="G105" s="9"/>
      <c r="H105" s="17">
        <f>SUM(G106:G107)</f>
        <v>404220</v>
      </c>
      <c r="I105" s="17">
        <f>E105-H105</f>
        <v>247769199</v>
      </c>
      <c r="K105" s="17"/>
    </row>
    <row r="106" spans="1:11" ht="12.75">
      <c r="A106" s="29" t="s">
        <v>120</v>
      </c>
      <c r="B106" s="21">
        <v>1622237</v>
      </c>
      <c r="C106" s="30">
        <v>547</v>
      </c>
      <c r="D106" s="31" t="s">
        <v>24</v>
      </c>
      <c r="E106" s="17"/>
      <c r="F106" s="22">
        <f>C106/B106</f>
        <v>0.000337188709171348</v>
      </c>
      <c r="G106" s="44">
        <f>ROUND($E$105*F106,0)+117846</f>
        <v>201527</v>
      </c>
      <c r="H106" s="17"/>
      <c r="I106" s="17"/>
      <c r="J106" s="20">
        <f>G106/$E$105</f>
        <v>0.0008120410349022915</v>
      </c>
      <c r="K106" s="17"/>
    </row>
    <row r="107" spans="1:11" ht="12.75">
      <c r="A107" s="29" t="s">
        <v>121</v>
      </c>
      <c r="B107" s="21">
        <v>1622237</v>
      </c>
      <c r="C107" s="30">
        <v>317</v>
      </c>
      <c r="D107" s="31" t="s">
        <v>24</v>
      </c>
      <c r="E107" s="17"/>
      <c r="F107" s="22">
        <f>C107/B107</f>
        <v>0.0001954091788067958</v>
      </c>
      <c r="G107" s="44">
        <f>ROUND($E$105*F107,0)+154198</f>
        <v>202693</v>
      </c>
      <c r="H107" s="17"/>
      <c r="I107" s="17"/>
      <c r="J107" s="20">
        <f>G107/$E$105</f>
        <v>0.0008167393624052865</v>
      </c>
      <c r="K107" s="17"/>
    </row>
    <row r="108" spans="1:11" ht="12.75">
      <c r="A108" s="16" t="s">
        <v>122</v>
      </c>
      <c r="E108" s="17">
        <v>36985370</v>
      </c>
      <c r="G108" s="9"/>
      <c r="H108" s="17">
        <f>G109</f>
        <v>657759</v>
      </c>
      <c r="I108" s="17">
        <f>E108-H108</f>
        <v>36327611</v>
      </c>
      <c r="K108" s="17"/>
    </row>
    <row r="109" spans="1:11" ht="12.75">
      <c r="A109" s="10" t="s">
        <v>123</v>
      </c>
      <c r="B109" s="21">
        <v>618221</v>
      </c>
      <c r="C109" s="21">
        <v>6441</v>
      </c>
      <c r="D109" s="18" t="s">
        <v>26</v>
      </c>
      <c r="E109" s="17"/>
      <c r="F109" s="22">
        <v>0.01778431</v>
      </c>
      <c r="G109" s="44">
        <f>ROUND($E$108*F109,0)</f>
        <v>657759</v>
      </c>
      <c r="H109" s="17"/>
      <c r="I109" s="17"/>
      <c r="J109" s="20">
        <f>G109/E108</f>
        <v>0.01778430227952296</v>
      </c>
      <c r="K109" s="17"/>
    </row>
    <row r="110" spans="1:11" ht="12.75">
      <c r="A110" s="16" t="s">
        <v>124</v>
      </c>
      <c r="D110" s="10" t="s">
        <v>3</v>
      </c>
      <c r="E110" s="17">
        <v>15593699</v>
      </c>
      <c r="F110" s="26"/>
      <c r="G110" s="9"/>
      <c r="H110" s="17">
        <f>SUM(G111:G114)</f>
        <v>3192031</v>
      </c>
      <c r="I110" s="17">
        <f>E110-H110</f>
        <v>12401668</v>
      </c>
      <c r="K110" s="17"/>
    </row>
    <row r="111" spans="1:11" ht="12.75">
      <c r="A111" s="10" t="s">
        <v>125</v>
      </c>
      <c r="D111" s="18" t="s">
        <v>26</v>
      </c>
      <c r="E111" s="17"/>
      <c r="F111" s="22">
        <v>0.0446</v>
      </c>
      <c r="G111" s="44">
        <f>ROUND($E$110*F111,0)</f>
        <v>695479</v>
      </c>
      <c r="H111" s="17"/>
      <c r="I111" s="17"/>
      <c r="J111" s="20">
        <f>G111/$E$110</f>
        <v>0.04460000157756027</v>
      </c>
      <c r="K111" s="17"/>
    </row>
    <row r="112" spans="1:11" ht="12.75">
      <c r="A112" s="10" t="s">
        <v>126</v>
      </c>
      <c r="D112" s="18" t="s">
        <v>26</v>
      </c>
      <c r="E112" s="17"/>
      <c r="F112" s="22">
        <v>0.0394</v>
      </c>
      <c r="G112" s="44">
        <f>ROUND($E$110*F112,0)</f>
        <v>614392</v>
      </c>
      <c r="H112" s="17"/>
      <c r="I112" s="17"/>
      <c r="J112" s="20">
        <f>G112/$E$110</f>
        <v>0.039400016634924144</v>
      </c>
      <c r="K112" s="17"/>
    </row>
    <row r="113" spans="1:11" ht="12.75">
      <c r="A113" s="10" t="s">
        <v>127</v>
      </c>
      <c r="D113" s="18" t="s">
        <v>26</v>
      </c>
      <c r="E113" s="17"/>
      <c r="F113" s="22">
        <v>0.0367</v>
      </c>
      <c r="G113" s="44">
        <f>ROUND($E$110*F113,0)</f>
        <v>572289</v>
      </c>
      <c r="H113" s="17"/>
      <c r="I113" s="17"/>
      <c r="J113" s="20">
        <f>G113/$E$110</f>
        <v>0.03670001582049262</v>
      </c>
      <c r="K113" s="17"/>
    </row>
    <row r="114" spans="1:11" ht="12.75">
      <c r="A114" s="10" t="s">
        <v>128</v>
      </c>
      <c r="D114" s="18" t="s">
        <v>26</v>
      </c>
      <c r="E114" s="17"/>
      <c r="F114" s="22">
        <v>0.084</v>
      </c>
      <c r="G114" s="44">
        <f>ROUND($E$110*F114,0)</f>
        <v>1309871</v>
      </c>
      <c r="H114" s="17"/>
      <c r="I114" s="17"/>
      <c r="J114" s="20">
        <f>G114/$E$110</f>
        <v>0.08400001821248441</v>
      </c>
      <c r="K114" s="17"/>
    </row>
    <row r="115" spans="1:11" ht="12.75">
      <c r="A115" s="16" t="s">
        <v>129</v>
      </c>
      <c r="E115" s="17">
        <v>15418366</v>
      </c>
      <c r="F115" s="26"/>
      <c r="G115" s="9"/>
      <c r="H115" s="17">
        <f>SUM(G116:G147)</f>
        <v>1414934</v>
      </c>
      <c r="I115" s="17">
        <f>E115-H115</f>
        <v>14003432</v>
      </c>
      <c r="K115" s="17"/>
    </row>
    <row r="116" spans="1:11" ht="12.75">
      <c r="A116" s="10" t="s">
        <v>130</v>
      </c>
      <c r="B116" s="21">
        <v>334782</v>
      </c>
      <c r="C116" s="21">
        <v>195</v>
      </c>
      <c r="D116" s="25" t="s">
        <v>24</v>
      </c>
      <c r="E116" s="17"/>
      <c r="F116" s="22">
        <f aca="true" t="shared" si="15" ref="F116:F121">C116/B116</f>
        <v>0.0005824685915013352</v>
      </c>
      <c r="G116" s="44">
        <f aca="true" t="shared" si="16" ref="G116:G147">ROUND(MAXA($E$115*F116,4000),0)</f>
        <v>8981</v>
      </c>
      <c r="H116" s="17"/>
      <c r="I116" s="17"/>
      <c r="J116" s="20">
        <f aca="true" t="shared" si="17" ref="J116:J147">G116/$E$115</f>
        <v>0.0005824871455250187</v>
      </c>
      <c r="K116" s="17"/>
    </row>
    <row r="117" spans="1:11" ht="12.75">
      <c r="A117" s="10" t="s">
        <v>131</v>
      </c>
      <c r="B117" s="21">
        <v>334782</v>
      </c>
      <c r="C117" s="21">
        <v>125</v>
      </c>
      <c r="D117" s="25" t="s">
        <v>24</v>
      </c>
      <c r="E117" s="17"/>
      <c r="F117" s="22">
        <f t="shared" si="15"/>
        <v>0.00037337730224444566</v>
      </c>
      <c r="G117" s="44">
        <f t="shared" si="16"/>
        <v>5757</v>
      </c>
      <c r="H117" s="17"/>
      <c r="I117" s="17"/>
      <c r="J117" s="20">
        <f t="shared" si="17"/>
        <v>0.0003733858698126637</v>
      </c>
      <c r="K117" s="17"/>
    </row>
    <row r="118" spans="1:11" ht="12.75">
      <c r="A118" s="10" t="s">
        <v>132</v>
      </c>
      <c r="B118" s="21">
        <v>334782</v>
      </c>
      <c r="C118" s="21">
        <v>168</v>
      </c>
      <c r="D118" s="25" t="s">
        <v>24</v>
      </c>
      <c r="E118" s="17"/>
      <c r="F118" s="22">
        <f t="shared" si="15"/>
        <v>0.000501819094216535</v>
      </c>
      <c r="G118" s="44">
        <f t="shared" si="16"/>
        <v>7737</v>
      </c>
      <c r="H118" s="17"/>
      <c r="I118" s="17"/>
      <c r="J118" s="20">
        <f t="shared" si="17"/>
        <v>0.0005018041470801769</v>
      </c>
      <c r="K118" s="17"/>
    </row>
    <row r="119" spans="1:11" ht="12.75">
      <c r="A119" s="10" t="s">
        <v>133</v>
      </c>
      <c r="B119" s="21">
        <v>334782</v>
      </c>
      <c r="C119" s="21">
        <v>196</v>
      </c>
      <c r="D119" s="25" t="s">
        <v>24</v>
      </c>
      <c r="E119" s="17"/>
      <c r="F119" s="22">
        <f t="shared" si="15"/>
        <v>0.0005854556099192908</v>
      </c>
      <c r="G119" s="44">
        <f t="shared" si="16"/>
        <v>9027</v>
      </c>
      <c r="H119" s="17"/>
      <c r="I119" s="17"/>
      <c r="J119" s="20">
        <f t="shared" si="17"/>
        <v>0.0005854706004514357</v>
      </c>
      <c r="K119" s="17"/>
    </row>
    <row r="120" spans="1:11" ht="12.75">
      <c r="A120" s="10" t="s">
        <v>134</v>
      </c>
      <c r="B120" s="21">
        <v>334782</v>
      </c>
      <c r="C120" s="21">
        <v>12117</v>
      </c>
      <c r="D120" s="25" t="s">
        <v>24</v>
      </c>
      <c r="E120" s="17"/>
      <c r="F120" s="22">
        <f t="shared" si="15"/>
        <v>0.03619370217036758</v>
      </c>
      <c r="G120" s="44">
        <f t="shared" si="16"/>
        <v>558048</v>
      </c>
      <c r="H120" s="17"/>
      <c r="I120" s="32" t="s">
        <v>3</v>
      </c>
      <c r="J120" s="20">
        <f t="shared" si="17"/>
        <v>0.03619371858211175</v>
      </c>
      <c r="K120" s="17"/>
    </row>
    <row r="121" spans="1:11" ht="12.75">
      <c r="A121" s="10" t="s">
        <v>135</v>
      </c>
      <c r="B121" s="21">
        <v>334782</v>
      </c>
      <c r="C121" s="21">
        <v>635</v>
      </c>
      <c r="D121" s="25" t="s">
        <v>24</v>
      </c>
      <c r="E121" s="17"/>
      <c r="F121" s="22">
        <f t="shared" si="15"/>
        <v>0.0018967566954017838</v>
      </c>
      <c r="G121" s="44">
        <f t="shared" si="16"/>
        <v>29245</v>
      </c>
      <c r="H121" s="17"/>
      <c r="I121" s="17"/>
      <c r="J121" s="20">
        <f t="shared" si="17"/>
        <v>0.0018967638983274882</v>
      </c>
      <c r="K121" s="17"/>
    </row>
    <row r="122" spans="1:11" ht="12.75">
      <c r="A122" s="10" t="s">
        <v>136</v>
      </c>
      <c r="B122" s="21">
        <v>334782</v>
      </c>
      <c r="C122" s="21">
        <v>1377</v>
      </c>
      <c r="D122" s="18" t="s">
        <v>26</v>
      </c>
      <c r="E122" s="17"/>
      <c r="F122" s="22">
        <v>0.00487272</v>
      </c>
      <c r="G122" s="44">
        <f t="shared" si="16"/>
        <v>75129</v>
      </c>
      <c r="H122" s="17"/>
      <c r="I122" s="17"/>
      <c r="J122" s="20">
        <f t="shared" si="17"/>
        <v>0.004872695329712629</v>
      </c>
      <c r="K122" s="17"/>
    </row>
    <row r="123" spans="1:11" ht="12.75">
      <c r="A123" s="10" t="s">
        <v>137</v>
      </c>
      <c r="B123" s="21">
        <v>334782</v>
      </c>
      <c r="C123" s="21">
        <v>4412</v>
      </c>
      <c r="D123" s="18" t="s">
        <v>26</v>
      </c>
      <c r="E123" s="17"/>
      <c r="F123" s="22">
        <v>0.01368002</v>
      </c>
      <c r="G123" s="44">
        <f t="shared" si="16"/>
        <v>210924</v>
      </c>
      <c r="H123" s="17"/>
      <c r="I123" s="32" t="s">
        <v>3</v>
      </c>
      <c r="J123" s="20">
        <f t="shared" si="17"/>
        <v>0.013680048845642917</v>
      </c>
      <c r="K123" s="17"/>
    </row>
    <row r="124" spans="1:11" ht="12.75">
      <c r="A124" s="10" t="s">
        <v>138</v>
      </c>
      <c r="B124" s="21">
        <v>334782</v>
      </c>
      <c r="C124" s="21">
        <v>256</v>
      </c>
      <c r="D124" s="25" t="s">
        <v>24</v>
      </c>
      <c r="E124" s="17"/>
      <c r="F124" s="22">
        <f>C124/B124</f>
        <v>0.0007646767149966247</v>
      </c>
      <c r="G124" s="44">
        <f t="shared" si="16"/>
        <v>11790</v>
      </c>
      <c r="H124" s="17"/>
      <c r="I124" s="17"/>
      <c r="J124" s="20">
        <f t="shared" si="17"/>
        <v>0.0007646724691838293</v>
      </c>
      <c r="K124" s="17"/>
    </row>
    <row r="125" spans="1:11" ht="12.75">
      <c r="A125" s="10" t="s">
        <v>139</v>
      </c>
      <c r="B125" s="21">
        <v>334782</v>
      </c>
      <c r="C125" s="21">
        <v>696</v>
      </c>
      <c r="D125" s="18" t="s">
        <v>26</v>
      </c>
      <c r="E125" s="17"/>
      <c r="F125" s="22">
        <v>0.00218432</v>
      </c>
      <c r="G125" s="44">
        <f t="shared" si="16"/>
        <v>33679</v>
      </c>
      <c r="H125" s="17"/>
      <c r="I125" s="17"/>
      <c r="J125" s="20">
        <f t="shared" si="17"/>
        <v>0.002184343010147768</v>
      </c>
      <c r="K125" s="17"/>
    </row>
    <row r="126" spans="1:11" ht="12.75">
      <c r="A126" s="10" t="s">
        <v>140</v>
      </c>
      <c r="B126" s="21">
        <v>334782</v>
      </c>
      <c r="C126" s="21">
        <v>27</v>
      </c>
      <c r="D126" s="25" t="s">
        <v>24</v>
      </c>
      <c r="E126" s="17"/>
      <c r="F126" s="22">
        <f aca="true" t="shared" si="18" ref="F126:F133">C126/B126</f>
        <v>8.064949728480026E-05</v>
      </c>
      <c r="G126" s="44">
        <f t="shared" si="16"/>
        <v>4000</v>
      </c>
      <c r="H126" s="17"/>
      <c r="I126" s="17"/>
      <c r="J126" s="20">
        <f t="shared" si="17"/>
        <v>0.00025943086316669356</v>
      </c>
      <c r="K126" s="17"/>
    </row>
    <row r="127" spans="1:11" ht="12.75">
      <c r="A127" s="10" t="s">
        <v>141</v>
      </c>
      <c r="B127" s="21">
        <v>334782</v>
      </c>
      <c r="C127" s="21">
        <v>8</v>
      </c>
      <c r="D127" s="25" t="s">
        <v>24</v>
      </c>
      <c r="E127" s="17"/>
      <c r="F127" s="22">
        <f t="shared" si="18"/>
        <v>2.389614734364452E-05</v>
      </c>
      <c r="G127" s="44">
        <f t="shared" si="16"/>
        <v>4000</v>
      </c>
      <c r="H127" s="17"/>
      <c r="I127" s="17"/>
      <c r="J127" s="20">
        <f t="shared" si="17"/>
        <v>0.00025943086316669356</v>
      </c>
      <c r="K127" s="17"/>
    </row>
    <row r="128" spans="1:11" ht="12.75">
      <c r="A128" s="10" t="s">
        <v>142</v>
      </c>
      <c r="B128" s="21">
        <v>334782</v>
      </c>
      <c r="C128" s="21"/>
      <c r="D128" s="25" t="s">
        <v>24</v>
      </c>
      <c r="E128" s="17"/>
      <c r="F128" s="22">
        <f t="shared" si="18"/>
        <v>0</v>
      </c>
      <c r="G128" s="44">
        <f t="shared" si="16"/>
        <v>4000</v>
      </c>
      <c r="H128" s="17"/>
      <c r="I128" s="17"/>
      <c r="J128" s="20">
        <f t="shared" si="17"/>
        <v>0.00025943086316669356</v>
      </c>
      <c r="K128" s="17"/>
    </row>
    <row r="129" spans="1:11" ht="12.75">
      <c r="A129" s="10" t="s">
        <v>143</v>
      </c>
      <c r="B129" s="21">
        <v>334782</v>
      </c>
      <c r="C129" s="21">
        <v>170</v>
      </c>
      <c r="D129" s="25" t="s">
        <v>24</v>
      </c>
      <c r="F129" s="22">
        <f t="shared" si="18"/>
        <v>0.0005077931310524461</v>
      </c>
      <c r="G129" s="44">
        <f t="shared" si="16"/>
        <v>7829</v>
      </c>
      <c r="H129" s="17"/>
      <c r="J129" s="20">
        <f t="shared" si="17"/>
        <v>0.0005077710569330109</v>
      </c>
      <c r="K129" s="17"/>
    </row>
    <row r="130" spans="1:11" ht="12.75">
      <c r="A130" s="33" t="s">
        <v>144</v>
      </c>
      <c r="B130" s="21">
        <v>334782</v>
      </c>
      <c r="C130" s="21">
        <v>612</v>
      </c>
      <c r="D130" s="25" t="s">
        <v>24</v>
      </c>
      <c r="F130" s="22">
        <f t="shared" si="18"/>
        <v>0.0018280552717888057</v>
      </c>
      <c r="G130" s="44">
        <f t="shared" si="16"/>
        <v>28186</v>
      </c>
      <c r="H130" s="17"/>
      <c r="J130" s="20">
        <f t="shared" si="17"/>
        <v>0.001828079577304106</v>
      </c>
      <c r="K130" s="17"/>
    </row>
    <row r="131" spans="1:11" ht="12.75">
      <c r="A131" s="10" t="s">
        <v>145</v>
      </c>
      <c r="B131" s="21">
        <v>334782</v>
      </c>
      <c r="C131" s="21">
        <v>100</v>
      </c>
      <c r="D131" s="25" t="s">
        <v>24</v>
      </c>
      <c r="E131" s="17"/>
      <c r="F131" s="22">
        <f t="shared" si="18"/>
        <v>0.0002987018417955565</v>
      </c>
      <c r="G131" s="44">
        <f t="shared" si="16"/>
        <v>4605</v>
      </c>
      <c r="H131" s="17"/>
      <c r="I131" s="17"/>
      <c r="J131" s="20">
        <f t="shared" si="17"/>
        <v>0.0002986697812206559</v>
      </c>
      <c r="K131" s="17"/>
    </row>
    <row r="132" spans="1:11" ht="12.75">
      <c r="A132" s="10" t="s">
        <v>146</v>
      </c>
      <c r="B132" s="21">
        <v>334782</v>
      </c>
      <c r="C132" s="21">
        <v>6</v>
      </c>
      <c r="D132" s="25" t="s">
        <v>24</v>
      </c>
      <c r="F132" s="22">
        <f t="shared" si="18"/>
        <v>1.792211050773339E-05</v>
      </c>
      <c r="G132" s="44">
        <f t="shared" si="16"/>
        <v>4000</v>
      </c>
      <c r="H132" s="17"/>
      <c r="J132" s="20">
        <f t="shared" si="17"/>
        <v>0.00025943086316669356</v>
      </c>
      <c r="K132" s="17"/>
    </row>
    <row r="133" spans="1:11" ht="12.75">
      <c r="A133" s="10" t="s">
        <v>147</v>
      </c>
      <c r="B133" s="21">
        <v>334782</v>
      </c>
      <c r="C133" s="21">
        <v>3057</v>
      </c>
      <c r="D133" s="25" t="s">
        <v>24</v>
      </c>
      <c r="E133" s="17"/>
      <c r="F133" s="22">
        <f t="shared" si="18"/>
        <v>0.009131315303690163</v>
      </c>
      <c r="G133" s="44">
        <f t="shared" si="16"/>
        <v>140790</v>
      </c>
      <c r="H133" s="17"/>
      <c r="I133" s="17"/>
      <c r="J133" s="20">
        <f t="shared" si="17"/>
        <v>0.009131317806309696</v>
      </c>
      <c r="K133" s="17"/>
    </row>
    <row r="134" spans="1:11" ht="12.75">
      <c r="A134" s="10" t="s">
        <v>148</v>
      </c>
      <c r="B134" s="21">
        <v>334782</v>
      </c>
      <c r="C134" s="21">
        <v>678</v>
      </c>
      <c r="D134" s="18" t="s">
        <v>26</v>
      </c>
      <c r="E134" s="17"/>
      <c r="F134" s="22">
        <v>0.00345851</v>
      </c>
      <c r="G134" s="44">
        <f t="shared" si="16"/>
        <v>53325</v>
      </c>
      <c r="H134" s="17"/>
      <c r="I134" s="17"/>
      <c r="J134" s="20">
        <f t="shared" si="17"/>
        <v>0.003458537694590983</v>
      </c>
      <c r="K134" s="17"/>
    </row>
    <row r="135" spans="1:11" ht="12.75">
      <c r="A135" s="10" t="s">
        <v>149</v>
      </c>
      <c r="B135" s="21">
        <v>334782</v>
      </c>
      <c r="C135" s="21">
        <v>92</v>
      </c>
      <c r="D135" s="25" t="s">
        <v>24</v>
      </c>
      <c r="E135" s="17"/>
      <c r="F135" s="22">
        <f>C135/B135</f>
        <v>0.000274805694451912</v>
      </c>
      <c r="G135" s="44">
        <f t="shared" si="16"/>
        <v>4237</v>
      </c>
      <c r="H135" s="17"/>
      <c r="I135" s="17"/>
      <c r="J135" s="20">
        <f t="shared" si="17"/>
        <v>0.00027480214180932013</v>
      </c>
      <c r="K135" s="17"/>
    </row>
    <row r="136" spans="1:11" ht="12.75">
      <c r="A136" s="10" t="s">
        <v>150</v>
      </c>
      <c r="B136" s="21">
        <v>334782</v>
      </c>
      <c r="C136" s="21">
        <v>23</v>
      </c>
      <c r="D136" s="25" t="s">
        <v>24</v>
      </c>
      <c r="E136" s="17"/>
      <c r="F136" s="22">
        <f>C136/B136</f>
        <v>6.8701423612978E-05</v>
      </c>
      <c r="G136" s="44">
        <f t="shared" si="16"/>
        <v>4000</v>
      </c>
      <c r="H136" s="17"/>
      <c r="I136" s="17"/>
      <c r="J136" s="20">
        <f t="shared" si="17"/>
        <v>0.00025943086316669356</v>
      </c>
      <c r="K136" s="17"/>
    </row>
    <row r="137" spans="1:11" ht="12.75">
      <c r="A137" s="10" t="s">
        <v>151</v>
      </c>
      <c r="B137" s="21">
        <v>334782</v>
      </c>
      <c r="C137" s="21">
        <v>104</v>
      </c>
      <c r="D137" s="25" t="s">
        <v>24</v>
      </c>
      <c r="E137" s="17"/>
      <c r="F137" s="22">
        <f>C137/B137</f>
        <v>0.0003106499154673788</v>
      </c>
      <c r="G137" s="44">
        <f t="shared" si="16"/>
        <v>4790</v>
      </c>
      <c r="H137" s="17"/>
      <c r="I137" s="17"/>
      <c r="J137" s="20">
        <f t="shared" si="17"/>
        <v>0.0003106684586421155</v>
      </c>
      <c r="K137" s="17"/>
    </row>
    <row r="138" spans="1:11" ht="12.75">
      <c r="A138" s="10" t="s">
        <v>152</v>
      </c>
      <c r="B138" s="21">
        <v>334782</v>
      </c>
      <c r="C138" s="21">
        <v>225</v>
      </c>
      <c r="D138" s="25" t="s">
        <v>24</v>
      </c>
      <c r="F138" s="22">
        <f>C138/B138</f>
        <v>0.0006720791440400022</v>
      </c>
      <c r="G138" s="44">
        <f t="shared" si="16"/>
        <v>10362</v>
      </c>
      <c r="H138" s="17"/>
      <c r="J138" s="20">
        <f t="shared" si="17"/>
        <v>0.0006720556510333197</v>
      </c>
      <c r="K138" s="17"/>
    </row>
    <row r="139" spans="1:11" ht="12.75">
      <c r="A139" s="10" t="s">
        <v>153</v>
      </c>
      <c r="B139" s="21">
        <v>334782</v>
      </c>
      <c r="C139" s="21">
        <v>246</v>
      </c>
      <c r="D139" s="25" t="s">
        <v>24</v>
      </c>
      <c r="F139" s="22">
        <f>C139/B139</f>
        <v>0.000734806530817069</v>
      </c>
      <c r="G139" s="44">
        <f t="shared" si="16"/>
        <v>11330</v>
      </c>
      <c r="H139" s="17"/>
      <c r="J139" s="20">
        <f t="shared" si="17"/>
        <v>0.0007348379199196594</v>
      </c>
      <c r="K139" s="17"/>
    </row>
    <row r="140" spans="1:11" ht="12.75">
      <c r="A140" s="10" t="s">
        <v>154</v>
      </c>
      <c r="B140" s="21">
        <v>334782</v>
      </c>
      <c r="C140" s="21">
        <v>194</v>
      </c>
      <c r="D140" s="18" t="s">
        <v>26</v>
      </c>
      <c r="E140" s="17"/>
      <c r="F140" s="22">
        <v>0.0006441</v>
      </c>
      <c r="G140" s="44">
        <f t="shared" si="16"/>
        <v>9931</v>
      </c>
      <c r="H140" s="17"/>
      <c r="I140" s="17"/>
      <c r="J140" s="20">
        <f t="shared" si="17"/>
        <v>0.0006441019755271084</v>
      </c>
      <c r="K140" s="17"/>
    </row>
    <row r="141" spans="1:11" ht="12.75">
      <c r="A141" s="10" t="s">
        <v>155</v>
      </c>
      <c r="B141" s="21">
        <v>334782</v>
      </c>
      <c r="C141" s="21">
        <v>606</v>
      </c>
      <c r="D141" s="25" t="s">
        <v>24</v>
      </c>
      <c r="E141" s="17"/>
      <c r="F141" s="22">
        <f aca="true" t="shared" si="19" ref="F141:F147">C141/B141</f>
        <v>0.0018101331612810725</v>
      </c>
      <c r="G141" s="44">
        <f t="shared" si="16"/>
        <v>27909</v>
      </c>
      <c r="H141" s="17"/>
      <c r="I141" s="17"/>
      <c r="J141" s="20">
        <f t="shared" si="17"/>
        <v>0.0018101139900298126</v>
      </c>
      <c r="K141" s="17"/>
    </row>
    <row r="142" spans="1:11" ht="12.75">
      <c r="A142" s="10" t="s">
        <v>156</v>
      </c>
      <c r="B142" s="21">
        <v>334782</v>
      </c>
      <c r="C142" s="21">
        <v>119</v>
      </c>
      <c r="D142" s="25" t="s">
        <v>24</v>
      </c>
      <c r="E142" s="17"/>
      <c r="F142" s="22">
        <f t="shared" si="19"/>
        <v>0.00035545519173671225</v>
      </c>
      <c r="G142" s="44">
        <f t="shared" si="16"/>
        <v>5481</v>
      </c>
      <c r="H142" s="17"/>
      <c r="I142" s="17"/>
      <c r="J142" s="20">
        <f t="shared" si="17"/>
        <v>0.0003554851402541618</v>
      </c>
      <c r="K142" s="17"/>
    </row>
    <row r="143" spans="1:11" ht="12.75">
      <c r="A143" s="10" t="s">
        <v>157</v>
      </c>
      <c r="B143" s="21">
        <v>334782</v>
      </c>
      <c r="C143" s="21"/>
      <c r="D143" s="25" t="s">
        <v>24</v>
      </c>
      <c r="E143" s="17"/>
      <c r="F143" s="22">
        <f t="shared" si="19"/>
        <v>0</v>
      </c>
      <c r="G143" s="44">
        <f t="shared" si="16"/>
        <v>4000</v>
      </c>
      <c r="H143" s="17"/>
      <c r="I143" s="17"/>
      <c r="J143" s="20">
        <f t="shared" si="17"/>
        <v>0.00025943086316669356</v>
      </c>
      <c r="K143" s="17"/>
    </row>
    <row r="144" spans="1:11" ht="12.75">
      <c r="A144" s="10" t="s">
        <v>158</v>
      </c>
      <c r="B144" s="21">
        <v>334782</v>
      </c>
      <c r="C144" s="21">
        <v>34</v>
      </c>
      <c r="D144" s="25" t="s">
        <v>24</v>
      </c>
      <c r="E144" s="17"/>
      <c r="F144" s="22">
        <f t="shared" si="19"/>
        <v>0.00010155862621048922</v>
      </c>
      <c r="G144" s="44">
        <f t="shared" si="16"/>
        <v>4000</v>
      </c>
      <c r="H144" s="17"/>
      <c r="I144" s="17"/>
      <c r="J144" s="20">
        <f t="shared" si="17"/>
        <v>0.00025943086316669356</v>
      </c>
      <c r="K144" s="17"/>
    </row>
    <row r="145" spans="1:11" ht="12.75">
      <c r="A145" s="10" t="s">
        <v>159</v>
      </c>
      <c r="B145" s="21">
        <v>334782</v>
      </c>
      <c r="C145" s="21">
        <v>2600</v>
      </c>
      <c r="D145" s="25" t="s">
        <v>24</v>
      </c>
      <c r="E145" s="17"/>
      <c r="F145" s="22">
        <f t="shared" si="19"/>
        <v>0.007766247886684469</v>
      </c>
      <c r="G145" s="44">
        <f t="shared" si="16"/>
        <v>119743</v>
      </c>
      <c r="H145" s="17"/>
      <c r="I145" s="17"/>
      <c r="J145" s="20">
        <f t="shared" si="17"/>
        <v>0.007766257462042346</v>
      </c>
      <c r="K145" s="17"/>
    </row>
    <row r="146" spans="1:11" ht="12.75">
      <c r="A146" s="10" t="s">
        <v>160</v>
      </c>
      <c r="B146" s="21">
        <v>334782</v>
      </c>
      <c r="C146" s="21">
        <v>89</v>
      </c>
      <c r="D146" s="25" t="s">
        <v>24</v>
      </c>
      <c r="E146" s="17"/>
      <c r="F146" s="22">
        <f t="shared" si="19"/>
        <v>0.0002658446391980453</v>
      </c>
      <c r="G146" s="44">
        <f t="shared" si="16"/>
        <v>4099</v>
      </c>
      <c r="H146" s="17"/>
      <c r="I146" s="17"/>
      <c r="J146" s="20">
        <f t="shared" si="17"/>
        <v>0.0002658517770300692</v>
      </c>
      <c r="K146" s="17"/>
    </row>
    <row r="147" spans="1:11" ht="12.75">
      <c r="A147" s="10" t="s">
        <v>161</v>
      </c>
      <c r="B147" s="21">
        <v>334782</v>
      </c>
      <c r="C147" s="21">
        <v>75</v>
      </c>
      <c r="D147" s="25" t="s">
        <v>24</v>
      </c>
      <c r="E147" s="17"/>
      <c r="F147" s="22">
        <f t="shared" si="19"/>
        <v>0.00022402638134666738</v>
      </c>
      <c r="G147" s="44">
        <f t="shared" si="16"/>
        <v>4000</v>
      </c>
      <c r="H147" s="17"/>
      <c r="I147" s="17"/>
      <c r="J147" s="20">
        <f t="shared" si="17"/>
        <v>0.00025943086316669356</v>
      </c>
      <c r="K147" s="17"/>
    </row>
    <row r="148" spans="1:11" ht="12.75">
      <c r="A148" s="16" t="s">
        <v>162</v>
      </c>
      <c r="D148" s="10" t="s">
        <v>3</v>
      </c>
      <c r="E148" s="17">
        <v>24317026</v>
      </c>
      <c r="F148" s="22"/>
      <c r="G148" s="9"/>
      <c r="H148" s="17">
        <f>SUM(G149:G154)</f>
        <v>567394</v>
      </c>
      <c r="I148" s="17">
        <f>E148-H148</f>
        <v>23749632</v>
      </c>
      <c r="K148" s="17"/>
    </row>
    <row r="149" spans="1:11" ht="12.75">
      <c r="A149" s="10" t="s">
        <v>163</v>
      </c>
      <c r="B149" s="21">
        <v>239405</v>
      </c>
      <c r="C149" s="2">
        <v>120</v>
      </c>
      <c r="D149" s="18" t="s">
        <v>81</v>
      </c>
      <c r="E149" s="17"/>
      <c r="F149" s="22"/>
      <c r="G149" s="44">
        <v>37000</v>
      </c>
      <c r="H149" s="17"/>
      <c r="I149" s="17"/>
      <c r="J149" s="20">
        <f aca="true" t="shared" si="20" ref="J149:J154">G149/$E$148</f>
        <v>0.001521567645648773</v>
      </c>
      <c r="K149" s="17"/>
    </row>
    <row r="150" spans="1:11" ht="12.75">
      <c r="A150" s="10" t="s">
        <v>164</v>
      </c>
      <c r="B150" s="21">
        <v>239405</v>
      </c>
      <c r="D150" s="18" t="s">
        <v>81</v>
      </c>
      <c r="E150" s="17"/>
      <c r="F150" s="22">
        <f>$C150/$B150</f>
        <v>0</v>
      </c>
      <c r="G150" s="44">
        <v>118845</v>
      </c>
      <c r="H150" s="17"/>
      <c r="I150" s="17"/>
      <c r="J150" s="20">
        <f t="shared" si="20"/>
        <v>0.004887316401273741</v>
      </c>
      <c r="K150" s="17"/>
    </row>
    <row r="151" spans="1:11" ht="12.75">
      <c r="A151" s="10" t="s">
        <v>165</v>
      </c>
      <c r="B151" s="21">
        <v>239405</v>
      </c>
      <c r="C151" s="2">
        <v>150</v>
      </c>
      <c r="D151" s="25" t="s">
        <v>81</v>
      </c>
      <c r="E151" s="17"/>
      <c r="F151" s="22">
        <f>$C151/$B151</f>
        <v>0.0006265533301309497</v>
      </c>
      <c r="G151" s="44">
        <v>114665</v>
      </c>
      <c r="H151" s="17"/>
      <c r="I151" s="17"/>
      <c r="J151" s="20">
        <f t="shared" si="20"/>
        <v>0.004715420380765312</v>
      </c>
      <c r="K151" s="17"/>
    </row>
    <row r="152" spans="1:11" ht="12.75">
      <c r="A152" s="10" t="s">
        <v>166</v>
      </c>
      <c r="B152" s="21">
        <v>239405</v>
      </c>
      <c r="D152" s="18" t="s">
        <v>81</v>
      </c>
      <c r="E152" s="17"/>
      <c r="F152" s="22"/>
      <c r="G152" s="44">
        <v>114665</v>
      </c>
      <c r="H152" s="17"/>
      <c r="I152" s="17"/>
      <c r="J152" s="20">
        <f t="shared" si="20"/>
        <v>0.004715420380765312</v>
      </c>
      <c r="K152" s="17"/>
    </row>
    <row r="153" spans="1:11" ht="12.75">
      <c r="A153" s="10" t="s">
        <v>167</v>
      </c>
      <c r="B153" s="21">
        <v>239405</v>
      </c>
      <c r="D153" s="18" t="s">
        <v>81</v>
      </c>
      <c r="E153" s="17"/>
      <c r="F153" s="34" t="s">
        <v>3</v>
      </c>
      <c r="G153" s="44">
        <v>12000</v>
      </c>
      <c r="H153" s="17"/>
      <c r="I153" s="17"/>
      <c r="J153" s="20">
        <f t="shared" si="20"/>
        <v>0.0004934813985887912</v>
      </c>
      <c r="K153" s="17"/>
    </row>
    <row r="154" spans="1:11" ht="12.75">
      <c r="A154" s="10" t="s">
        <v>168</v>
      </c>
      <c r="B154" s="21">
        <v>239405</v>
      </c>
      <c r="D154" s="18" t="s">
        <v>26</v>
      </c>
      <c r="E154" s="17"/>
      <c r="F154" s="27">
        <v>0.007</v>
      </c>
      <c r="G154" s="44">
        <f>ROUND($E$148*F154,0)</f>
        <v>170219</v>
      </c>
      <c r="H154" s="17"/>
      <c r="I154" s="17"/>
      <c r="J154" s="20">
        <f t="shared" si="20"/>
        <v>0.006999992515532121</v>
      </c>
      <c r="K154" s="17"/>
    </row>
    <row r="155" spans="1:11" ht="12.75">
      <c r="A155" s="16" t="s">
        <v>169</v>
      </c>
      <c r="E155" s="17">
        <v>13476828</v>
      </c>
      <c r="G155" s="9"/>
      <c r="H155" s="17">
        <f>G156</f>
        <v>38186</v>
      </c>
      <c r="I155" s="17">
        <f>E155-H155</f>
        <v>13438642</v>
      </c>
      <c r="K155" s="17"/>
    </row>
    <row r="156" spans="1:11" ht="12.75">
      <c r="A156" s="10" t="s">
        <v>170</v>
      </c>
      <c r="B156" s="21">
        <v>84702</v>
      </c>
      <c r="C156" s="35">
        <v>240</v>
      </c>
      <c r="D156" s="18" t="s">
        <v>24</v>
      </c>
      <c r="E156" s="17"/>
      <c r="F156" s="22">
        <f>C156/B156</f>
        <v>0.002833463200396685</v>
      </c>
      <c r="G156" s="44">
        <f>ROUND($E$155*F156,0)</f>
        <v>38186</v>
      </c>
      <c r="H156" s="17"/>
      <c r="J156" s="20">
        <f>G156/E155</f>
        <v>0.002833456062509665</v>
      </c>
      <c r="K156" s="17"/>
    </row>
    <row r="157" spans="1:11" ht="12.75">
      <c r="A157" s="16" t="s">
        <v>171</v>
      </c>
      <c r="D157" s="10" t="s">
        <v>3</v>
      </c>
      <c r="E157" s="17">
        <v>12664815</v>
      </c>
      <c r="F157" s="26"/>
      <c r="G157" s="9"/>
      <c r="H157" s="17">
        <f>SUM(G158:G164)</f>
        <v>2251804</v>
      </c>
      <c r="I157" s="17">
        <f>E157-H157</f>
        <v>10413011</v>
      </c>
      <c r="K157" s="17"/>
    </row>
    <row r="158" spans="1:11" ht="12.75">
      <c r="A158" s="10" t="s">
        <v>172</v>
      </c>
      <c r="D158" s="18" t="s">
        <v>26</v>
      </c>
      <c r="E158" s="17"/>
      <c r="F158" s="26">
        <v>0.0282</v>
      </c>
      <c r="G158" s="44">
        <f aca="true" t="shared" si="21" ref="G158:G164">ROUND($E$157*F158,0)</f>
        <v>357148</v>
      </c>
      <c r="H158" s="17"/>
      <c r="I158" s="17"/>
      <c r="J158" s="20">
        <f aca="true" t="shared" si="22" ref="J158:J164">G158/$E$157</f>
        <v>0.02820001713408368</v>
      </c>
      <c r="K158" s="17"/>
    </row>
    <row r="159" spans="1:11" ht="12.75">
      <c r="A159" s="10" t="s">
        <v>173</v>
      </c>
      <c r="D159" s="18" t="s">
        <v>26</v>
      </c>
      <c r="E159" s="17"/>
      <c r="F159" s="26">
        <v>0.0038</v>
      </c>
      <c r="G159" s="44">
        <f t="shared" si="21"/>
        <v>48126</v>
      </c>
      <c r="H159" s="17"/>
      <c r="I159" s="17"/>
      <c r="J159" s="20">
        <f t="shared" si="22"/>
        <v>0.0037999765492034428</v>
      </c>
      <c r="K159" s="17"/>
    </row>
    <row r="160" spans="1:11" ht="12.75">
      <c r="A160" s="10" t="s">
        <v>174</v>
      </c>
      <c r="D160" s="18" t="s">
        <v>26</v>
      </c>
      <c r="E160" s="17"/>
      <c r="F160" s="26">
        <v>0.0584</v>
      </c>
      <c r="G160" s="44">
        <f t="shared" si="21"/>
        <v>739625</v>
      </c>
      <c r="H160" s="17"/>
      <c r="I160" s="17"/>
      <c r="J160" s="20">
        <f t="shared" si="22"/>
        <v>0.05839998452405345</v>
      </c>
      <c r="K160" s="17"/>
    </row>
    <row r="161" spans="1:11" ht="12.75">
      <c r="A161" s="10" t="s">
        <v>175</v>
      </c>
      <c r="D161" s="18" t="s">
        <v>26</v>
      </c>
      <c r="E161" s="17"/>
      <c r="F161" s="26">
        <v>0.046</v>
      </c>
      <c r="G161" s="44">
        <f t="shared" si="21"/>
        <v>582581</v>
      </c>
      <c r="H161" s="17"/>
      <c r="I161" s="17"/>
      <c r="J161" s="20">
        <f t="shared" si="22"/>
        <v>0.045999961310133626</v>
      </c>
      <c r="K161" s="17"/>
    </row>
    <row r="162" spans="1:11" ht="12.75">
      <c r="A162" s="10" t="s">
        <v>176</v>
      </c>
      <c r="D162" s="18" t="s">
        <v>26</v>
      </c>
      <c r="E162" s="17"/>
      <c r="F162" s="26">
        <v>0.0186</v>
      </c>
      <c r="G162" s="44">
        <f t="shared" si="21"/>
        <v>235566</v>
      </c>
      <c r="H162" s="17"/>
      <c r="I162" s="17"/>
      <c r="J162" s="20">
        <f t="shared" si="22"/>
        <v>0.018600034820879737</v>
      </c>
      <c r="K162" s="17"/>
    </row>
    <row r="163" spans="1:11" ht="12.75">
      <c r="A163" s="10" t="s">
        <v>177</v>
      </c>
      <c r="D163" s="18" t="s">
        <v>26</v>
      </c>
      <c r="E163" s="17"/>
      <c r="F163" s="26">
        <v>0.0116</v>
      </c>
      <c r="G163" s="44">
        <f t="shared" si="21"/>
        <v>146912</v>
      </c>
      <c r="H163" s="17"/>
      <c r="I163" s="17"/>
      <c r="J163" s="20">
        <f t="shared" si="22"/>
        <v>0.011600011528001001</v>
      </c>
      <c r="K163" s="17"/>
    </row>
    <row r="164" spans="1:11" ht="12.75">
      <c r="A164" s="10" t="s">
        <v>178</v>
      </c>
      <c r="D164" s="18" t="s">
        <v>26</v>
      </c>
      <c r="E164" s="17"/>
      <c r="F164" s="26">
        <v>0.0112</v>
      </c>
      <c r="G164" s="44">
        <f t="shared" si="21"/>
        <v>141846</v>
      </c>
      <c r="H164" s="17"/>
      <c r="I164" s="17"/>
      <c r="J164" s="20">
        <f t="shared" si="22"/>
        <v>0.01120000568504159</v>
      </c>
      <c r="K164" s="17"/>
    </row>
    <row r="165" spans="1:11" ht="12.75">
      <c r="A165" s="16" t="s">
        <v>179</v>
      </c>
      <c r="D165" s="10" t="s">
        <v>3</v>
      </c>
      <c r="E165" s="17">
        <v>14580082</v>
      </c>
      <c r="F165" s="22"/>
      <c r="G165" s="9"/>
      <c r="H165" s="17">
        <f>SUM(G166:G168)</f>
        <v>291095</v>
      </c>
      <c r="I165" s="17">
        <f>E165-H165</f>
        <v>14288987</v>
      </c>
      <c r="K165" s="17"/>
    </row>
    <row r="166" spans="1:11" ht="12.75">
      <c r="A166" s="10" t="s">
        <v>114</v>
      </c>
      <c r="B166" s="21">
        <v>110884</v>
      </c>
      <c r="C166" s="21">
        <v>997</v>
      </c>
      <c r="D166" s="18" t="s">
        <v>101</v>
      </c>
      <c r="E166" s="17"/>
      <c r="F166" s="22">
        <f>C166/B166</f>
        <v>0.008991378377403412</v>
      </c>
      <c r="G166" s="44">
        <f>ROUND($E$165*F166,0)</f>
        <v>131095</v>
      </c>
      <c r="H166" s="17"/>
      <c r="I166" s="17"/>
      <c r="J166" s="20">
        <f>G166/$E$165</f>
        <v>0.008991376043015396</v>
      </c>
      <c r="K166" s="17"/>
    </row>
    <row r="167" spans="1:11" ht="12.75">
      <c r="A167" s="10" t="s">
        <v>180</v>
      </c>
      <c r="B167" s="21">
        <v>110884</v>
      </c>
      <c r="D167" s="18" t="s">
        <v>81</v>
      </c>
      <c r="E167" s="17"/>
      <c r="F167" s="34" t="s">
        <v>3</v>
      </c>
      <c r="G167" s="45">
        <v>60000</v>
      </c>
      <c r="H167" s="36"/>
      <c r="J167" s="20">
        <f>G167/$E$165</f>
        <v>0.004115203192958722</v>
      </c>
      <c r="K167" s="17"/>
    </row>
    <row r="168" spans="1:11" ht="12.75">
      <c r="A168" s="10" t="s">
        <v>181</v>
      </c>
      <c r="B168" s="21">
        <v>110884</v>
      </c>
      <c r="D168" s="18" t="s">
        <v>81</v>
      </c>
      <c r="E168" s="17"/>
      <c r="F168" s="34" t="s">
        <v>3</v>
      </c>
      <c r="G168" s="45">
        <v>100000</v>
      </c>
      <c r="H168" s="36"/>
      <c r="I168" s="17"/>
      <c r="J168" s="20">
        <f>G168/$E$165</f>
        <v>0.006858671988264538</v>
      </c>
      <c r="K168" s="17"/>
    </row>
    <row r="169" spans="1:11" ht="12.75">
      <c r="A169" s="16" t="s">
        <v>182</v>
      </c>
      <c r="E169" s="17">
        <v>39998157</v>
      </c>
      <c r="G169" s="9"/>
      <c r="H169" s="17">
        <f>SUM(G170:G190)</f>
        <v>1631306</v>
      </c>
      <c r="I169" s="17">
        <f>E169-H169</f>
        <v>38366851</v>
      </c>
      <c r="K169" s="17"/>
    </row>
    <row r="170" spans="1:11" ht="12.75">
      <c r="A170" s="10" t="s">
        <v>183</v>
      </c>
      <c r="B170" s="17"/>
      <c r="D170" s="18" t="s">
        <v>26</v>
      </c>
      <c r="E170" s="17"/>
      <c r="F170" s="22">
        <v>0.00847</v>
      </c>
      <c r="G170" s="44">
        <f>ROUND($E$169*F170,0)</f>
        <v>338784</v>
      </c>
      <c r="H170" s="17"/>
      <c r="J170" s="20">
        <f aca="true" t="shared" si="23" ref="J170:J190">G170/$E$169</f>
        <v>0.00846999025480099</v>
      </c>
      <c r="K170" s="17"/>
    </row>
    <row r="171" spans="1:11" ht="12.75">
      <c r="A171" s="10" t="s">
        <v>184</v>
      </c>
      <c r="B171" s="17"/>
      <c r="D171" s="18" t="s">
        <v>81</v>
      </c>
      <c r="E171" s="17"/>
      <c r="F171" s="22"/>
      <c r="G171" s="44">
        <v>8460</v>
      </c>
      <c r="H171" s="17"/>
      <c r="J171" s="20">
        <f t="shared" si="23"/>
        <v>0.00021150974531151522</v>
      </c>
      <c r="K171" s="17"/>
    </row>
    <row r="172" spans="1:11" ht="12.75">
      <c r="A172" s="10" t="s">
        <v>185</v>
      </c>
      <c r="B172" s="17"/>
      <c r="D172" s="18" t="s">
        <v>26</v>
      </c>
      <c r="E172" s="17"/>
      <c r="F172" s="22">
        <v>0.000247</v>
      </c>
      <c r="G172" s="44">
        <f aca="true" t="shared" si="24" ref="G172:G190">ROUND($E$169*F172,0)</f>
        <v>9880</v>
      </c>
      <c r="H172" s="17"/>
      <c r="J172" s="20">
        <f t="shared" si="23"/>
        <v>0.0002470113810493818</v>
      </c>
      <c r="K172" s="17"/>
    </row>
    <row r="173" spans="1:11" ht="12.75">
      <c r="A173" s="10" t="s">
        <v>186</v>
      </c>
      <c r="B173" s="17"/>
      <c r="D173" s="18" t="s">
        <v>26</v>
      </c>
      <c r="E173" s="17"/>
      <c r="F173" s="22">
        <v>0.000247</v>
      </c>
      <c r="G173" s="44">
        <f t="shared" si="24"/>
        <v>9880</v>
      </c>
      <c r="H173" s="17"/>
      <c r="J173" s="20">
        <f t="shared" si="23"/>
        <v>0.0002470113810493818</v>
      </c>
      <c r="K173" s="17"/>
    </row>
    <row r="174" spans="1:11" ht="12.75">
      <c r="A174" s="10" t="s">
        <v>187</v>
      </c>
      <c r="B174" s="17"/>
      <c r="D174" s="18" t="s">
        <v>26</v>
      </c>
      <c r="E174" s="17"/>
      <c r="F174" s="22">
        <v>0.000604</v>
      </c>
      <c r="G174" s="44">
        <f t="shared" si="24"/>
        <v>24159</v>
      </c>
      <c r="H174" s="17"/>
      <c r="J174" s="20">
        <f t="shared" si="23"/>
        <v>0.000604002829430366</v>
      </c>
      <c r="K174" s="17"/>
    </row>
    <row r="175" spans="1:11" ht="12.75">
      <c r="A175" s="10" t="s">
        <v>188</v>
      </c>
      <c r="B175" s="17"/>
      <c r="D175" s="18" t="s">
        <v>26</v>
      </c>
      <c r="E175" s="17"/>
      <c r="F175" s="22">
        <v>0.002499</v>
      </c>
      <c r="G175" s="44">
        <f t="shared" si="24"/>
        <v>99955</v>
      </c>
      <c r="H175" s="17"/>
      <c r="J175" s="20">
        <f t="shared" si="23"/>
        <v>0.002498990140970745</v>
      </c>
      <c r="K175" s="17"/>
    </row>
    <row r="176" spans="1:11" ht="12.75">
      <c r="A176" s="10" t="s">
        <v>189</v>
      </c>
      <c r="B176" s="17"/>
      <c r="D176" s="18" t="s">
        <v>26</v>
      </c>
      <c r="E176" s="17"/>
      <c r="F176" s="22">
        <v>0.001949</v>
      </c>
      <c r="G176" s="44">
        <f t="shared" si="24"/>
        <v>77956</v>
      </c>
      <c r="H176" s="17"/>
      <c r="J176" s="20">
        <f t="shared" si="23"/>
        <v>0.0019489897997050213</v>
      </c>
      <c r="K176" s="17"/>
    </row>
    <row r="177" spans="1:11" ht="12.75">
      <c r="A177" s="10" t="s">
        <v>190</v>
      </c>
      <c r="B177" s="17"/>
      <c r="D177" s="18" t="s">
        <v>26</v>
      </c>
      <c r="E177" s="17"/>
      <c r="F177" s="22">
        <v>0.000892</v>
      </c>
      <c r="G177" s="44">
        <f t="shared" si="24"/>
        <v>35678</v>
      </c>
      <c r="H177" s="17"/>
      <c r="J177" s="20">
        <f t="shared" si="23"/>
        <v>0.0008919910984898629</v>
      </c>
      <c r="K177" s="17"/>
    </row>
    <row r="178" spans="1:11" ht="12.75">
      <c r="A178" s="10" t="s">
        <v>191</v>
      </c>
      <c r="B178" s="17"/>
      <c r="D178" s="18" t="s">
        <v>26</v>
      </c>
      <c r="E178" s="17"/>
      <c r="F178" s="22">
        <v>0.000686</v>
      </c>
      <c r="G178" s="44">
        <f t="shared" si="24"/>
        <v>27439</v>
      </c>
      <c r="H178" s="17"/>
      <c r="J178" s="20">
        <f t="shared" si="23"/>
        <v>0.0006860066077544523</v>
      </c>
      <c r="K178" s="17"/>
    </row>
    <row r="179" spans="1:11" ht="12.75">
      <c r="A179" s="10" t="s">
        <v>192</v>
      </c>
      <c r="B179" s="17"/>
      <c r="D179" s="18" t="s">
        <v>26</v>
      </c>
      <c r="E179" s="17"/>
      <c r="F179" s="22">
        <v>0.000412</v>
      </c>
      <c r="G179" s="44">
        <f t="shared" si="24"/>
        <v>16479</v>
      </c>
      <c r="H179" s="17"/>
      <c r="J179" s="20">
        <f t="shared" si="23"/>
        <v>0.0004119939826227493</v>
      </c>
      <c r="K179" s="17"/>
    </row>
    <row r="180" spans="1:11" ht="12.75">
      <c r="A180" s="10" t="s">
        <v>193</v>
      </c>
      <c r="B180" s="17"/>
      <c r="D180" s="18" t="s">
        <v>26</v>
      </c>
      <c r="E180" s="17"/>
      <c r="F180" s="22">
        <v>0.002787</v>
      </c>
      <c r="G180" s="44">
        <f t="shared" si="24"/>
        <v>111475</v>
      </c>
      <c r="H180" s="17"/>
      <c r="J180" s="20">
        <f t="shared" si="23"/>
        <v>0.00278700341118217</v>
      </c>
      <c r="K180" s="17"/>
    </row>
    <row r="181" spans="1:11" ht="12.75">
      <c r="A181" s="10" t="s">
        <v>194</v>
      </c>
      <c r="B181" s="17"/>
      <c r="D181" s="18" t="s">
        <v>26</v>
      </c>
      <c r="E181" s="17"/>
      <c r="F181" s="22">
        <v>0.000796</v>
      </c>
      <c r="G181" s="44">
        <f t="shared" si="24"/>
        <v>31839</v>
      </c>
      <c r="H181" s="17"/>
      <c r="J181" s="20">
        <f t="shared" si="23"/>
        <v>0.0007960116762379827</v>
      </c>
      <c r="K181" s="17"/>
    </row>
    <row r="182" spans="1:11" ht="12.75">
      <c r="A182" s="10" t="s">
        <v>195</v>
      </c>
      <c r="B182" s="17"/>
      <c r="D182" s="18" t="s">
        <v>26</v>
      </c>
      <c r="E182" s="17"/>
      <c r="F182" s="22">
        <v>0.002169</v>
      </c>
      <c r="G182" s="44">
        <f t="shared" si="24"/>
        <v>86756</v>
      </c>
      <c r="H182" s="17"/>
      <c r="J182" s="20">
        <f t="shared" si="23"/>
        <v>0.0021689999366720824</v>
      </c>
      <c r="K182" s="17"/>
    </row>
    <row r="183" spans="1:11" ht="12.75">
      <c r="A183" s="10" t="s">
        <v>196</v>
      </c>
      <c r="B183" s="17"/>
      <c r="D183" s="18" t="s">
        <v>26</v>
      </c>
      <c r="E183" s="17"/>
      <c r="F183" s="22">
        <v>0.000823</v>
      </c>
      <c r="G183" s="44">
        <f t="shared" si="24"/>
        <v>32918</v>
      </c>
      <c r="H183" s="17"/>
      <c r="J183" s="20">
        <f t="shared" si="23"/>
        <v>0.0008229879191683757</v>
      </c>
      <c r="K183" s="17"/>
    </row>
    <row r="184" spans="1:11" ht="12.75">
      <c r="A184" s="10" t="s">
        <v>197</v>
      </c>
      <c r="B184" s="17"/>
      <c r="D184" s="18" t="s">
        <v>26</v>
      </c>
      <c r="E184" s="17"/>
      <c r="F184" s="22">
        <v>0.001317</v>
      </c>
      <c r="G184" s="44">
        <f t="shared" si="24"/>
        <v>52678</v>
      </c>
      <c r="H184" s="17"/>
      <c r="J184" s="20">
        <f t="shared" si="23"/>
        <v>0.0013170106812671395</v>
      </c>
      <c r="K184" s="17"/>
    </row>
    <row r="185" spans="1:11" ht="12.75">
      <c r="A185" s="10" t="s">
        <v>198</v>
      </c>
      <c r="B185" s="17"/>
      <c r="D185" s="18" t="s">
        <v>26</v>
      </c>
      <c r="E185" s="17"/>
      <c r="F185" s="22">
        <v>0.002782</v>
      </c>
      <c r="G185" s="44">
        <f t="shared" si="24"/>
        <v>111275</v>
      </c>
      <c r="H185" s="17"/>
      <c r="J185" s="20">
        <f t="shared" si="23"/>
        <v>0.002782003180796555</v>
      </c>
      <c r="K185" s="17"/>
    </row>
    <row r="186" spans="1:11" ht="12.75">
      <c r="A186" s="10" t="s">
        <v>199</v>
      </c>
      <c r="B186" s="17"/>
      <c r="D186" s="18" t="s">
        <v>26</v>
      </c>
      <c r="E186" s="17"/>
      <c r="F186" s="22">
        <v>0.001744</v>
      </c>
      <c r="G186" s="44">
        <f t="shared" si="24"/>
        <v>69757</v>
      </c>
      <c r="H186" s="17"/>
      <c r="J186" s="20">
        <f t="shared" si="23"/>
        <v>0.0017440053550467338</v>
      </c>
      <c r="K186" s="17"/>
    </row>
    <row r="187" spans="1:11" ht="12.75">
      <c r="A187" s="24" t="s">
        <v>200</v>
      </c>
      <c r="B187" s="17"/>
      <c r="D187" s="18" t="s">
        <v>26</v>
      </c>
      <c r="E187" s="17"/>
      <c r="F187" s="22">
        <v>0.000247</v>
      </c>
      <c r="G187" s="44">
        <f t="shared" si="24"/>
        <v>9880</v>
      </c>
      <c r="H187" s="17"/>
      <c r="J187" s="20">
        <f t="shared" si="23"/>
        <v>0.0002470113810493818</v>
      </c>
      <c r="K187" s="17"/>
    </row>
    <row r="188" spans="1:11" ht="12.75">
      <c r="A188" s="10" t="s">
        <v>201</v>
      </c>
      <c r="B188" s="17"/>
      <c r="D188" s="18" t="s">
        <v>26</v>
      </c>
      <c r="E188" s="17"/>
      <c r="F188" s="22">
        <v>0.001057</v>
      </c>
      <c r="G188" s="44">
        <f t="shared" si="24"/>
        <v>42278</v>
      </c>
      <c r="H188" s="17"/>
      <c r="J188" s="20">
        <f t="shared" si="23"/>
        <v>0.0010569987012151584</v>
      </c>
      <c r="K188" s="17"/>
    </row>
    <row r="189" spans="1:11" ht="12.75">
      <c r="A189" s="10" t="s">
        <v>202</v>
      </c>
      <c r="B189" s="17"/>
      <c r="D189" s="18" t="s">
        <v>26</v>
      </c>
      <c r="E189" s="17"/>
      <c r="F189" s="37">
        <v>0.001867</v>
      </c>
      <c r="G189" s="44">
        <f t="shared" si="24"/>
        <v>74677</v>
      </c>
      <c r="H189" s="17"/>
      <c r="J189" s="20">
        <f t="shared" si="23"/>
        <v>0.0018670110225328632</v>
      </c>
      <c r="K189" s="17"/>
    </row>
    <row r="190" spans="1:11" ht="12.75">
      <c r="A190" s="10" t="s">
        <v>203</v>
      </c>
      <c r="B190" s="17"/>
      <c r="D190" s="18" t="s">
        <v>26</v>
      </c>
      <c r="E190" s="17"/>
      <c r="F190" s="22">
        <v>0.008978</v>
      </c>
      <c r="G190" s="44">
        <f t="shared" si="24"/>
        <v>359103</v>
      </c>
      <c r="H190" s="17"/>
      <c r="J190" s="20">
        <f t="shared" si="23"/>
        <v>0.008977988660827548</v>
      </c>
      <c r="K190" s="17"/>
    </row>
    <row r="191" spans="1:11" ht="12.75">
      <c r="A191" s="16" t="s">
        <v>204</v>
      </c>
      <c r="B191" s="17"/>
      <c r="D191" s="18"/>
      <c r="E191" s="17">
        <v>5837544</v>
      </c>
      <c r="F191" s="22"/>
      <c r="G191" s="44"/>
      <c r="H191" s="28">
        <f>G192</f>
        <v>210000</v>
      </c>
      <c r="I191" s="17">
        <f>E191-H191</f>
        <v>5627544</v>
      </c>
      <c r="K191" s="17"/>
    </row>
    <row r="192" spans="1:11" ht="13.5" thickBot="1">
      <c r="A192" s="10" t="s">
        <v>205</v>
      </c>
      <c r="B192" s="17"/>
      <c r="D192" s="18" t="s">
        <v>81</v>
      </c>
      <c r="E192" s="17"/>
      <c r="F192" s="22">
        <v>0.0146</v>
      </c>
      <c r="G192" s="44">
        <v>210000</v>
      </c>
      <c r="H192" s="17"/>
      <c r="J192" s="20">
        <f>G192/$E$191</f>
        <v>0.03597403291521229</v>
      </c>
      <c r="K192" s="17"/>
    </row>
    <row r="193" spans="1:10" ht="13.5" thickTop="1">
      <c r="A193" s="38" t="s">
        <v>206</v>
      </c>
      <c r="B193" s="39"/>
      <c r="C193" s="39"/>
      <c r="D193" s="39"/>
      <c r="E193" s="40">
        <f>SUM(E12:E192)</f>
        <v>932204132</v>
      </c>
      <c r="F193" s="39"/>
      <c r="G193" s="46">
        <f>SUM(G12:G192)</f>
        <v>21269401</v>
      </c>
      <c r="H193" s="40">
        <f>SUM(H12:H192)</f>
        <v>21269401</v>
      </c>
      <c r="I193" s="40">
        <f>SUM(I12:I192)</f>
        <v>910934731</v>
      </c>
      <c r="J193" s="40"/>
    </row>
    <row r="195" ht="12.75">
      <c r="A195" s="41" t="str">
        <f>"DEA/PE "&amp;F2</f>
        <v>DEA/PE 13-Mar-08</v>
      </c>
    </row>
    <row r="445" ht="12.75">
      <c r="I445" s="42"/>
    </row>
    <row r="447" ht="12.75">
      <c r="E447" s="42"/>
    </row>
    <row r="450" ht="12.75">
      <c r="E450" s="42"/>
    </row>
    <row r="451" ht="12.75">
      <c r="E451" s="42"/>
    </row>
    <row r="452" ht="12.75">
      <c r="E452" s="42"/>
    </row>
    <row r="453" ht="12.75">
      <c r="E453" s="42"/>
    </row>
    <row r="454" ht="12.75">
      <c r="E454" s="42"/>
    </row>
    <row r="455" ht="12.75">
      <c r="E455" s="42"/>
    </row>
    <row r="456" ht="12.75">
      <c r="E456" s="42"/>
    </row>
    <row r="457" ht="12.75">
      <c r="E457" s="42"/>
    </row>
    <row r="458" ht="12.75">
      <c r="E458" s="42"/>
    </row>
    <row r="459" ht="12.75">
      <c r="E459" s="42"/>
    </row>
    <row r="460" ht="12.75">
      <c r="E460" s="42"/>
    </row>
    <row r="461" ht="12.75">
      <c r="E461" s="42"/>
    </row>
    <row r="462" ht="12.75">
      <c r="E462" s="42"/>
    </row>
    <row r="463" ht="12.75">
      <c r="E463" s="42"/>
    </row>
    <row r="464" ht="12.75">
      <c r="E464" s="42"/>
    </row>
    <row r="465" ht="12.75">
      <c r="E465" s="42"/>
    </row>
    <row r="466" ht="12.75">
      <c r="E466" s="42"/>
    </row>
    <row r="467" ht="12.75">
      <c r="E467" s="42"/>
    </row>
    <row r="468" ht="12.75">
      <c r="E468" s="42"/>
    </row>
    <row r="469" ht="12.75">
      <c r="E469" s="42"/>
    </row>
    <row r="470" ht="12.75">
      <c r="E470" s="42"/>
    </row>
    <row r="471" ht="12.75">
      <c r="E471" s="42"/>
    </row>
    <row r="472" ht="12.75">
      <c r="E472" s="42"/>
    </row>
    <row r="473" ht="12.75">
      <c r="E473" s="42"/>
    </row>
    <row r="474" ht="12.75">
      <c r="E474" s="42"/>
    </row>
    <row r="475" ht="12.75">
      <c r="E475" s="42"/>
    </row>
    <row r="476" ht="12.75">
      <c r="E476" s="42"/>
    </row>
    <row r="477" ht="12.75">
      <c r="E477" s="42"/>
    </row>
    <row r="478" ht="12.75">
      <c r="E478" s="42"/>
    </row>
    <row r="479" ht="12.75">
      <c r="E479" s="42"/>
    </row>
    <row r="480" ht="12.75">
      <c r="E480" s="42"/>
    </row>
    <row r="481" ht="12.75">
      <c r="E481" s="42"/>
    </row>
    <row r="482" ht="12.75">
      <c r="E482" s="42"/>
    </row>
    <row r="483" ht="12.75">
      <c r="E483" s="42"/>
    </row>
    <row r="484" ht="12.75">
      <c r="E484" s="42"/>
    </row>
    <row r="485" ht="12.75">
      <c r="E485" s="42"/>
    </row>
    <row r="486" ht="12.75">
      <c r="E486" s="42"/>
    </row>
    <row r="487" ht="12.75">
      <c r="E487" s="42"/>
    </row>
    <row r="488" ht="12.75">
      <c r="E488" s="42"/>
    </row>
    <row r="489" ht="12.75">
      <c r="E489" s="42"/>
    </row>
    <row r="490" ht="12.75">
      <c r="E490" s="42"/>
    </row>
    <row r="491" ht="12.75">
      <c r="E491" s="42"/>
    </row>
    <row r="492" ht="12.75">
      <c r="E492" s="42"/>
    </row>
    <row r="493" ht="12.75">
      <c r="E493" s="42"/>
    </row>
    <row r="494" ht="12.75">
      <c r="E494" s="42"/>
    </row>
    <row r="495" ht="12.75">
      <c r="E495" s="42"/>
    </row>
    <row r="496" ht="12.75">
      <c r="E496" s="42"/>
    </row>
    <row r="497" ht="12.75">
      <c r="E497" s="42"/>
    </row>
    <row r="498" ht="12.75">
      <c r="E498" s="42"/>
    </row>
    <row r="499" ht="12.75">
      <c r="E499" s="42"/>
    </row>
    <row r="500" ht="12.75">
      <c r="E500" s="42"/>
    </row>
    <row r="501" ht="12.75">
      <c r="E501" s="42"/>
    </row>
    <row r="502" spans="5:10" ht="12.75">
      <c r="E502" s="42"/>
      <c r="G502" s="17"/>
      <c r="H502" s="17"/>
      <c r="I502" s="17"/>
      <c r="J502" s="17"/>
    </row>
    <row r="504" spans="5:9" ht="12.75">
      <c r="E504" s="17"/>
      <c r="I504" s="17"/>
    </row>
    <row r="506" ht="12.75">
      <c r="I506" s="17"/>
    </row>
    <row r="507" spans="5:9" ht="12.75">
      <c r="E507" s="17"/>
      <c r="I507" s="17"/>
    </row>
    <row r="508" spans="5:9" ht="12.75">
      <c r="E508" s="17"/>
      <c r="I508" s="17"/>
    </row>
    <row r="509" spans="5:9" ht="12.75">
      <c r="E509" s="17"/>
      <c r="I509" s="17"/>
    </row>
    <row r="510" spans="5:9" ht="12.75">
      <c r="E510" s="17"/>
      <c r="I510" s="17"/>
    </row>
    <row r="511" spans="5:9" ht="12.75">
      <c r="E511" s="17"/>
      <c r="I511" s="17"/>
    </row>
    <row r="512" spans="5:9" ht="12.75">
      <c r="E512" s="17"/>
      <c r="I512" s="17"/>
    </row>
    <row r="513" spans="5:9" ht="12.75">
      <c r="E513" s="17"/>
      <c r="I513" s="17"/>
    </row>
  </sheetData>
  <sheetProtection/>
  <mergeCells count="1">
    <mergeCell ref="A1:I1"/>
  </mergeCells>
  <printOptions gridLines="1" horizontalCentered="1"/>
  <pageMargins left="0.25" right="0.25" top="0.5" bottom="0.75" header="0.5" footer="0.5"/>
  <pageSetup horizontalDpi="600" verticalDpi="600" orientation="landscape" scale="62" r:id="rId1"/>
  <headerFooter alignWithMargins="0">
    <oddFooter>&amp;L&amp;"Arial,Regular"'&amp;F' [&amp;A]&amp;C&amp;"Arial,Regular"                                              19-Nov-07&amp;R&amp;"Arial,Regular"Page &amp;P of &amp;N</oddFooter>
  </headerFooter>
  <rowBreaks count="3" manualBreakCount="3">
    <brk id="60" max="11" man="1"/>
    <brk id="107" max="11" man="1"/>
    <brk id="14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pedelman</dc:creator>
  <cp:keywords/>
  <dc:description/>
  <cp:lastModifiedBy>pedelman</cp:lastModifiedBy>
  <cp:lastPrinted>2008-04-09T15:30:33Z</cp:lastPrinted>
  <dcterms:created xsi:type="dcterms:W3CDTF">2008-04-09T15:13:54Z</dcterms:created>
  <dcterms:modified xsi:type="dcterms:W3CDTF">2008-04-09T15:35:26Z</dcterms:modified>
  <cp:category/>
  <cp:version/>
  <cp:contentType/>
  <cp:contentStatus/>
</cp:coreProperties>
</file>