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3.xml" ContentType="application/vnd.openxmlformats-officedocument.drawing+xml"/>
  <Override PartName="/xl/chartsheets/sheet14.xml" ContentType="application/vnd.openxmlformats-officedocument.spreadsheetml.chartsheet+xml"/>
  <Override PartName="/xl/drawings/drawing25.xml" ContentType="application/vnd.openxmlformats-officedocument.drawing+xml"/>
  <Override PartName="/xl/chartsheets/sheet15.xml" ContentType="application/vnd.openxmlformats-officedocument.spreadsheetml.chartsheet+xml"/>
  <Override PartName="/xl/drawings/drawing27.xml" ContentType="application/vnd.openxmlformats-officedocument.drawing+xml"/>
  <Override PartName="/xl/chartsheets/sheet16.xml" ContentType="application/vnd.openxmlformats-officedocument.spreadsheetml.chartsheet+xml"/>
  <Override PartName="/xl/drawings/drawing29.xml" ContentType="application/vnd.openxmlformats-officedocument.drawing+xml"/>
  <Override PartName="/xl/chartsheets/sheet17.xml" ContentType="application/vnd.openxmlformats-officedocument.spreadsheetml.chartsheet+xml"/>
  <Override PartName="/xl/drawings/drawing31.xml" ContentType="application/vnd.openxmlformats-officedocument.drawing+xml"/>
  <Override PartName="/xl/chartsheets/sheet18.xml" ContentType="application/vnd.openxmlformats-officedocument.spreadsheetml.chartsheet+xml"/>
  <Override PartName="/xl/drawings/drawing33.xml" ContentType="application/vnd.openxmlformats-officedocument.drawing+xml"/>
  <Override PartName="/xl/chartsheets/sheet19.xml" ContentType="application/vnd.openxmlformats-officedocument.spreadsheetml.chartsheet+xml"/>
  <Override PartName="/xl/drawings/drawing35.xml" ContentType="application/vnd.openxmlformats-officedocument.drawing+xml"/>
  <Override PartName="/xl/chartsheets/sheet20.xml" ContentType="application/vnd.openxmlformats-officedocument.spreadsheetml.chartsheet+xml"/>
  <Override PartName="/xl/drawings/drawing37.xml" ContentType="application/vnd.openxmlformats-officedocument.drawing+xml"/>
  <Override PartName="/xl/chartsheets/sheet21.xml" ContentType="application/vnd.openxmlformats-officedocument.spreadsheetml.chartsheet+xml"/>
  <Override PartName="/xl/drawings/drawing3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firstSheet="13" activeTab="20"/>
  </bookViews>
  <sheets>
    <sheet name="Path 6" sheetId="1" r:id="rId1"/>
    <sheet name="Path - John Day" sheetId="2" r:id="rId2"/>
    <sheet name="Path 19" sheetId="3" r:id="rId3"/>
    <sheet name="Path 32" sheetId="4" r:id="rId4"/>
    <sheet name="Path 4" sheetId="5" r:id="rId5"/>
    <sheet name="Path 5" sheetId="6" r:id="rId6"/>
    <sheet name="Path 6b Act" sheetId="7" r:id="rId7"/>
    <sheet name="Path 6b Sched" sheetId="8" r:id="rId8"/>
    <sheet name="Path 66" sheetId="9" r:id="rId9"/>
    <sheet name="Path 8" sheetId="10" r:id="rId10"/>
    <sheet name="Path 65" sheetId="11" r:id="rId11"/>
    <sheet name="Summer - All yrs" sheetId="12" r:id="rId12"/>
    <sheet name="Winter - All yrs (2)" sheetId="13" r:id="rId13"/>
    <sheet name="Path 65a" sheetId="14" r:id="rId14"/>
    <sheet name="Path 16" sheetId="15" r:id="rId15"/>
    <sheet name="Path 18" sheetId="16" r:id="rId16"/>
    <sheet name="Path 32a" sheetId="17" r:id="rId17"/>
    <sheet name="Path 14" sheetId="18" r:id="rId18"/>
    <sheet name="Path 17" sheetId="19" r:id="rId19"/>
    <sheet name="Path 3" sheetId="20" r:id="rId20"/>
    <sheet name="Path 6 Act&amp;Sch" sheetId="21" r:id="rId21"/>
    <sheet name="Sheet1" sheetId="22" r:id="rId22"/>
    <sheet name="Sheet2" sheetId="23" r:id="rId23"/>
    <sheet name="Sheet3" sheetId="24" r:id="rId24"/>
  </sheets>
  <definedNames/>
  <calcPr fullCalcOnLoad="1"/>
</workbook>
</file>

<file path=xl/sharedStrings.xml><?xml version="1.0" encoding="utf-8"?>
<sst xmlns="http://schemas.openxmlformats.org/spreadsheetml/2006/main" count="145" uniqueCount="62">
  <si>
    <t>Jday</t>
  </si>
  <si>
    <t>Path 16 Pos</t>
  </si>
  <si>
    <t>Path 16 Neg</t>
  </si>
  <si>
    <t>Path 18 Pos</t>
  </si>
  <si>
    <t>Path 18 Neg</t>
  </si>
  <si>
    <t>Path 19 Pos</t>
  </si>
  <si>
    <t>Path 32 Pos</t>
  </si>
  <si>
    <t>Path 4 Pos</t>
  </si>
  <si>
    <t>Path 5 Pos</t>
  </si>
  <si>
    <t>Path 6 Pos</t>
  </si>
  <si>
    <t>Path 65 Neg</t>
  </si>
  <si>
    <t>Path 66</t>
  </si>
  <si>
    <t>Path 8</t>
  </si>
  <si>
    <t>Max (.99)</t>
  </si>
  <si>
    <t>Winter 00-01</t>
  </si>
  <si>
    <t>Winter 01-02</t>
  </si>
  <si>
    <t>J Day</t>
  </si>
  <si>
    <t>Path 19</t>
  </si>
  <si>
    <t>Path 32</t>
  </si>
  <si>
    <t>Path 4</t>
  </si>
  <si>
    <t>Path 5</t>
  </si>
  <si>
    <t>Path 6 Neg</t>
  </si>
  <si>
    <t>Path 65 Pos</t>
  </si>
  <si>
    <t>Path 66 Pos</t>
  </si>
  <si>
    <t>Path 66 Neg</t>
  </si>
  <si>
    <t>Spring 01</t>
  </si>
  <si>
    <t>Path 6</t>
  </si>
  <si>
    <t>Spring 02</t>
  </si>
  <si>
    <t>Path 16 P</t>
  </si>
  <si>
    <t>Path 16 N</t>
  </si>
  <si>
    <t>Path 18 P</t>
  </si>
  <si>
    <t>Path 18 N</t>
  </si>
  <si>
    <t>Path 6 P</t>
  </si>
  <si>
    <t>Path 65 P</t>
  </si>
  <si>
    <t>Path 65 N</t>
  </si>
  <si>
    <t>Summer 00</t>
  </si>
  <si>
    <t>J day</t>
  </si>
  <si>
    <t>Path 32 Neg</t>
  </si>
  <si>
    <t xml:space="preserve"> </t>
  </si>
  <si>
    <t>Summer 01</t>
  </si>
  <si>
    <t>NW Summary Tables</t>
  </si>
  <si>
    <t>Winter Total</t>
  </si>
  <si>
    <t>Spring Total</t>
  </si>
  <si>
    <t>Summer Total</t>
  </si>
  <si>
    <t>Total - All Seasons</t>
  </si>
  <si>
    <t>W01-02 Path 65</t>
  </si>
  <si>
    <t>w all season</t>
  </si>
  <si>
    <t>Su All season</t>
  </si>
  <si>
    <t>Sp All seasons</t>
  </si>
  <si>
    <t>Tot all seasons</t>
  </si>
  <si>
    <t>Path 65</t>
  </si>
  <si>
    <t>Path 16</t>
  </si>
  <si>
    <t>Path 18</t>
  </si>
  <si>
    <t>Path 14</t>
  </si>
  <si>
    <t>Path 17</t>
  </si>
  <si>
    <t>Pos</t>
  </si>
  <si>
    <t>Neg</t>
  </si>
  <si>
    <t>Path 3 BCH</t>
  </si>
  <si>
    <t>w</t>
  </si>
  <si>
    <t>su</t>
  </si>
  <si>
    <t>sp</t>
  </si>
  <si>
    <t>Path 6 Sch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</si>
</sst>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4"/>
      <name val="Arial"/>
      <family val="0"/>
    </font>
    <font>
      <sz val="4.5"/>
      <name val="Arial"/>
      <family val="0"/>
    </font>
    <font>
      <sz val="3.5"/>
      <name val="Arial"/>
      <family val="2"/>
    </font>
    <font>
      <sz val="8"/>
      <name val="Arial"/>
      <family val="2"/>
    </font>
    <font>
      <sz val="3.75"/>
      <name val="Arial"/>
      <family val="0"/>
    </font>
    <font>
      <sz val="5"/>
      <name val="Arial"/>
      <family val="2"/>
    </font>
    <font>
      <b/>
      <u val="single"/>
      <sz val="8"/>
      <name val="Arial"/>
      <family val="2"/>
    </font>
    <font>
      <sz val="5.75"/>
      <name val="Arial"/>
      <family val="2"/>
    </font>
    <font>
      <sz val="4.25"/>
      <name val="Arial"/>
      <family val="0"/>
    </font>
    <font>
      <sz val="5.5"/>
      <name val="Arial"/>
      <family val="2"/>
    </font>
    <font>
      <b/>
      <sz val="8.25"/>
      <name val="Arial"/>
      <family val="0"/>
    </font>
    <font>
      <sz val="4.75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325"/>
          <c:w val="0.8667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cat>
            <c:numRef>
              <c:f>Sheet1!$BF$9:$BF$25</c:f>
              <c:numCache>
                <c:ptCount val="17"/>
                <c:pt idx="0">
                  <c:v>1</c:v>
                </c:pt>
                <c:pt idx="1">
                  <c:v>0.9849117174959872</c:v>
                </c:pt>
                <c:pt idx="2">
                  <c:v>0.9364365971107544</c:v>
                </c:pt>
                <c:pt idx="3">
                  <c:v>0.7797752808988764</c:v>
                </c:pt>
                <c:pt idx="4">
                  <c:v>0.5226324237560193</c:v>
                </c:pt>
                <c:pt idx="5">
                  <c:v>0.21990369181380418</c:v>
                </c:pt>
                <c:pt idx="6">
                  <c:v>0.04462279293739968</c:v>
                </c:pt>
                <c:pt idx="7">
                  <c:v>0.0009630818619582664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Sheet1!$BG$9:$BG$25</c:f>
              <c:numCache>
                <c:ptCount val="17"/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Season -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Time &gt; 75%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Sheet1!$AC$28:$AC$38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0.990976645</c:v>
                </c:pt>
                <c:pt idx="3">
                  <c:v>0.865180467</c:v>
                </c:pt>
                <c:pt idx="4">
                  <c:v>0.604299363</c:v>
                </c:pt>
                <c:pt idx="5">
                  <c:v>0.266454352</c:v>
                </c:pt>
                <c:pt idx="6">
                  <c:v>0.047239915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Sheet1!$AC$104:$AC$114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0.946623094</c:v>
                </c:pt>
                <c:pt idx="3">
                  <c:v>0.60375817</c:v>
                </c:pt>
                <c:pt idx="4">
                  <c:v>0.214324619</c:v>
                </c:pt>
                <c:pt idx="5">
                  <c:v>0.038671024</c:v>
                </c:pt>
                <c:pt idx="6">
                  <c:v>0.001089325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Sheet1!$AC$66:$AC$76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0.967514124</c:v>
                </c:pt>
                <c:pt idx="4">
                  <c:v>0.812853107</c:v>
                </c:pt>
                <c:pt idx="5">
                  <c:v>0.620056497</c:v>
                </c:pt>
                <c:pt idx="6">
                  <c:v>0.315677966</c:v>
                </c:pt>
                <c:pt idx="7">
                  <c:v>0.047316384</c:v>
                </c:pt>
                <c:pt idx="8">
                  <c:v>0.001412429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4    West of Cascades - North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Sheet1!$AC$121:$AC$131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0.9951298701298701</c:v>
                </c:pt>
                <c:pt idx="3">
                  <c:v>0.8989448051948052</c:v>
                </c:pt>
                <c:pt idx="4">
                  <c:v>0.6413690476190477</c:v>
                </c:pt>
                <c:pt idx="5">
                  <c:v>0.33509199134199136</c:v>
                </c:pt>
                <c:pt idx="6">
                  <c:v>0.09889069264069264</c:v>
                </c:pt>
                <c:pt idx="7">
                  <c:v>0.006899350649350649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Sheet1!$AC$147:$AC$157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0.94880174291939</c:v>
                </c:pt>
                <c:pt idx="3">
                  <c:v>0.627859477124183</c:v>
                </c:pt>
                <c:pt idx="4">
                  <c:v>0.2005718954248366</c:v>
                </c:pt>
                <c:pt idx="5">
                  <c:v>0.027096949891067538</c:v>
                </c:pt>
                <c:pt idx="6">
                  <c:v>0.0013616557734204794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Sheet1!$AC$134:$AC$144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0.9881944444444445</c:v>
                </c:pt>
                <c:pt idx="3">
                  <c:v>0.8586805555555556</c:v>
                </c:pt>
                <c:pt idx="4">
                  <c:v>0.6222222222222222</c:v>
                </c:pt>
                <c:pt idx="5">
                  <c:v>0.3423611111111111</c:v>
                </c:pt>
                <c:pt idx="6">
                  <c:v>0.15659722222222222</c:v>
                </c:pt>
                <c:pt idx="7">
                  <c:v>0.02326388888888889</c:v>
                </c:pt>
                <c:pt idx="8">
                  <c:v>0.0006944444444444445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Sheet1!$AC$160:$AC$170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0.9746821071752951</c:v>
                </c:pt>
                <c:pt idx="3">
                  <c:v>0.7793483197093551</c:v>
                </c:pt>
                <c:pt idx="4">
                  <c:v>0.45447320617620346</c:v>
                </c:pt>
                <c:pt idx="5">
                  <c:v>0.20787920072661217</c:v>
                </c:pt>
                <c:pt idx="6">
                  <c:v>0.06766575840145322</c:v>
                </c:pt>
                <c:pt idx="7">
                  <c:v>0.006698455949137148</c:v>
                </c:pt>
                <c:pt idx="8">
                  <c:v>0.00011353315168029064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Sheet1!$AF$28:$AF$38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0.997611465</c:v>
                </c:pt>
                <c:pt idx="4">
                  <c:v>0.837048832</c:v>
                </c:pt>
                <c:pt idx="5">
                  <c:v>0.38641189</c:v>
                </c:pt>
                <c:pt idx="6">
                  <c:v>0.034235669</c:v>
                </c:pt>
                <c:pt idx="7">
                  <c:v>0.000265393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Sheet1!$AF$104:$AF$114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0.983660131</c:v>
                </c:pt>
                <c:pt idx="4">
                  <c:v>0.577614379</c:v>
                </c:pt>
                <c:pt idx="5">
                  <c:v>0.048202614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Sheet1!$AF$66:$AF$76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0.991525424</c:v>
                </c:pt>
                <c:pt idx="4">
                  <c:v>0.80579096</c:v>
                </c:pt>
                <c:pt idx="5">
                  <c:v>0.172316384</c:v>
                </c:pt>
                <c:pt idx="6">
                  <c:v>0.009887006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5     West of Cascades - South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Sheet1!$AF$121:$AF$131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0.9987824675324676</c:v>
                </c:pt>
                <c:pt idx="4">
                  <c:v>0.9134199134199135</c:v>
                </c:pt>
                <c:pt idx="5">
                  <c:v>0.6060606060606061</c:v>
                </c:pt>
                <c:pt idx="6">
                  <c:v>0.2525703463203463</c:v>
                </c:pt>
                <c:pt idx="7">
                  <c:v>0.07237554112554112</c:v>
                </c:pt>
                <c:pt idx="8">
                  <c:v>0.0021645021645021645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Sheet1!$AF$147:$AF$157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0.9916938997821351</c:v>
                </c:pt>
                <c:pt idx="4">
                  <c:v>0.6697984749455338</c:v>
                </c:pt>
                <c:pt idx="5">
                  <c:v>0.08319716775599129</c:v>
                </c:pt>
                <c:pt idx="6">
                  <c:v>0.0002723311546840959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Sheet1!$AF$134:$AF$144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0.9947916666666666</c:v>
                </c:pt>
                <c:pt idx="4">
                  <c:v>0.8284722222222223</c:v>
                </c:pt>
                <c:pt idx="5">
                  <c:v>0.30659722222222224</c:v>
                </c:pt>
                <c:pt idx="6">
                  <c:v>0.027430555555555555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Sheet1!$AF$160:$AF$170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0.9951748410535877</c:v>
                </c:pt>
                <c:pt idx="4">
                  <c:v>0.7979677565849228</c:v>
                </c:pt>
                <c:pt idx="5">
                  <c:v>0.3391235240690282</c:v>
                </c:pt>
                <c:pt idx="6">
                  <c:v>0.11058128973660308</c:v>
                </c:pt>
                <c:pt idx="7">
                  <c:v>0.03037011807447775</c:v>
                </c:pt>
                <c:pt idx="8">
                  <c:v>0.0009082652134423251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252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95"/>
          <c:w val="0.905"/>
          <c:h val="0.892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Sheet1!$AI$28:$AI$38</c:f>
              <c:numCache>
                <c:ptCount val="11"/>
                <c:pt idx="0">
                  <c:v>1</c:v>
                </c:pt>
                <c:pt idx="1">
                  <c:v>0.9151363383416806</c:v>
                </c:pt>
                <c:pt idx="2">
                  <c:v>0.796883695047301</c:v>
                </c:pt>
                <c:pt idx="3">
                  <c:v>0.6268781302170284</c:v>
                </c:pt>
                <c:pt idx="4">
                  <c:v>0.3984418475236505</c:v>
                </c:pt>
                <c:pt idx="5">
                  <c:v>0.19699499165275458</c:v>
                </c:pt>
                <c:pt idx="6">
                  <c:v>0.07206455203116305</c:v>
                </c:pt>
                <c:pt idx="7">
                  <c:v>0.02003338898163606</c:v>
                </c:pt>
                <c:pt idx="8">
                  <c:v>0.007512520868113523</c:v>
                </c:pt>
                <c:pt idx="9">
                  <c:v>0.0005564830272676684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Sheet1!$AI$104:$AI$114</c:f>
              <c:numCache>
                <c:ptCount val="11"/>
                <c:pt idx="0">
                  <c:v>1</c:v>
                </c:pt>
                <c:pt idx="1">
                  <c:v>0.9967320261437909</c:v>
                </c:pt>
                <c:pt idx="2">
                  <c:v>0.9861111111111112</c:v>
                </c:pt>
                <c:pt idx="3">
                  <c:v>0.9256535947712419</c:v>
                </c:pt>
                <c:pt idx="4">
                  <c:v>0.7878540305010894</c:v>
                </c:pt>
                <c:pt idx="5">
                  <c:v>0.5819716775599129</c:v>
                </c:pt>
                <c:pt idx="6">
                  <c:v>0.3333333333333333</c:v>
                </c:pt>
                <c:pt idx="7">
                  <c:v>0.10294117647058823</c:v>
                </c:pt>
                <c:pt idx="8">
                  <c:v>0.02505446623093682</c:v>
                </c:pt>
                <c:pt idx="9">
                  <c:v>0.002178649237472767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Sheet1!$AI$66:$AI$76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0.9985865724381625</c:v>
                </c:pt>
                <c:pt idx="3">
                  <c:v>0.9978798586572438</c:v>
                </c:pt>
                <c:pt idx="4">
                  <c:v>0.9865724381625441</c:v>
                </c:pt>
                <c:pt idx="5">
                  <c:v>0.9392226148409893</c:v>
                </c:pt>
                <c:pt idx="6">
                  <c:v>0.7985865724381626</c:v>
                </c:pt>
                <c:pt idx="7">
                  <c:v>0.5674911660777385</c:v>
                </c:pt>
                <c:pt idx="8">
                  <c:v>0.2840989399293286</c:v>
                </c:pt>
                <c:pt idx="9">
                  <c:v>0.0558303886925795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      West of Hatwai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7875"/>
          <c:h val="0.806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Sheet1!$AI$121:$AI$131</c:f>
              <c:numCache>
                <c:ptCount val="11"/>
                <c:pt idx="0">
                  <c:v>1</c:v>
                </c:pt>
                <c:pt idx="1">
                  <c:v>0.943197561651427</c:v>
                </c:pt>
                <c:pt idx="2">
                  <c:v>0.8000831255195345</c:v>
                </c:pt>
                <c:pt idx="3">
                  <c:v>0.4681352175117761</c:v>
                </c:pt>
                <c:pt idx="4">
                  <c:v>0.2258243280687171</c:v>
                </c:pt>
                <c:pt idx="5">
                  <c:v>0.09947353837628152</c:v>
                </c:pt>
                <c:pt idx="6">
                  <c:v>0.035882515932391244</c:v>
                </c:pt>
                <c:pt idx="7">
                  <c:v>0.00997506234413965</c:v>
                </c:pt>
                <c:pt idx="8">
                  <c:v>0.003740648379052369</c:v>
                </c:pt>
                <c:pt idx="9">
                  <c:v>0.0002770850651149903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Sheet1!$AI$147:$AI$157</c:f>
              <c:numCache>
                <c:ptCount val="11"/>
                <c:pt idx="0">
                  <c:v>1</c:v>
                </c:pt>
                <c:pt idx="1">
                  <c:v>0.9500272331154684</c:v>
                </c:pt>
                <c:pt idx="2">
                  <c:v>0.8596132897603486</c:v>
                </c:pt>
                <c:pt idx="3">
                  <c:v>0.7429193899782135</c:v>
                </c:pt>
                <c:pt idx="4">
                  <c:v>0.559368191721133</c:v>
                </c:pt>
                <c:pt idx="5">
                  <c:v>0.3630174291938998</c:v>
                </c:pt>
                <c:pt idx="6">
                  <c:v>0.20098039215686275</c:v>
                </c:pt>
                <c:pt idx="7">
                  <c:v>0.06535947712418301</c:v>
                </c:pt>
                <c:pt idx="8">
                  <c:v>0.014705882352941176</c:v>
                </c:pt>
                <c:pt idx="9">
                  <c:v>0.0010893246187363835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Sheet1!$AI$134:$AI$144</c:f>
              <c:numCache>
                <c:ptCount val="11"/>
                <c:pt idx="0">
                  <c:v>1</c:v>
                </c:pt>
                <c:pt idx="1">
                  <c:v>0.9927007299270073</c:v>
                </c:pt>
                <c:pt idx="2">
                  <c:v>0.9409106708376781</c:v>
                </c:pt>
                <c:pt idx="3">
                  <c:v>0.7785888077858881</c:v>
                </c:pt>
                <c:pt idx="4">
                  <c:v>0.6896072297532152</c:v>
                </c:pt>
                <c:pt idx="5">
                  <c:v>0.5961070559610706</c:v>
                </c:pt>
                <c:pt idx="6">
                  <c:v>0.49009384775808135</c:v>
                </c:pt>
                <c:pt idx="7">
                  <c:v>0.313521028849496</c:v>
                </c:pt>
                <c:pt idx="8">
                  <c:v>0.1421619742787626</c:v>
                </c:pt>
                <c:pt idx="9">
                  <c:v>0.02745915884602016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Sheet1!$AI$160:$AI$170</c:f>
              <c:numCache>
                <c:ptCount val="11"/>
                <c:pt idx="0">
                  <c:v>1</c:v>
                </c:pt>
                <c:pt idx="1">
                  <c:v>0.9542404954412523</c:v>
                </c:pt>
                <c:pt idx="2">
                  <c:v>0.8483858019381846</c:v>
                </c:pt>
                <c:pt idx="3">
                  <c:v>0.6350708182808648</c:v>
                </c:pt>
                <c:pt idx="4">
                  <c:v>0.44280061930156545</c:v>
                </c:pt>
                <c:pt idx="5">
                  <c:v>0.2923906187281381</c:v>
                </c:pt>
                <c:pt idx="6">
                  <c:v>0.1803429095705029</c:v>
                </c:pt>
                <c:pt idx="7">
                  <c:v>0.08337634038649006</c:v>
                </c:pt>
                <c:pt idx="8">
                  <c:v>0.031194449223005908</c:v>
                </c:pt>
                <c:pt idx="9">
                  <c:v>0.005103503641263834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      West of Hatwai
Scheduled MW Flow
Winter 00-01 thru Summer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7"/>
          <c:w val="0.7875"/>
          <c:h val="0.806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Sheet1!$BS$121:$BS$131</c:f>
              <c:numCache>
                <c:ptCount val="11"/>
                <c:pt idx="0">
                  <c:v>1</c:v>
                </c:pt>
                <c:pt idx="1">
                  <c:v>0.9878048780487805</c:v>
                </c:pt>
                <c:pt idx="2">
                  <c:v>0.8971729490022173</c:v>
                </c:pt>
                <c:pt idx="3">
                  <c:v>0.5083148558758315</c:v>
                </c:pt>
                <c:pt idx="4">
                  <c:v>0.14495565410199557</c:v>
                </c:pt>
                <c:pt idx="5">
                  <c:v>0.02466740576496674</c:v>
                </c:pt>
                <c:pt idx="6">
                  <c:v>0.003048780487804878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Sheet1!$BS$134:$BS$144</c:f>
              <c:numCache>
                <c:ptCount val="11"/>
                <c:pt idx="0">
                  <c:v>1</c:v>
                </c:pt>
                <c:pt idx="1">
                  <c:v>0.9870218579234973</c:v>
                </c:pt>
                <c:pt idx="2">
                  <c:v>0.9255464480874317</c:v>
                </c:pt>
                <c:pt idx="3">
                  <c:v>0.7028688524590164</c:v>
                </c:pt>
                <c:pt idx="4">
                  <c:v>0.45081967213114754</c:v>
                </c:pt>
                <c:pt idx="5">
                  <c:v>0.3312841530054645</c:v>
                </c:pt>
                <c:pt idx="6">
                  <c:v>0.23633879781420766</c:v>
                </c:pt>
                <c:pt idx="7">
                  <c:v>0.13729508196721313</c:v>
                </c:pt>
                <c:pt idx="8">
                  <c:v>0.045081967213114756</c:v>
                </c:pt>
                <c:pt idx="9">
                  <c:v>0.00546448087431694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Sheet1!$BS$147:$BS$157</c:f>
              <c:numCache>
                <c:ptCount val="11"/>
                <c:pt idx="0">
                  <c:v>1</c:v>
                </c:pt>
                <c:pt idx="1">
                  <c:v>0.9522484932777006</c:v>
                </c:pt>
                <c:pt idx="2">
                  <c:v>0.8548910523875753</c:v>
                </c:pt>
                <c:pt idx="3">
                  <c:v>0.6826611033843301</c:v>
                </c:pt>
                <c:pt idx="4">
                  <c:v>0.4566527584608252</c:v>
                </c:pt>
                <c:pt idx="5">
                  <c:v>0.2654149281409365</c:v>
                </c:pt>
                <c:pt idx="6">
                  <c:v>0.16110338433008808</c:v>
                </c:pt>
                <c:pt idx="7">
                  <c:v>0.06815020862308763</c:v>
                </c:pt>
                <c:pt idx="8">
                  <c:v>0.012980992118683357</c:v>
                </c:pt>
                <c:pt idx="9">
                  <c:v>0.0002318034306907742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Sheet1!$BS$160:$BS$170</c:f>
              <c:numCache>
                <c:ptCount val="11"/>
                <c:pt idx="0">
                  <c:v>1</c:v>
                </c:pt>
                <c:pt idx="1">
                  <c:v>0.9713402940549755</c:v>
                </c:pt>
                <c:pt idx="2">
                  <c:v>0.8821649264862561</c:v>
                </c:pt>
                <c:pt idx="3">
                  <c:v>0.6187939484338376</c:v>
                </c:pt>
                <c:pt idx="4">
                  <c:v>0.3359258470061794</c:v>
                </c:pt>
                <c:pt idx="5">
                  <c:v>0.1831451097379075</c:v>
                </c:pt>
                <c:pt idx="6">
                  <c:v>0.11208182399318134</c:v>
                </c:pt>
                <c:pt idx="7">
                  <c:v>0.05273812060515662</c:v>
                </c:pt>
                <c:pt idx="8">
                  <c:v>0.012998082250159812</c:v>
                </c:pt>
                <c:pt idx="9">
                  <c:v>0.0009588749200937567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17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475"/>
          <c:w val="0.897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Sheet1!$AX$28:$AX$38</c:f>
              <c:numCache>
                <c:ptCount val="11"/>
                <c:pt idx="0">
                  <c:v>1</c:v>
                </c:pt>
                <c:pt idx="1">
                  <c:v>0.938832772</c:v>
                </c:pt>
                <c:pt idx="2">
                  <c:v>0.820426487</c:v>
                </c:pt>
                <c:pt idx="3">
                  <c:v>0.676767677</c:v>
                </c:pt>
                <c:pt idx="4">
                  <c:v>0.511503928</c:v>
                </c:pt>
                <c:pt idx="5">
                  <c:v>0.338664422</c:v>
                </c:pt>
                <c:pt idx="6">
                  <c:v>0.210998878</c:v>
                </c:pt>
                <c:pt idx="7">
                  <c:v>0.091189675</c:v>
                </c:pt>
                <c:pt idx="8">
                  <c:v>0.021885522</c:v>
                </c:pt>
                <c:pt idx="9">
                  <c:v>0.003647587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Sheet1!$AX$104:$AX$114</c:f>
              <c:numCache>
                <c:ptCount val="11"/>
                <c:pt idx="0">
                  <c:v>1</c:v>
                </c:pt>
                <c:pt idx="1">
                  <c:v>0.844858689</c:v>
                </c:pt>
                <c:pt idx="2">
                  <c:v>0.66325917</c:v>
                </c:pt>
                <c:pt idx="3">
                  <c:v>0.464521948</c:v>
                </c:pt>
                <c:pt idx="4">
                  <c:v>0.3057727</c:v>
                </c:pt>
                <c:pt idx="5">
                  <c:v>0.187312087</c:v>
                </c:pt>
                <c:pt idx="6">
                  <c:v>0.114852676</c:v>
                </c:pt>
                <c:pt idx="7">
                  <c:v>0.065243536</c:v>
                </c:pt>
                <c:pt idx="8">
                  <c:v>0.025856885</c:v>
                </c:pt>
                <c:pt idx="9">
                  <c:v>0.004810583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Sheet1!$AX$66:$AX$76</c:f>
              <c:numCache>
                <c:ptCount val="11"/>
                <c:pt idx="0">
                  <c:v>1</c:v>
                </c:pt>
                <c:pt idx="1">
                  <c:v>0.992927864</c:v>
                </c:pt>
                <c:pt idx="2">
                  <c:v>0.975954738</c:v>
                </c:pt>
                <c:pt idx="3">
                  <c:v>0.912305516</c:v>
                </c:pt>
                <c:pt idx="4">
                  <c:v>0.810466761</c:v>
                </c:pt>
                <c:pt idx="5">
                  <c:v>0.690240453</c:v>
                </c:pt>
                <c:pt idx="6">
                  <c:v>0.467468175</c:v>
                </c:pt>
                <c:pt idx="7">
                  <c:v>0.222065064</c:v>
                </c:pt>
                <c:pt idx="8">
                  <c:v>0.098302687</c:v>
                </c:pt>
                <c:pt idx="9">
                  <c:v>0.043140028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66 - COI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Sheet1!$AX$121:$AX$131</c:f>
              <c:numCache>
                <c:ptCount val="11"/>
                <c:pt idx="0">
                  <c:v>1</c:v>
                </c:pt>
                <c:pt idx="1">
                  <c:v>0.9211464423214031</c:v>
                </c:pt>
                <c:pt idx="2">
                  <c:v>0.7832596606302581</c:v>
                </c:pt>
                <c:pt idx="3">
                  <c:v>0.6053044346214174</c:v>
                </c:pt>
                <c:pt idx="4">
                  <c:v>0.4093825752174533</c:v>
                </c:pt>
                <c:pt idx="5">
                  <c:v>0.2429773278197633</c:v>
                </c:pt>
                <c:pt idx="6">
                  <c:v>0.1310423499215742</c:v>
                </c:pt>
                <c:pt idx="7">
                  <c:v>0.03365178953372309</c:v>
                </c:pt>
                <c:pt idx="8">
                  <c:v>0.01354627121060887</c:v>
                </c:pt>
                <c:pt idx="9">
                  <c:v>0.0018537002709254242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Sheet1!$AX$147:$AX$157</c:f>
              <c:numCache>
                <c:ptCount val="11"/>
                <c:pt idx="0">
                  <c:v>1</c:v>
                </c:pt>
                <c:pt idx="1">
                  <c:v>0.8827535159141376</c:v>
                </c:pt>
                <c:pt idx="2">
                  <c:v>0.724500370096225</c:v>
                </c:pt>
                <c:pt idx="3">
                  <c:v>0.5450777202072539</c:v>
                </c:pt>
                <c:pt idx="4">
                  <c:v>0.38386380458919317</c:v>
                </c:pt>
                <c:pt idx="5">
                  <c:v>0.2538860103626943</c:v>
                </c:pt>
                <c:pt idx="6">
                  <c:v>0.15632864544781644</c:v>
                </c:pt>
                <c:pt idx="7">
                  <c:v>0.07949666913397484</c:v>
                </c:pt>
                <c:pt idx="8">
                  <c:v>0.029755736491487786</c:v>
                </c:pt>
                <c:pt idx="9">
                  <c:v>0.006069578090303479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Sheet1!$AX$134:$AX$144</c:f>
              <c:numCache>
                <c:ptCount val="11"/>
                <c:pt idx="0">
                  <c:v>1</c:v>
                </c:pt>
                <c:pt idx="1">
                  <c:v>0.9521354933726067</c:v>
                </c:pt>
                <c:pt idx="2">
                  <c:v>0.8869661266568483</c:v>
                </c:pt>
                <c:pt idx="3">
                  <c:v>0.7665684830633285</c:v>
                </c:pt>
                <c:pt idx="4">
                  <c:v>0.6299705449189985</c:v>
                </c:pt>
                <c:pt idx="5">
                  <c:v>0.48122238586156113</c:v>
                </c:pt>
                <c:pt idx="6">
                  <c:v>0.32547864506627394</c:v>
                </c:pt>
                <c:pt idx="7">
                  <c:v>0.17010309278350516</c:v>
                </c:pt>
                <c:pt idx="8">
                  <c:v>0.0821060382916053</c:v>
                </c:pt>
                <c:pt idx="9">
                  <c:v>0.030191458026509573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Sheet1!$AX$160:$AX$170</c:f>
              <c:numCache>
                <c:ptCount val="11"/>
                <c:pt idx="0">
                  <c:v>1</c:v>
                </c:pt>
                <c:pt idx="1">
                  <c:v>0.9105192914341179</c:v>
                </c:pt>
                <c:pt idx="2">
                  <c:v>0.7762678961417132</c:v>
                </c:pt>
                <c:pt idx="3">
                  <c:v>0.6071948556175686</c:v>
                </c:pt>
                <c:pt idx="4">
                  <c:v>0.43527056539674835</c:v>
                </c:pt>
                <c:pt idx="5">
                  <c:v>0.28670225673380245</c:v>
                </c:pt>
                <c:pt idx="6">
                  <c:v>0.17344091239990295</c:v>
                </c:pt>
                <c:pt idx="7">
                  <c:v>0.0749211356466877</c:v>
                </c:pt>
                <c:pt idx="8">
                  <c:v>0.031485076437757824</c:v>
                </c:pt>
                <c:pt idx="9">
                  <c:v>0.008250424654210144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  W01-02  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75"/>
          <c:w val="0.8985"/>
          <c:h val="0.8772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Sheet1!$BC$28:$BC$38</c:f>
              <c:numCache>
                <c:ptCount val="11"/>
                <c:pt idx="0">
                  <c:v>1</c:v>
                </c:pt>
                <c:pt idx="1">
                  <c:v>0.974471589</c:v>
                </c:pt>
                <c:pt idx="2">
                  <c:v>0.934669229</c:v>
                </c:pt>
                <c:pt idx="3">
                  <c:v>0.845457041</c:v>
                </c:pt>
                <c:pt idx="4">
                  <c:v>0.736755421</c:v>
                </c:pt>
                <c:pt idx="5">
                  <c:v>0.619818831</c:v>
                </c:pt>
                <c:pt idx="6">
                  <c:v>0.443315948</c:v>
                </c:pt>
                <c:pt idx="7">
                  <c:v>0.268185561</c:v>
                </c:pt>
                <c:pt idx="8">
                  <c:v>0.099094153</c:v>
                </c:pt>
                <c:pt idx="9">
                  <c:v>0.021410925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Sheet1!$BC$104:$BC$114</c:f>
              <c:numCache>
                <c:ptCount val="11"/>
                <c:pt idx="0">
                  <c:v>1</c:v>
                </c:pt>
                <c:pt idx="1">
                  <c:v>0.99046841</c:v>
                </c:pt>
                <c:pt idx="2">
                  <c:v>0.970860566</c:v>
                </c:pt>
                <c:pt idx="3">
                  <c:v>0.926742919</c:v>
                </c:pt>
                <c:pt idx="4">
                  <c:v>0.86546841</c:v>
                </c:pt>
                <c:pt idx="5">
                  <c:v>0.750816993</c:v>
                </c:pt>
                <c:pt idx="6">
                  <c:v>0.560729847</c:v>
                </c:pt>
                <c:pt idx="7">
                  <c:v>0.357298475</c:v>
                </c:pt>
                <c:pt idx="8">
                  <c:v>0.192265795</c:v>
                </c:pt>
                <c:pt idx="9">
                  <c:v>0.043028322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Sheet1!$BC$66:$BC$76</c:f>
              <c:numCache>
                <c:ptCount val="11"/>
                <c:pt idx="0">
                  <c:v>1</c:v>
                </c:pt>
                <c:pt idx="1">
                  <c:v>0.994350282</c:v>
                </c:pt>
                <c:pt idx="2">
                  <c:v>0.981638418</c:v>
                </c:pt>
                <c:pt idx="3">
                  <c:v>0.906073446</c:v>
                </c:pt>
                <c:pt idx="4">
                  <c:v>0.728813559</c:v>
                </c:pt>
                <c:pt idx="5">
                  <c:v>0.483050847</c:v>
                </c:pt>
                <c:pt idx="6">
                  <c:v>0.228813559</c:v>
                </c:pt>
                <c:pt idx="7">
                  <c:v>0.101694915</c:v>
                </c:pt>
                <c:pt idx="8">
                  <c:v>0.005649718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785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 00-01 Sp 01 Su 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4025"/>
          <c:w val="0.87675"/>
          <c:h val="0.7895"/>
        </c:manualLayout>
      </c:layout>
      <c:lineChart>
        <c:grouping val="standard"/>
        <c:varyColors val="0"/>
        <c:ser>
          <c:idx val="0"/>
          <c:order val="0"/>
          <c:tx>
            <c:v>Winter 00-01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Sheet1!$E$9:$E$19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Sheet1!$AI$9:$AI$19</c:f>
              <c:numCache>
                <c:ptCount val="11"/>
                <c:pt idx="0">
                  <c:v>1</c:v>
                </c:pt>
                <c:pt idx="1">
                  <c:v>0.9710264900662252</c:v>
                </c:pt>
                <c:pt idx="2">
                  <c:v>0.8032560706401766</c:v>
                </c:pt>
                <c:pt idx="3">
                  <c:v>0.3107064017660044</c:v>
                </c:pt>
                <c:pt idx="4">
                  <c:v>0.054635761589403975</c:v>
                </c:pt>
                <c:pt idx="5">
                  <c:v>0.0027593818984547464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Spring 01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Sheet1!$AI$47:$AI$57</c:f>
              <c:numCache>
                <c:ptCount val="11"/>
                <c:pt idx="0">
                  <c:v>1</c:v>
                </c:pt>
                <c:pt idx="1">
                  <c:v>0.9856361149110807</c:v>
                </c:pt>
                <c:pt idx="2">
                  <c:v>0.8850889192886456</c:v>
                </c:pt>
                <c:pt idx="3">
                  <c:v>0.5663474692202463</c:v>
                </c:pt>
                <c:pt idx="4">
                  <c:v>0.4021887824897401</c:v>
                </c:pt>
                <c:pt idx="5">
                  <c:v>0.2640218878248974</c:v>
                </c:pt>
                <c:pt idx="6">
                  <c:v>0.19151846785225718</c:v>
                </c:pt>
                <c:pt idx="7">
                  <c:v>0.0677154582763338</c:v>
                </c:pt>
                <c:pt idx="8">
                  <c:v>0.0047879616963064295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Sheet1!$AI$85:$AI$95</c:f>
              <c:numCache>
                <c:ptCount val="11"/>
                <c:pt idx="0">
                  <c:v>1</c:v>
                </c:pt>
                <c:pt idx="1">
                  <c:v>0.903322440087146</c:v>
                </c:pt>
                <c:pt idx="2">
                  <c:v>0.7331154684095861</c:v>
                </c:pt>
                <c:pt idx="3">
                  <c:v>0.5601851851851852</c:v>
                </c:pt>
                <c:pt idx="4">
                  <c:v>0.33088235294117646</c:v>
                </c:pt>
                <c:pt idx="5">
                  <c:v>0.14406318082788672</c:v>
                </c:pt>
                <c:pt idx="6">
                  <c:v>0.06862745098039216</c:v>
                </c:pt>
                <c:pt idx="7">
                  <c:v>0.027777777777777776</c:v>
                </c:pt>
                <c:pt idx="8">
                  <c:v>0.004357298474945534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8 - Montana to Northwest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Sheet1!$BC$121:$BC$131</c:f>
              <c:numCache>
                <c:ptCount val="11"/>
                <c:pt idx="0">
                  <c:v>1</c:v>
                </c:pt>
                <c:pt idx="1">
                  <c:v>0.9861015549745424</c:v>
                </c:pt>
                <c:pt idx="2">
                  <c:v>0.9660107334525939</c:v>
                </c:pt>
                <c:pt idx="3">
                  <c:v>0.918260630246319</c:v>
                </c:pt>
                <c:pt idx="4">
                  <c:v>0.8552359983486996</c:v>
                </c:pt>
                <c:pt idx="5">
                  <c:v>0.775973579193615</c:v>
                </c:pt>
                <c:pt idx="6">
                  <c:v>0.6283198018439521</c:v>
                </c:pt>
                <c:pt idx="7">
                  <c:v>0.43236548782165957</c:v>
                </c:pt>
                <c:pt idx="8">
                  <c:v>0.18494564469519748</c:v>
                </c:pt>
                <c:pt idx="9">
                  <c:v>0.03935599284436494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Sheet1!$BC$147:$BC$157</c:f>
              <c:numCache>
                <c:ptCount val="11"/>
                <c:pt idx="0">
                  <c:v>1</c:v>
                </c:pt>
                <c:pt idx="1">
                  <c:v>0.968681917211329</c:v>
                </c:pt>
                <c:pt idx="2">
                  <c:v>0.9285130718954249</c:v>
                </c:pt>
                <c:pt idx="3">
                  <c:v>0.8583877995642701</c:v>
                </c:pt>
                <c:pt idx="4">
                  <c:v>0.7558551198257081</c:v>
                </c:pt>
                <c:pt idx="5">
                  <c:v>0.6098856209150327</c:v>
                </c:pt>
                <c:pt idx="6">
                  <c:v>0.4305555555555556</c:v>
                </c:pt>
                <c:pt idx="7">
                  <c:v>0.2775054466230937</c:v>
                </c:pt>
                <c:pt idx="8">
                  <c:v>0.14760348583877997</c:v>
                </c:pt>
                <c:pt idx="9">
                  <c:v>0.035130718954248366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Sheet1!$BC$134:$BC$144</c:f>
              <c:numCache>
                <c:ptCount val="11"/>
                <c:pt idx="0">
                  <c:v>1</c:v>
                </c:pt>
                <c:pt idx="1">
                  <c:v>0.9944444444444445</c:v>
                </c:pt>
                <c:pt idx="2">
                  <c:v>0.9802083333333333</c:v>
                </c:pt>
                <c:pt idx="3">
                  <c:v>0.9260416666666667</c:v>
                </c:pt>
                <c:pt idx="4">
                  <c:v>0.7854166666666667</c:v>
                </c:pt>
                <c:pt idx="5">
                  <c:v>0.5513888888888889</c:v>
                </c:pt>
                <c:pt idx="6">
                  <c:v>0.2767361111111111</c:v>
                </c:pt>
                <c:pt idx="7">
                  <c:v>0.10868055555555556</c:v>
                </c:pt>
                <c:pt idx="8">
                  <c:v>0.021527777777777778</c:v>
                </c:pt>
                <c:pt idx="9">
                  <c:v>0.0020833333333333333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Sheet1!$BC$160:$BC$170</c:f>
              <c:numCache>
                <c:ptCount val="11"/>
                <c:pt idx="0">
                  <c:v>1</c:v>
                </c:pt>
                <c:pt idx="1">
                  <c:v>0.9801612257732548</c:v>
                </c:pt>
                <c:pt idx="2">
                  <c:v>0.9526041964438854</c:v>
                </c:pt>
                <c:pt idx="3">
                  <c:v>0.894402835744097</c:v>
                </c:pt>
                <c:pt idx="4">
                  <c:v>0.8020124635526842</c:v>
                </c:pt>
                <c:pt idx="5">
                  <c:v>0.6692584757875479</c:v>
                </c:pt>
                <c:pt idx="6">
                  <c:v>0.4873935166657138</c:v>
                </c:pt>
                <c:pt idx="7">
                  <c:v>0.31404722428677606</c:v>
                </c:pt>
                <c:pt idx="8">
                  <c:v>0.14235892744840203</c:v>
                </c:pt>
                <c:pt idx="9">
                  <c:v>0.031444743010691216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558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65 - Pacific DC Intertie
Actual MW Flows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 neg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Sheet1!$AR$175:$AR$195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Sheet1!$AU$175:$AU$185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0.14</c:v>
                </c:pt>
                <c:pt idx="4">
                  <c:v>0.19</c:v>
                </c:pt>
                <c:pt idx="5">
                  <c:v>0.25</c:v>
                </c:pt>
                <c:pt idx="6">
                  <c:v>0.34</c:v>
                </c:pt>
                <c:pt idx="7">
                  <c:v>0.42</c:v>
                </c:pt>
                <c:pt idx="8">
                  <c:v>0.49</c:v>
                </c:pt>
                <c:pt idx="9">
                  <c:v>0.56</c:v>
                </c:pt>
                <c:pt idx="10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v>w Pos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Sheet1!$AR$175:$AR$195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Sheet1!$AV$175:$AV$195</c:f>
              <c:numCache>
                <c:ptCount val="21"/>
                <c:pt idx="0">
                  <c:v>0</c:v>
                </c:pt>
                <c:pt idx="10">
                  <c:v>0.31</c:v>
                </c:pt>
                <c:pt idx="11">
                  <c:v>0.22</c:v>
                </c:pt>
                <c:pt idx="12">
                  <c:v>0.15</c:v>
                </c:pt>
                <c:pt idx="13">
                  <c:v>0.11</c:v>
                </c:pt>
                <c:pt idx="14">
                  <c:v>0.07</c:v>
                </c:pt>
                <c:pt idx="15">
                  <c:v>0.03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 Pos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Sheet1!$AX$175:$AX$195</c:f>
              <c:numCache>
                <c:ptCount val="21"/>
                <c:pt idx="0">
                  <c:v>0</c:v>
                </c:pt>
                <c:pt idx="10">
                  <c:v>0.47</c:v>
                </c:pt>
                <c:pt idx="11">
                  <c:v>0.35</c:v>
                </c:pt>
                <c:pt idx="12">
                  <c:v>0.26</c:v>
                </c:pt>
                <c:pt idx="13">
                  <c:v>0.19</c:v>
                </c:pt>
                <c:pt idx="14">
                  <c:v>0.15</c:v>
                </c:pt>
                <c:pt idx="15">
                  <c:v>0.11</c:v>
                </c:pt>
                <c:pt idx="16">
                  <c:v>0.09</c:v>
                </c:pt>
                <c:pt idx="17">
                  <c:v>0.06</c:v>
                </c:pt>
                <c:pt idx="18">
                  <c:v>0.04</c:v>
                </c:pt>
                <c:pt idx="19">
                  <c:v>0.02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Su Neg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Sheet1!$AW$175:$AW$185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</c:v>
                </c:pt>
                <c:pt idx="6">
                  <c:v>0.16</c:v>
                </c:pt>
                <c:pt idx="7">
                  <c:v>0.22</c:v>
                </c:pt>
                <c:pt idx="8">
                  <c:v>0.28</c:v>
                </c:pt>
                <c:pt idx="9">
                  <c:v>0.39</c:v>
                </c:pt>
                <c:pt idx="10">
                  <c:v>0.53</c:v>
                </c:pt>
              </c:numCache>
            </c:numRef>
          </c:val>
          <c:smooth val="0"/>
        </c:ser>
        <c:ser>
          <c:idx val="4"/>
          <c:order val="4"/>
          <c:tx>
            <c:v>Sp Pos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Sheet1!$AZ$175:$AZ$195</c:f>
              <c:numCache>
                <c:ptCount val="21"/>
                <c:pt idx="0">
                  <c:v>0</c:v>
                </c:pt>
                <c:pt idx="10">
                  <c:v>0.63</c:v>
                </c:pt>
                <c:pt idx="11">
                  <c:v>0.57</c:v>
                </c:pt>
                <c:pt idx="12">
                  <c:v>0.49</c:v>
                </c:pt>
                <c:pt idx="13">
                  <c:v>0.41</c:v>
                </c:pt>
                <c:pt idx="14">
                  <c:v>0.35</c:v>
                </c:pt>
                <c:pt idx="15">
                  <c:v>0.29</c:v>
                </c:pt>
                <c:pt idx="16">
                  <c:v>0.22</c:v>
                </c:pt>
                <c:pt idx="17">
                  <c:v>0.14</c:v>
                </c:pt>
                <c:pt idx="18">
                  <c:v>0.07</c:v>
                </c:pt>
                <c:pt idx="19">
                  <c:v>0.02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Sp Neg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Sheet1!$AY$175:$AY$185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0.08</c:v>
                </c:pt>
                <c:pt idx="6">
                  <c:v>0.13</c:v>
                </c:pt>
                <c:pt idx="7">
                  <c:v>0.19</c:v>
                </c:pt>
                <c:pt idx="8">
                  <c:v>0.25</c:v>
                </c:pt>
                <c:pt idx="9">
                  <c:v>0.3</c:v>
                </c:pt>
                <c:pt idx="10">
                  <c:v>0.37</c:v>
                </c:pt>
              </c:numCache>
            </c:numRef>
          </c:val>
          <c:smooth val="0"/>
        </c:ser>
        <c:ser>
          <c:idx val="6"/>
          <c:order val="6"/>
          <c:tx>
            <c:v>All Seas Pos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Sheet1!$BB$175:$BB$195</c:f>
              <c:numCache>
                <c:ptCount val="21"/>
                <c:pt idx="0">
                  <c:v>0</c:v>
                </c:pt>
                <c:pt idx="10">
                  <c:v>0.43</c:v>
                </c:pt>
                <c:pt idx="11">
                  <c:v>0.33</c:v>
                </c:pt>
                <c:pt idx="12">
                  <c:v>0.25</c:v>
                </c:pt>
                <c:pt idx="13">
                  <c:v>0.19</c:v>
                </c:pt>
                <c:pt idx="14">
                  <c:v>0.14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0.03</c:v>
                </c:pt>
                <c:pt idx="19">
                  <c:v>0.01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All Seas Neg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Sheet1!$BA$175:$BA$185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0.07</c:v>
                </c:pt>
                <c:pt idx="4">
                  <c:v>0.11</c:v>
                </c:pt>
                <c:pt idx="5">
                  <c:v>0.16</c:v>
                </c:pt>
                <c:pt idx="6">
                  <c:v>0.28</c:v>
                </c:pt>
                <c:pt idx="7">
                  <c:v>0.3</c:v>
                </c:pt>
                <c:pt idx="8">
                  <c:v>0.36</c:v>
                </c:pt>
                <c:pt idx="9">
                  <c:v>0.45</c:v>
                </c:pt>
                <c:pt idx="10">
                  <c:v>0.57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402"/>
        <c:crosses val="autoZero"/>
        <c:auto val="1"/>
        <c:lblOffset val="100"/>
        <c:tickLblSkip val="1"/>
        <c:tickMarkSkip val="10"/>
        <c:noMultiLvlLbl val="0"/>
      </c:catAx>
      <c:valAx>
        <c:axId val="32184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706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Northwest Paths
Actual Flows - MW
Summer 00 and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83625"/>
          <c:h val="0.80125"/>
        </c:manualLayout>
      </c:layout>
      <c:lineChart>
        <c:grouping val="standard"/>
        <c:varyColors val="0"/>
        <c:ser>
          <c:idx val="0"/>
          <c:order val="0"/>
          <c:tx>
            <c:v>Path 73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Sheet1!$H$147:$H$157</c:f>
              <c:numCache>
                <c:ptCount val="11"/>
                <c:pt idx="0">
                  <c:v>1</c:v>
                </c:pt>
                <c:pt idx="1">
                  <c:v>0.7350217864923747</c:v>
                </c:pt>
                <c:pt idx="2">
                  <c:v>0.5787037037037037</c:v>
                </c:pt>
                <c:pt idx="3">
                  <c:v>0.4084967320261438</c:v>
                </c:pt>
                <c:pt idx="4">
                  <c:v>0.24904684095860566</c:v>
                </c:pt>
                <c:pt idx="5">
                  <c:v>0.15985838779956427</c:v>
                </c:pt>
                <c:pt idx="6">
                  <c:v>0.10471132897603486</c:v>
                </c:pt>
                <c:pt idx="7">
                  <c:v>0.05991285403050109</c:v>
                </c:pt>
                <c:pt idx="8">
                  <c:v>0.025326797385620915</c:v>
                </c:pt>
                <c:pt idx="9">
                  <c:v>0.001770152505446623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Path 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Sheet1!$U$147:$U$157</c:f>
              <c:numCache>
                <c:ptCount val="11"/>
                <c:pt idx="0">
                  <c:v>1</c:v>
                </c:pt>
                <c:pt idx="1">
                  <c:v>0.9958915365653246</c:v>
                </c:pt>
                <c:pt idx="2">
                  <c:v>0.9953437414407011</c:v>
                </c:pt>
                <c:pt idx="3">
                  <c:v>0.9950698438783895</c:v>
                </c:pt>
                <c:pt idx="4">
                  <c:v>0.9947959463160778</c:v>
                </c:pt>
                <c:pt idx="5">
                  <c:v>0.9920569706929608</c:v>
                </c:pt>
                <c:pt idx="6">
                  <c:v>0.9678170364283758</c:v>
                </c:pt>
                <c:pt idx="7">
                  <c:v>0.8788003286770748</c:v>
                </c:pt>
                <c:pt idx="8">
                  <c:v>0.7018625034237195</c:v>
                </c:pt>
                <c:pt idx="9">
                  <c:v>0.41194193371678994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Path 32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Sheet1!$X$147:$X$157</c:f>
              <c:numCache>
                <c:ptCount val="11"/>
                <c:pt idx="0">
                  <c:v>1</c:v>
                </c:pt>
                <c:pt idx="1">
                  <c:v>0.682586879762126</c:v>
                </c:pt>
                <c:pt idx="2">
                  <c:v>0.6701356625162609</c:v>
                </c:pt>
                <c:pt idx="3">
                  <c:v>0.5863222449358855</c:v>
                </c:pt>
                <c:pt idx="4">
                  <c:v>0.2913956513659171</c:v>
                </c:pt>
                <c:pt idx="5">
                  <c:v>0.061698569039212045</c:v>
                </c:pt>
                <c:pt idx="6">
                  <c:v>0.004645976584278015</c:v>
                </c:pt>
                <c:pt idx="7">
                  <c:v>0.00037167812674224123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Pth 4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Sheet1!$AC$147:$AC$157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0.94880174291939</c:v>
                </c:pt>
                <c:pt idx="3">
                  <c:v>0.627859477124183</c:v>
                </c:pt>
                <c:pt idx="4">
                  <c:v>0.2005718954248366</c:v>
                </c:pt>
                <c:pt idx="5">
                  <c:v>0.027096949891067538</c:v>
                </c:pt>
                <c:pt idx="6">
                  <c:v>0.0013616557734204794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Path 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Sheet1!$AF$147:$AF$157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0.9916938997821351</c:v>
                </c:pt>
                <c:pt idx="4">
                  <c:v>0.6697984749455338</c:v>
                </c:pt>
                <c:pt idx="5">
                  <c:v>0.08319716775599129</c:v>
                </c:pt>
                <c:pt idx="6">
                  <c:v>0.0002723311546840959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Path 66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Sheet1!$AX$147:$AX$157</c:f>
              <c:numCache>
                <c:ptCount val="11"/>
                <c:pt idx="0">
                  <c:v>1</c:v>
                </c:pt>
                <c:pt idx="1">
                  <c:v>0.8827535159141376</c:v>
                </c:pt>
                <c:pt idx="2">
                  <c:v>0.724500370096225</c:v>
                </c:pt>
                <c:pt idx="3">
                  <c:v>0.5450777202072539</c:v>
                </c:pt>
                <c:pt idx="4">
                  <c:v>0.38386380458919317</c:v>
                </c:pt>
                <c:pt idx="5">
                  <c:v>0.2538860103626943</c:v>
                </c:pt>
                <c:pt idx="6">
                  <c:v>0.15632864544781644</c:v>
                </c:pt>
                <c:pt idx="7">
                  <c:v>0.07949666913397484</c:v>
                </c:pt>
                <c:pt idx="8">
                  <c:v>0.029755736491487786</c:v>
                </c:pt>
                <c:pt idx="9">
                  <c:v>0.006069578090303479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Path 8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Sheet1!$BC$147:$BC$157</c:f>
              <c:numCache>
                <c:ptCount val="11"/>
                <c:pt idx="0">
                  <c:v>1</c:v>
                </c:pt>
                <c:pt idx="1">
                  <c:v>0.968681917211329</c:v>
                </c:pt>
                <c:pt idx="2">
                  <c:v>0.9285130718954249</c:v>
                </c:pt>
                <c:pt idx="3">
                  <c:v>0.8583877995642701</c:v>
                </c:pt>
                <c:pt idx="4">
                  <c:v>0.7558551198257081</c:v>
                </c:pt>
                <c:pt idx="5">
                  <c:v>0.6098856209150327</c:v>
                </c:pt>
                <c:pt idx="6">
                  <c:v>0.4305555555555556</c:v>
                </c:pt>
                <c:pt idx="7">
                  <c:v>0.2775054466230937</c:v>
                </c:pt>
                <c:pt idx="8">
                  <c:v>0.14760348583877997</c:v>
                </c:pt>
                <c:pt idx="9">
                  <c:v>0.035130718954248366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Path 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Sheet1!$AI$147:$AI$157</c:f>
              <c:numCache>
                <c:ptCount val="11"/>
                <c:pt idx="0">
                  <c:v>1</c:v>
                </c:pt>
                <c:pt idx="1">
                  <c:v>0.9500272331154684</c:v>
                </c:pt>
                <c:pt idx="2">
                  <c:v>0.8596132897603486</c:v>
                </c:pt>
                <c:pt idx="3">
                  <c:v>0.7429193899782135</c:v>
                </c:pt>
                <c:pt idx="4">
                  <c:v>0.559368191721133</c:v>
                </c:pt>
                <c:pt idx="5">
                  <c:v>0.3630174291938998</c:v>
                </c:pt>
                <c:pt idx="6">
                  <c:v>0.20098039215686275</c:v>
                </c:pt>
                <c:pt idx="7">
                  <c:v>0.06535947712418301</c:v>
                </c:pt>
                <c:pt idx="8">
                  <c:v>0.014705882352941176</c:v>
                </c:pt>
                <c:pt idx="9">
                  <c:v>0.0010893246187363835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4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Northwest Paths
Actual Flows - MW
Winter 00-01 and 01-02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05"/>
          <c:w val="0.806"/>
          <c:h val="0.81425"/>
        </c:manualLayout>
      </c:layout>
      <c:lineChart>
        <c:grouping val="standard"/>
        <c:varyColors val="0"/>
        <c:ser>
          <c:idx val="0"/>
          <c:order val="0"/>
          <c:tx>
            <c:v>Path John Day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Sheet1!$H$121:$H$131</c:f>
              <c:numCache>
                <c:ptCount val="11"/>
                <c:pt idx="0">
                  <c:v>1</c:v>
                </c:pt>
                <c:pt idx="1">
                  <c:v>0.7210497835497836</c:v>
                </c:pt>
                <c:pt idx="2">
                  <c:v>0.5123106060606061</c:v>
                </c:pt>
                <c:pt idx="3">
                  <c:v>0.30505952380952384</c:v>
                </c:pt>
                <c:pt idx="4">
                  <c:v>0.139745670995671</c:v>
                </c:pt>
                <c:pt idx="5">
                  <c:v>0.05519480519480519</c:v>
                </c:pt>
                <c:pt idx="6">
                  <c:v>0.013933982683982684</c:v>
                </c:pt>
                <c:pt idx="7">
                  <c:v>0.0013528138528138528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Path 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Sheet1!$U$121:$U$131</c:f>
              <c:numCache>
                <c:ptCount val="11"/>
                <c:pt idx="0">
                  <c:v>1</c:v>
                </c:pt>
                <c:pt idx="1">
                  <c:v>0.9993203751529156</c:v>
                </c:pt>
                <c:pt idx="2">
                  <c:v>0.9991844501834987</c:v>
                </c:pt>
                <c:pt idx="3">
                  <c:v>0.9990485252140818</c:v>
                </c:pt>
                <c:pt idx="4">
                  <c:v>0.9978252004893299</c:v>
                </c:pt>
                <c:pt idx="5">
                  <c:v>0.9893978523854832</c:v>
                </c:pt>
                <c:pt idx="6">
                  <c:v>0.9800190294957184</c:v>
                </c:pt>
                <c:pt idx="7">
                  <c:v>0.9411444882424902</c:v>
                </c:pt>
                <c:pt idx="8">
                  <c:v>0.8341715373114041</c:v>
                </c:pt>
                <c:pt idx="9">
                  <c:v>0.569525621856735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Path 32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Sheet1!$X$121:$X$131</c:f>
              <c:numCache>
                <c:ptCount val="11"/>
                <c:pt idx="0">
                  <c:v>1</c:v>
                </c:pt>
                <c:pt idx="1">
                  <c:v>0.9883658008658008</c:v>
                </c:pt>
                <c:pt idx="2">
                  <c:v>0.9856601731601732</c:v>
                </c:pt>
                <c:pt idx="3">
                  <c:v>0.9364177489177489</c:v>
                </c:pt>
                <c:pt idx="4">
                  <c:v>0.6653138528138528</c:v>
                </c:pt>
                <c:pt idx="5">
                  <c:v>0.2857142857142857</c:v>
                </c:pt>
                <c:pt idx="6">
                  <c:v>0.05708874458874459</c:v>
                </c:pt>
                <c:pt idx="7">
                  <c:v>0.0031114718614718615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Pth 4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Sheet1!$AC$121:$AC$131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0.9951298701298701</c:v>
                </c:pt>
                <c:pt idx="3">
                  <c:v>0.8989448051948052</c:v>
                </c:pt>
                <c:pt idx="4">
                  <c:v>0.6413690476190477</c:v>
                </c:pt>
                <c:pt idx="5">
                  <c:v>0.33509199134199136</c:v>
                </c:pt>
                <c:pt idx="6">
                  <c:v>0.09889069264069264</c:v>
                </c:pt>
                <c:pt idx="7">
                  <c:v>0.006899350649350649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Path 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Sheet1!$AF$121:$AF$131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0.9987824675324676</c:v>
                </c:pt>
                <c:pt idx="4">
                  <c:v>0.9134199134199135</c:v>
                </c:pt>
                <c:pt idx="5">
                  <c:v>0.6060606060606061</c:v>
                </c:pt>
                <c:pt idx="6">
                  <c:v>0.2525703463203463</c:v>
                </c:pt>
                <c:pt idx="7">
                  <c:v>0.07237554112554112</c:v>
                </c:pt>
                <c:pt idx="8">
                  <c:v>0.0021645021645021645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Path 66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Sheet1!$AX$121:$AX$131</c:f>
              <c:numCache>
                <c:ptCount val="11"/>
                <c:pt idx="0">
                  <c:v>1</c:v>
                </c:pt>
                <c:pt idx="1">
                  <c:v>0.9211464423214031</c:v>
                </c:pt>
                <c:pt idx="2">
                  <c:v>0.7832596606302581</c:v>
                </c:pt>
                <c:pt idx="3">
                  <c:v>0.6053044346214174</c:v>
                </c:pt>
                <c:pt idx="4">
                  <c:v>0.4093825752174533</c:v>
                </c:pt>
                <c:pt idx="5">
                  <c:v>0.2429773278197633</c:v>
                </c:pt>
                <c:pt idx="6">
                  <c:v>0.1310423499215742</c:v>
                </c:pt>
                <c:pt idx="7">
                  <c:v>0.03365178953372309</c:v>
                </c:pt>
                <c:pt idx="8">
                  <c:v>0.01354627121060887</c:v>
                </c:pt>
                <c:pt idx="9">
                  <c:v>0.0018537002709254242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Path 8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Sheet1!$E$160:$E$170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Sheet1!$BC$121:$BC$131</c:f>
              <c:numCache>
                <c:ptCount val="11"/>
                <c:pt idx="0">
                  <c:v>1</c:v>
                </c:pt>
                <c:pt idx="1">
                  <c:v>0.9861015549745424</c:v>
                </c:pt>
                <c:pt idx="2">
                  <c:v>0.9660107334525939</c:v>
                </c:pt>
                <c:pt idx="3">
                  <c:v>0.918260630246319</c:v>
                </c:pt>
                <c:pt idx="4">
                  <c:v>0.8552359983486996</c:v>
                </c:pt>
                <c:pt idx="5">
                  <c:v>0.775973579193615</c:v>
                </c:pt>
                <c:pt idx="6">
                  <c:v>0.6283198018439521</c:v>
                </c:pt>
                <c:pt idx="7">
                  <c:v>0.43236548782165957</c:v>
                </c:pt>
                <c:pt idx="8">
                  <c:v>0.18494564469519748</c:v>
                </c:pt>
                <c:pt idx="9">
                  <c:v>0.03935599284436494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Path 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Sheet1!$AI$121:$AI$131</c:f>
              <c:numCache>
                <c:ptCount val="11"/>
                <c:pt idx="0">
                  <c:v>1</c:v>
                </c:pt>
                <c:pt idx="1">
                  <c:v>0.943197561651427</c:v>
                </c:pt>
                <c:pt idx="2">
                  <c:v>0.8000831255195345</c:v>
                </c:pt>
                <c:pt idx="3">
                  <c:v>0.4681352175117761</c:v>
                </c:pt>
                <c:pt idx="4">
                  <c:v>0.2258243280687171</c:v>
                </c:pt>
                <c:pt idx="5">
                  <c:v>0.09947353837628152</c:v>
                </c:pt>
                <c:pt idx="6">
                  <c:v>0.035882515932391244</c:v>
                </c:pt>
                <c:pt idx="7">
                  <c:v>0.00997506234413965</c:v>
                </c:pt>
                <c:pt idx="8">
                  <c:v>0.003740648379052369</c:v>
                </c:pt>
                <c:pt idx="9">
                  <c:v>0.0002770850651149903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1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65 - Pacific DC Intertie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"/>
          <c:w val="0.794"/>
          <c:h val="0.834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Sheet1!$BB$199:$BB$219</c:f>
              <c:numCache>
                <c:ptCount val="21"/>
                <c:pt idx="0">
                  <c:v>1</c:v>
                </c:pt>
                <c:pt idx="1">
                  <c:v>0.9979369289714117</c:v>
                </c:pt>
                <c:pt idx="2">
                  <c:v>0.9623342175066313</c:v>
                </c:pt>
                <c:pt idx="3">
                  <c:v>0.9253168287651047</c:v>
                </c:pt>
                <c:pt idx="4">
                  <c:v>0.8863542587680519</c:v>
                </c:pt>
                <c:pt idx="5">
                  <c:v>0.8398467432950192</c:v>
                </c:pt>
                <c:pt idx="6">
                  <c:v>0.7723548482169171</c:v>
                </c:pt>
                <c:pt idx="7">
                  <c:v>0.7032124963159446</c:v>
                </c:pt>
                <c:pt idx="8">
                  <c:v>0.6368405540819334</c:v>
                </c:pt>
                <c:pt idx="9">
                  <c:v>0.5516651930445033</c:v>
                </c:pt>
                <c:pt idx="10">
                  <c:v>0.43006189213085766</c:v>
                </c:pt>
                <c:pt idx="11">
                  <c:v>0.32938402593575006</c:v>
                </c:pt>
                <c:pt idx="12">
                  <c:v>0.24833480695549662</c:v>
                </c:pt>
                <c:pt idx="13">
                  <c:v>0.19127615679339818</c:v>
                </c:pt>
                <c:pt idx="14">
                  <c:v>0.14494547597995874</c:v>
                </c:pt>
                <c:pt idx="15">
                  <c:v>0.10610079575596817</c:v>
                </c:pt>
                <c:pt idx="16">
                  <c:v>0.07456528146183318</c:v>
                </c:pt>
                <c:pt idx="17">
                  <c:v>0.04898320070733864</c:v>
                </c:pt>
                <c:pt idx="18">
                  <c:v>0.028765104627173594</c:v>
                </c:pt>
                <c:pt idx="19">
                  <c:v>0.01031535514294135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Sheet1!$AV$199:$AV$219</c:f>
              <c:numCache>
                <c:ptCount val="21"/>
                <c:pt idx="0">
                  <c:v>1</c:v>
                </c:pt>
                <c:pt idx="1">
                  <c:v>0.9953638662545659</c:v>
                </c:pt>
                <c:pt idx="2">
                  <c:v>0.9231525709468952</c:v>
                </c:pt>
                <c:pt idx="3">
                  <c:v>0.8623208766507446</c:v>
                </c:pt>
                <c:pt idx="4">
                  <c:v>0.8145546501826356</c:v>
                </c:pt>
                <c:pt idx="5">
                  <c:v>0.7525990446754707</c:v>
                </c:pt>
                <c:pt idx="6">
                  <c:v>0.6628266366957011</c:v>
                </c:pt>
                <c:pt idx="7">
                  <c:v>0.583450407417814</c:v>
                </c:pt>
                <c:pt idx="8">
                  <c:v>0.5120820455184041</c:v>
                </c:pt>
                <c:pt idx="9">
                  <c:v>0.4356560831694296</c:v>
                </c:pt>
                <c:pt idx="10">
                  <c:v>0.31272829446473727</c:v>
                </c:pt>
                <c:pt idx="11">
                  <c:v>0.21663388592301208</c:v>
                </c:pt>
                <c:pt idx="12">
                  <c:v>0.15341388030345604</c:v>
                </c:pt>
                <c:pt idx="13">
                  <c:v>0.11196965439730261</c:v>
                </c:pt>
                <c:pt idx="14">
                  <c:v>0.06799662826636696</c:v>
                </c:pt>
                <c:pt idx="15">
                  <c:v>0.03132902500702445</c:v>
                </c:pt>
                <c:pt idx="16">
                  <c:v>0.007164933970216353</c:v>
                </c:pt>
                <c:pt idx="17">
                  <c:v>0.0009834223096375386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Sheet1!$AX$199:$AX$219</c:f>
              <c:numCache>
                <c:ptCount val="21"/>
                <c:pt idx="0">
                  <c:v>1</c:v>
                </c:pt>
                <c:pt idx="1">
                  <c:v>0.9997245937758193</c:v>
                </c:pt>
                <c:pt idx="2">
                  <c:v>0.9902230790415864</c:v>
                </c:pt>
                <c:pt idx="3">
                  <c:v>0.9712200495731204</c:v>
                </c:pt>
                <c:pt idx="4">
                  <c:v>0.9378958964472597</c:v>
                </c:pt>
                <c:pt idx="5">
                  <c:v>0.8953456348113468</c:v>
                </c:pt>
                <c:pt idx="6">
                  <c:v>0.8441200771137428</c:v>
                </c:pt>
                <c:pt idx="7">
                  <c:v>0.7817405673368218</c:v>
                </c:pt>
                <c:pt idx="8">
                  <c:v>0.7175709171027265</c:v>
                </c:pt>
                <c:pt idx="9">
                  <c:v>0.6122280363536216</c:v>
                </c:pt>
                <c:pt idx="10">
                  <c:v>0.47314789314238503</c:v>
                </c:pt>
                <c:pt idx="11">
                  <c:v>0.3547232167446984</c:v>
                </c:pt>
                <c:pt idx="12">
                  <c:v>0.25709171027265215</c:v>
                </c:pt>
                <c:pt idx="13">
                  <c:v>0.19140732580556322</c:v>
                </c:pt>
                <c:pt idx="14">
                  <c:v>0.14596529881575324</c:v>
                </c:pt>
                <c:pt idx="15">
                  <c:v>0.11415587992288626</c:v>
                </c:pt>
                <c:pt idx="16">
                  <c:v>0.08895621041035527</c:v>
                </c:pt>
                <c:pt idx="17">
                  <c:v>0.06375654089782429</c:v>
                </c:pt>
                <c:pt idx="18">
                  <c:v>0.04089782429082897</c:v>
                </c:pt>
                <c:pt idx="19">
                  <c:v>0.015422748554117323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Sheet1!$AZ$199:$AZ$219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0.9918762088974855</c:v>
                </c:pt>
                <c:pt idx="3">
                  <c:v>0.969825918762089</c:v>
                </c:pt>
                <c:pt idx="4">
                  <c:v>0.9392649903288202</c:v>
                </c:pt>
                <c:pt idx="5">
                  <c:v>0.9241779497098646</c:v>
                </c:pt>
                <c:pt idx="6">
                  <c:v>0.8723404255319149</c:v>
                </c:pt>
                <c:pt idx="7">
                  <c:v>0.8123791102514507</c:v>
                </c:pt>
                <c:pt idx="8">
                  <c:v>0.75357833655706</c:v>
                </c:pt>
                <c:pt idx="9">
                  <c:v>0.7009671179883946</c:v>
                </c:pt>
                <c:pt idx="10">
                  <c:v>0.6321083172147002</c:v>
                </c:pt>
                <c:pt idx="11">
                  <c:v>0.5686653771760155</c:v>
                </c:pt>
                <c:pt idx="12">
                  <c:v>0.4851063829787234</c:v>
                </c:pt>
                <c:pt idx="13">
                  <c:v>0.409284332688588</c:v>
                </c:pt>
                <c:pt idx="14">
                  <c:v>0.3539651837524178</c:v>
                </c:pt>
                <c:pt idx="15">
                  <c:v>0.28936170212765955</c:v>
                </c:pt>
                <c:pt idx="16">
                  <c:v>0.21972920696324952</c:v>
                </c:pt>
                <c:pt idx="17">
                  <c:v>0.13965183752417795</c:v>
                </c:pt>
                <c:pt idx="18">
                  <c:v>0.07388781431334623</c:v>
                </c:pt>
                <c:pt idx="19">
                  <c:v>0.02437137330754352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auto val="1"/>
        <c:lblOffset val="100"/>
        <c:tickLblSkip val="2"/>
        <c:tickMarkSkip val="1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16 - Idaho - Sierra 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875"/>
          <c:w val="0.794"/>
          <c:h val="0.829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Sheet1!$BL$199:$BL$219</c:f>
              <c:numCache>
                <c:ptCount val="21"/>
                <c:pt idx="0">
                  <c:v>1</c:v>
                </c:pt>
                <c:pt idx="1">
                  <c:v>0.9998297002724795</c:v>
                </c:pt>
                <c:pt idx="2">
                  <c:v>0.995345140781108</c:v>
                </c:pt>
                <c:pt idx="3">
                  <c:v>0.9905767484105359</c:v>
                </c:pt>
                <c:pt idx="4">
                  <c:v>0.9833673932788374</c:v>
                </c:pt>
                <c:pt idx="5">
                  <c:v>0.9740576748410535</c:v>
                </c:pt>
                <c:pt idx="6">
                  <c:v>0.9457879200726612</c:v>
                </c:pt>
                <c:pt idx="7">
                  <c:v>0.8816984559491371</c:v>
                </c:pt>
                <c:pt idx="8">
                  <c:v>0.7656675749318801</c:v>
                </c:pt>
                <c:pt idx="9">
                  <c:v>0.6094459582198002</c:v>
                </c:pt>
                <c:pt idx="10">
                  <c:v>0.447263851044505</c:v>
                </c:pt>
                <c:pt idx="11">
                  <c:v>0.2912125340599455</c:v>
                </c:pt>
                <c:pt idx="12">
                  <c:v>0.12187783832879201</c:v>
                </c:pt>
                <c:pt idx="13">
                  <c:v>0.009196185286103543</c:v>
                </c:pt>
                <c:pt idx="14">
                  <c:v>0.0007379654859218891</c:v>
                </c:pt>
                <c:pt idx="15">
                  <c:v>0.00039736603088101727</c:v>
                </c:pt>
                <c:pt idx="16">
                  <c:v>5.676657584014532E-05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Sheet1!$BF$199:$BF$219</c:f>
              <c:numCache>
                <c:ptCount val="21"/>
                <c:pt idx="0">
                  <c:v>1</c:v>
                </c:pt>
                <c:pt idx="1">
                  <c:v>0.9998647186147186</c:v>
                </c:pt>
                <c:pt idx="2">
                  <c:v>0.9991883116883117</c:v>
                </c:pt>
                <c:pt idx="3">
                  <c:v>0.9987824675324676</c:v>
                </c:pt>
                <c:pt idx="4">
                  <c:v>0.9959415584415584</c:v>
                </c:pt>
                <c:pt idx="5">
                  <c:v>0.9895833333333334</c:v>
                </c:pt>
                <c:pt idx="6">
                  <c:v>0.9604978354978355</c:v>
                </c:pt>
                <c:pt idx="7">
                  <c:v>0.8893398268398268</c:v>
                </c:pt>
                <c:pt idx="8">
                  <c:v>0.7878787878787878</c:v>
                </c:pt>
                <c:pt idx="9">
                  <c:v>0.6247294372294372</c:v>
                </c:pt>
                <c:pt idx="10">
                  <c:v>0.41977813852813856</c:v>
                </c:pt>
                <c:pt idx="11">
                  <c:v>0.25865800865800864</c:v>
                </c:pt>
                <c:pt idx="12">
                  <c:v>0.1010551948051948</c:v>
                </c:pt>
                <c:pt idx="13">
                  <c:v>0.005275974025974026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Sheet1!$BH$199:$BH$219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0.9995915032679739</c:v>
                </c:pt>
                <c:pt idx="4">
                  <c:v>0.9982298474945533</c:v>
                </c:pt>
                <c:pt idx="5">
                  <c:v>0.9948257080610022</c:v>
                </c:pt>
                <c:pt idx="6">
                  <c:v>0.9842047930283224</c:v>
                </c:pt>
                <c:pt idx="7">
                  <c:v>0.9556100217864923</c:v>
                </c:pt>
                <c:pt idx="8">
                  <c:v>0.878131808278867</c:v>
                </c:pt>
                <c:pt idx="9">
                  <c:v>0.7583061002178649</c:v>
                </c:pt>
                <c:pt idx="10">
                  <c:v>0.5755718954248366</c:v>
                </c:pt>
                <c:pt idx="11">
                  <c:v>0.36342592592592593</c:v>
                </c:pt>
                <c:pt idx="12">
                  <c:v>0.17660675381263616</c:v>
                </c:pt>
                <c:pt idx="13">
                  <c:v>0.01511437908496732</c:v>
                </c:pt>
                <c:pt idx="14">
                  <c:v>0.001770152505446623</c:v>
                </c:pt>
                <c:pt idx="15">
                  <c:v>0.0009531590413943355</c:v>
                </c:pt>
                <c:pt idx="16">
                  <c:v>0.00013616557734204794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Sheet1!$BJ$199:$BJ$219</c:f>
              <c:numCache>
                <c:ptCount val="21"/>
                <c:pt idx="0">
                  <c:v>1</c:v>
                </c:pt>
                <c:pt idx="1">
                  <c:v>0.9993055555555556</c:v>
                </c:pt>
                <c:pt idx="2">
                  <c:v>0.9736111111111111</c:v>
                </c:pt>
                <c:pt idx="3">
                  <c:v>0.9465277777777777</c:v>
                </c:pt>
                <c:pt idx="4">
                  <c:v>0.9131944444444444</c:v>
                </c:pt>
                <c:pt idx="5">
                  <c:v>0.88125</c:v>
                </c:pt>
                <c:pt idx="6">
                  <c:v>0.8100694444444444</c:v>
                </c:pt>
                <c:pt idx="7">
                  <c:v>0.6736111111111112</c:v>
                </c:pt>
                <c:pt idx="8">
                  <c:v>0.421875</c:v>
                </c:pt>
                <c:pt idx="9">
                  <c:v>0.190625</c:v>
                </c:pt>
                <c:pt idx="10">
                  <c:v>0.190625</c:v>
                </c:pt>
                <c:pt idx="11">
                  <c:v>0.190625</c:v>
                </c:pt>
                <c:pt idx="12">
                  <c:v>0.03576388888888889</c:v>
                </c:pt>
                <c:pt idx="13">
                  <c:v>0.004166666666666667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tickLblSkip val="2"/>
        <c:tickMarkSkip val="10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18 - Idaho - Montana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35"/>
          <c:w val="0.794"/>
          <c:h val="0.8447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Sheet1!$BV$199:$BV$219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0.9999429907074853</c:v>
                </c:pt>
                <c:pt idx="4">
                  <c:v>0.9983467305170742</c:v>
                </c:pt>
                <c:pt idx="5">
                  <c:v>0.9905364574425631</c:v>
                </c:pt>
                <c:pt idx="6">
                  <c:v>0.9733766603956445</c:v>
                </c:pt>
                <c:pt idx="7">
                  <c:v>0.9386580012542044</c:v>
                </c:pt>
                <c:pt idx="8">
                  <c:v>0.8670543298557665</c:v>
                </c:pt>
                <c:pt idx="9">
                  <c:v>0.7578245253976398</c:v>
                </c:pt>
                <c:pt idx="10">
                  <c:v>0.6351405279060487</c:v>
                </c:pt>
                <c:pt idx="11">
                  <c:v>0.5082948520608859</c:v>
                </c:pt>
                <c:pt idx="12">
                  <c:v>0.38481272447408926</c:v>
                </c:pt>
                <c:pt idx="13">
                  <c:v>0.28054272846473977</c:v>
                </c:pt>
                <c:pt idx="14">
                  <c:v>0.19491477110769057</c:v>
                </c:pt>
                <c:pt idx="15">
                  <c:v>0.12308306253919389</c:v>
                </c:pt>
                <c:pt idx="16">
                  <c:v>0.07040647625562967</c:v>
                </c:pt>
                <c:pt idx="17">
                  <c:v>0.033920529046234535</c:v>
                </c:pt>
                <c:pt idx="18">
                  <c:v>0.012371016475685536</c:v>
                </c:pt>
                <c:pt idx="19">
                  <c:v>0.002052334530528476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Sheet1!$BP$199:$BP$219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0.9974233794412801</c:v>
                </c:pt>
                <c:pt idx="5">
                  <c:v>0.9888798481149986</c:v>
                </c:pt>
                <c:pt idx="6">
                  <c:v>0.9685381068619474</c:v>
                </c:pt>
                <c:pt idx="7">
                  <c:v>0.9266341198806618</c:v>
                </c:pt>
                <c:pt idx="8">
                  <c:v>0.8321128288581503</c:v>
                </c:pt>
                <c:pt idx="9">
                  <c:v>0.7016544616219148</c:v>
                </c:pt>
                <c:pt idx="10">
                  <c:v>0.5469216164903715</c:v>
                </c:pt>
                <c:pt idx="11">
                  <c:v>0.4084621643612693</c:v>
                </c:pt>
                <c:pt idx="12">
                  <c:v>0.2729861676159479</c:v>
                </c:pt>
                <c:pt idx="13">
                  <c:v>0.16571738540819095</c:v>
                </c:pt>
                <c:pt idx="14">
                  <c:v>0.08841876864659615</c:v>
                </c:pt>
                <c:pt idx="15">
                  <c:v>0.03580146460537022</c:v>
                </c:pt>
                <c:pt idx="16">
                  <c:v>0.01125576349335503</c:v>
                </c:pt>
                <c:pt idx="17">
                  <c:v>0.001762950908597776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Sheet1!$BR$199:$BR$219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0.9998629010145325</c:v>
                </c:pt>
                <c:pt idx="4">
                  <c:v>0.9986290101453249</c:v>
                </c:pt>
                <c:pt idx="5">
                  <c:v>0.989443378119002</c:v>
                </c:pt>
                <c:pt idx="6">
                  <c:v>0.9725802029064985</c:v>
                </c:pt>
                <c:pt idx="7">
                  <c:v>0.9413216342199068</c:v>
                </c:pt>
                <c:pt idx="8">
                  <c:v>0.8886756238003839</c:v>
                </c:pt>
                <c:pt idx="9">
                  <c:v>0.7880449684672334</c:v>
                </c:pt>
                <c:pt idx="10">
                  <c:v>0.6798738689333699</c:v>
                </c:pt>
                <c:pt idx="11">
                  <c:v>0.5503153276665753</c:v>
                </c:pt>
                <c:pt idx="12">
                  <c:v>0.42500685494927337</c:v>
                </c:pt>
                <c:pt idx="13">
                  <c:v>0.32067452700850013</c:v>
                </c:pt>
                <c:pt idx="14">
                  <c:v>0.23018919659994516</c:v>
                </c:pt>
                <c:pt idx="15">
                  <c:v>0.15176857691253084</c:v>
                </c:pt>
                <c:pt idx="16">
                  <c:v>0.08966273649574993</c:v>
                </c:pt>
                <c:pt idx="17">
                  <c:v>0.048258842884562655</c:v>
                </c:pt>
                <c:pt idx="18">
                  <c:v>0.019330956950918562</c:v>
                </c:pt>
                <c:pt idx="19">
                  <c:v>0.0026048807238826435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Sheet1!$BT$199:$BT$219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0.9975635224504003</c:v>
                </c:pt>
                <c:pt idx="6">
                  <c:v>0.9878176122520014</c:v>
                </c:pt>
                <c:pt idx="7">
                  <c:v>0.9627567003132614</c:v>
                </c:pt>
                <c:pt idx="8">
                  <c:v>0.9018447615732683</c:v>
                </c:pt>
                <c:pt idx="9">
                  <c:v>0.8252697528715628</c:v>
                </c:pt>
                <c:pt idx="10">
                  <c:v>0.7479986077271145</c:v>
                </c:pt>
                <c:pt idx="11">
                  <c:v>0.6578489383919248</c:v>
                </c:pt>
                <c:pt idx="12">
                  <c:v>0.5697876783849635</c:v>
                </c:pt>
                <c:pt idx="13">
                  <c:v>0.47337278106508873</c:v>
                </c:pt>
                <c:pt idx="14">
                  <c:v>0.378698224852071</c:v>
                </c:pt>
                <c:pt idx="15">
                  <c:v>0.2742777584406544</c:v>
                </c:pt>
                <c:pt idx="16">
                  <c:v>0.1733379742429516</c:v>
                </c:pt>
                <c:pt idx="17">
                  <c:v>0.08005569091541942</c:v>
                </c:pt>
                <c:pt idx="18">
                  <c:v>0.026453184824225547</c:v>
                </c:pt>
                <c:pt idx="19">
                  <c:v>0.005917159763313609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40"/>
        <c:crosses val="autoZero"/>
        <c:auto val="1"/>
        <c:lblOffset val="100"/>
        <c:tickLblSkip val="2"/>
        <c:tickMarkSkip val="10"/>
        <c:noMultiLvlLbl val="0"/>
      </c:cat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743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32 - Pavant - Gonder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35"/>
          <c:w val="0.794"/>
          <c:h val="0.8247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Sheet1!$CF$199:$CF$219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0.9983537693006358</c:v>
                </c:pt>
                <c:pt idx="6">
                  <c:v>0.9885331516802907</c:v>
                </c:pt>
                <c:pt idx="7">
                  <c:v>0.9810967302452316</c:v>
                </c:pt>
                <c:pt idx="8">
                  <c:v>0.9800181653042689</c:v>
                </c:pt>
                <c:pt idx="9">
                  <c:v>0.9658265213442325</c:v>
                </c:pt>
                <c:pt idx="10">
                  <c:v>0.8885672116257948</c:v>
                </c:pt>
                <c:pt idx="11">
                  <c:v>0.7864441416893733</c:v>
                </c:pt>
                <c:pt idx="12">
                  <c:v>0.7799159854677565</c:v>
                </c:pt>
                <c:pt idx="13">
                  <c:v>0.7145776566757494</c:v>
                </c:pt>
                <c:pt idx="14">
                  <c:v>0.4626475930971844</c:v>
                </c:pt>
                <c:pt idx="15">
                  <c:v>0.16797229791099</c:v>
                </c:pt>
                <c:pt idx="16">
                  <c:v>0.027758855585831063</c:v>
                </c:pt>
                <c:pt idx="17">
                  <c:v>0.001589464123524069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Sheet1!$BZ$199:$BZ$219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0.9883658008658008</c:v>
                </c:pt>
                <c:pt idx="12">
                  <c:v>0.9856601731601732</c:v>
                </c:pt>
                <c:pt idx="13">
                  <c:v>0.9364177489177489</c:v>
                </c:pt>
                <c:pt idx="14">
                  <c:v>0.6653138528138528</c:v>
                </c:pt>
                <c:pt idx="15">
                  <c:v>0.2857142857142857</c:v>
                </c:pt>
                <c:pt idx="16">
                  <c:v>0.05708874458874459</c:v>
                </c:pt>
                <c:pt idx="17">
                  <c:v>0.0031114718614718615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Sheet1!$CB$199:$CB$219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0.9960511982570807</c:v>
                </c:pt>
                <c:pt idx="6">
                  <c:v>0.9724945533769063</c:v>
                </c:pt>
                <c:pt idx="7">
                  <c:v>0.9546568627450981</c:v>
                </c:pt>
                <c:pt idx="8">
                  <c:v>0.9520697167755992</c:v>
                </c:pt>
                <c:pt idx="9">
                  <c:v>0.9180283224400871</c:v>
                </c:pt>
                <c:pt idx="10">
                  <c:v>0.7327069716775599</c:v>
                </c:pt>
                <c:pt idx="11">
                  <c:v>0.5001361655773421</c:v>
                </c:pt>
                <c:pt idx="12">
                  <c:v>0.4910130718954248</c:v>
                </c:pt>
                <c:pt idx="13">
                  <c:v>0.4296023965141612</c:v>
                </c:pt>
                <c:pt idx="14">
                  <c:v>0.21350762527233116</c:v>
                </c:pt>
                <c:pt idx="15">
                  <c:v>0.04520697167755991</c:v>
                </c:pt>
                <c:pt idx="16">
                  <c:v>0.0034041394335511985</c:v>
                </c:pt>
                <c:pt idx="17">
                  <c:v>0.0002723311546840959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Sheet1!$CD$199:$CD$219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0.9982638888888888</c:v>
                </c:pt>
                <c:pt idx="12">
                  <c:v>0.9885416666666667</c:v>
                </c:pt>
                <c:pt idx="13">
                  <c:v>0.871875</c:v>
                </c:pt>
                <c:pt idx="14">
                  <c:v>0.5777777777777777</c:v>
                </c:pt>
                <c:pt idx="15">
                  <c:v>0.17881944444444445</c:v>
                </c:pt>
                <c:pt idx="16">
                  <c:v>0.014583333333333334</c:v>
                </c:pt>
                <c:pt idx="17">
                  <c:v>0.0010416666666666667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6133"/>
        <c:axId val="3115198"/>
      </c:line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auto val="1"/>
        <c:lblOffset val="100"/>
        <c:tickLblSkip val="2"/>
        <c:tickMarkSkip val="1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14 - Idaho - Northwest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6"/>
          <c:w val="0.794"/>
          <c:h val="0.8222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Sheet1!$CP$199:$CP$219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0.9998818176446257</c:v>
                </c:pt>
                <c:pt idx="3">
                  <c:v>0.9991727235123796</c:v>
                </c:pt>
                <c:pt idx="4">
                  <c:v>0.9968681675825799</c:v>
                </c:pt>
                <c:pt idx="5">
                  <c:v>0.9933226969213497</c:v>
                </c:pt>
                <c:pt idx="6">
                  <c:v>0.9870590320865095</c:v>
                </c:pt>
                <c:pt idx="7">
                  <c:v>0.9776044436565621</c:v>
                </c:pt>
                <c:pt idx="8">
                  <c:v>0.9611180050818413</c:v>
                </c:pt>
                <c:pt idx="9">
                  <c:v>0.9431542870649412</c:v>
                </c:pt>
                <c:pt idx="10">
                  <c:v>0.8961177096259528</c:v>
                </c:pt>
                <c:pt idx="11">
                  <c:v>0.7811262778467175</c:v>
                </c:pt>
                <c:pt idx="12">
                  <c:v>0.661643916563257</c:v>
                </c:pt>
                <c:pt idx="13">
                  <c:v>0.47739762453465695</c:v>
                </c:pt>
                <c:pt idx="14">
                  <c:v>0.2829876499438634</c:v>
                </c:pt>
                <c:pt idx="15">
                  <c:v>0.11623234651066595</c:v>
                </c:pt>
                <c:pt idx="16">
                  <c:v>0.03350469774862613</c:v>
                </c:pt>
                <c:pt idx="17">
                  <c:v>0.004018200082727649</c:v>
                </c:pt>
                <c:pt idx="18">
                  <c:v>0.0005909117768717131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Sheet1!$CJ$199:$CJ$219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0.9334328358208955</c:v>
                </c:pt>
                <c:pt idx="12">
                  <c:v>0.8123880597014925</c:v>
                </c:pt>
                <c:pt idx="13">
                  <c:v>0.5986567164179104</c:v>
                </c:pt>
                <c:pt idx="14">
                  <c:v>0.3435820895522388</c:v>
                </c:pt>
                <c:pt idx="15">
                  <c:v>0.13044776119402984</c:v>
                </c:pt>
                <c:pt idx="16">
                  <c:v>0.026119402985074626</c:v>
                </c:pt>
                <c:pt idx="17">
                  <c:v>0.0016417910447761193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Sheet1!$CL$199:$CL$219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0.999727631758137</c:v>
                </c:pt>
                <c:pt idx="3">
                  <c:v>0.998093422306959</c:v>
                </c:pt>
                <c:pt idx="4">
                  <c:v>0.9933269780743565</c:v>
                </c:pt>
                <c:pt idx="5">
                  <c:v>0.9861092196649871</c:v>
                </c:pt>
                <c:pt idx="6">
                  <c:v>0.9730355440555631</c:v>
                </c:pt>
                <c:pt idx="7">
                  <c:v>0.9532888465204957</c:v>
                </c:pt>
                <c:pt idx="8">
                  <c:v>0.9216941304643879</c:v>
                </c:pt>
                <c:pt idx="9">
                  <c:v>0.8910527032548005</c:v>
                </c:pt>
                <c:pt idx="10">
                  <c:v>0.8421626038403922</c:v>
                </c:pt>
                <c:pt idx="11">
                  <c:v>0.7509192428162876</c:v>
                </c:pt>
                <c:pt idx="12">
                  <c:v>0.6421081301920196</c:v>
                </c:pt>
                <c:pt idx="13">
                  <c:v>0.4598937763856734</c:v>
                </c:pt>
                <c:pt idx="14">
                  <c:v>0.27931363203050524</c:v>
                </c:pt>
                <c:pt idx="15">
                  <c:v>0.12202097235462345</c:v>
                </c:pt>
                <c:pt idx="16">
                  <c:v>0.04889009941440828</c:v>
                </c:pt>
                <c:pt idx="17">
                  <c:v>0.007762494893095465</c:v>
                </c:pt>
                <c:pt idx="18">
                  <c:v>0.0013618412093149939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Sheet1!$CN$199:$CN$219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0.9986111111111111</c:v>
                </c:pt>
                <c:pt idx="5">
                  <c:v>0.9961805555555555</c:v>
                </c:pt>
                <c:pt idx="6">
                  <c:v>0.9927083333333333</c:v>
                </c:pt>
                <c:pt idx="7">
                  <c:v>0.9875</c:v>
                </c:pt>
                <c:pt idx="8">
                  <c:v>0.9711805555555556</c:v>
                </c:pt>
                <c:pt idx="9">
                  <c:v>0.94375</c:v>
                </c:pt>
                <c:pt idx="10">
                  <c:v>0.7920138888888889</c:v>
                </c:pt>
                <c:pt idx="11">
                  <c:v>0.5038194444444445</c:v>
                </c:pt>
                <c:pt idx="12">
                  <c:v>0.3607638888888889</c:v>
                </c:pt>
                <c:pt idx="13">
                  <c:v>0.23993055555555556</c:v>
                </c:pt>
                <c:pt idx="14">
                  <c:v>0.15138888888888888</c:v>
                </c:pt>
                <c:pt idx="15">
                  <c:v>0.06840277777777778</c:v>
                </c:pt>
                <c:pt idx="16">
                  <c:v>0.011458333333333333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auto val="1"/>
        <c:lblOffset val="100"/>
        <c:tickLblSkip val="2"/>
        <c:tickMarkSkip val="10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67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  W01-02  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Sheet1!$BK$28:$BK$38</c:f>
              <c:numCache>
                <c:ptCount val="11"/>
                <c:pt idx="0">
                  <c:v>1</c:v>
                </c:pt>
                <c:pt idx="1">
                  <c:v>0.9992042440318303</c:v>
                </c:pt>
                <c:pt idx="2">
                  <c:v>0.9888594164456234</c:v>
                </c:pt>
                <c:pt idx="3">
                  <c:v>0.9522546419098143</c:v>
                </c:pt>
                <c:pt idx="4">
                  <c:v>0.8623342175066313</c:v>
                </c:pt>
                <c:pt idx="5">
                  <c:v>0.6530503978779841</c:v>
                </c:pt>
                <c:pt idx="6">
                  <c:v>0.43023872679045094</c:v>
                </c:pt>
                <c:pt idx="7">
                  <c:v>0.1870026525198939</c:v>
                </c:pt>
                <c:pt idx="8">
                  <c:v>0.029177718832891247</c:v>
                </c:pt>
                <c:pt idx="9">
                  <c:v>0.0005305039787798408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Sheet1!$BK$104:$BK$114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0.9986383442265795</c:v>
                </c:pt>
                <c:pt idx="3">
                  <c:v>0.9948257080610022</c:v>
                </c:pt>
                <c:pt idx="4">
                  <c:v>0.9531590413943355</c:v>
                </c:pt>
                <c:pt idx="5">
                  <c:v>0.8031045751633987</c:v>
                </c:pt>
                <c:pt idx="6">
                  <c:v>0.5631808278867102</c:v>
                </c:pt>
                <c:pt idx="7">
                  <c:v>0.25925925925925924</c:v>
                </c:pt>
                <c:pt idx="8">
                  <c:v>0.08415032679738563</c:v>
                </c:pt>
                <c:pt idx="9">
                  <c:v>0.003540305010893246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Sheet1!$BK$66:$BK$76</c:f>
              <c:numCache>
                <c:ptCount val="11"/>
                <c:pt idx="0">
                  <c:v>1</c:v>
                </c:pt>
                <c:pt idx="1">
                  <c:v>0.9978798586572438</c:v>
                </c:pt>
                <c:pt idx="2">
                  <c:v>0.942756183745583</c:v>
                </c:pt>
                <c:pt idx="3">
                  <c:v>0.8190812720848056</c:v>
                </c:pt>
                <c:pt idx="4">
                  <c:v>0.5773851590106007</c:v>
                </c:pt>
                <c:pt idx="5">
                  <c:v>0.26996466431095406</c:v>
                </c:pt>
                <c:pt idx="6">
                  <c:v>0.0734982332155477</c:v>
                </c:pt>
                <c:pt idx="7">
                  <c:v>0.008480565371024734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
West of Hatwai - Actual MW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525"/>
          <c:w val="0.82925"/>
          <c:h val="0.849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Sheet1!$E$9:$E$19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Sheet1!$AK$28:$AK$38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v>Spring 02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Sheet1!$AI$66:$AI$76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0.9985865724381625</c:v>
                </c:pt>
                <c:pt idx="3">
                  <c:v>0.9978798586572438</c:v>
                </c:pt>
                <c:pt idx="4">
                  <c:v>0.9865724381625441</c:v>
                </c:pt>
                <c:pt idx="5">
                  <c:v>0.9392226148409893</c:v>
                </c:pt>
                <c:pt idx="6">
                  <c:v>0.7985865724381626</c:v>
                </c:pt>
                <c:pt idx="7">
                  <c:v>0.5674911660777385</c:v>
                </c:pt>
                <c:pt idx="8">
                  <c:v>0.2840989399293286</c:v>
                </c:pt>
                <c:pt idx="9">
                  <c:v>0.0558303886925795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01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Sheet1!$AK$104:$AK$114</c:f>
              <c:numCache>
                <c:ptCount val="11"/>
              </c:numCache>
            </c:numRef>
          </c:val>
          <c:smooth val="0"/>
        </c:ser>
        <c:ser>
          <c:idx val="3"/>
          <c:order val="3"/>
          <c:tx>
            <c:v>Summer 01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Sheet1!$AI$104:$AI$114</c:f>
              <c:numCache>
                <c:ptCount val="11"/>
                <c:pt idx="0">
                  <c:v>1</c:v>
                </c:pt>
                <c:pt idx="1">
                  <c:v>0.9967320261437909</c:v>
                </c:pt>
                <c:pt idx="2">
                  <c:v>0.9861111111111112</c:v>
                </c:pt>
                <c:pt idx="3">
                  <c:v>0.9256535947712419</c:v>
                </c:pt>
                <c:pt idx="4">
                  <c:v>0.7878540305010894</c:v>
                </c:pt>
                <c:pt idx="5">
                  <c:v>0.5819716775599129</c:v>
                </c:pt>
                <c:pt idx="6">
                  <c:v>0.3333333333333333</c:v>
                </c:pt>
                <c:pt idx="7">
                  <c:v>0.10294117647058823</c:v>
                </c:pt>
                <c:pt idx="8">
                  <c:v>0.02505446623093682</c:v>
                </c:pt>
                <c:pt idx="9">
                  <c:v>0.002178649237472767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17 - Borah 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Sheet1!$BK$121:$BK$131</c:f>
              <c:numCache>
                <c:ptCount val="11"/>
                <c:pt idx="0">
                  <c:v>1</c:v>
                </c:pt>
                <c:pt idx="1">
                  <c:v>0.9994169946072001</c:v>
                </c:pt>
                <c:pt idx="2">
                  <c:v>0.9937326920274012</c:v>
                </c:pt>
                <c:pt idx="3">
                  <c:v>0.9736190059758053</c:v>
                </c:pt>
                <c:pt idx="4">
                  <c:v>0.9239177962396152</c:v>
                </c:pt>
                <c:pt idx="5">
                  <c:v>0.7966768692610406</c:v>
                </c:pt>
                <c:pt idx="6">
                  <c:v>0.6130301705290774</c:v>
                </c:pt>
                <c:pt idx="7">
                  <c:v>0.334936598163533</c:v>
                </c:pt>
                <c:pt idx="8">
                  <c:v>0.07579070106398485</c:v>
                </c:pt>
                <c:pt idx="9">
                  <c:v>0.00043725404459991256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Sheet1!$BK$147:$BK$157</c:f>
              <c:numCache>
                <c:ptCount val="11"/>
                <c:pt idx="0">
                  <c:v>1</c:v>
                </c:pt>
                <c:pt idx="1">
                  <c:v>0.9941440827999455</c:v>
                </c:pt>
                <c:pt idx="2">
                  <c:v>0.9839302737300831</c:v>
                </c:pt>
                <c:pt idx="3">
                  <c:v>0.9449816151436743</c:v>
                </c:pt>
                <c:pt idx="4">
                  <c:v>0.8730763992918426</c:v>
                </c:pt>
                <c:pt idx="5">
                  <c:v>0.7394797766580417</c:v>
                </c:pt>
                <c:pt idx="6">
                  <c:v>0.5501838485632575</c:v>
                </c:pt>
                <c:pt idx="7">
                  <c:v>0.29960506604929865</c:v>
                </c:pt>
                <c:pt idx="8">
                  <c:v>0.10213809069862453</c:v>
                </c:pt>
                <c:pt idx="9">
                  <c:v>0.004902628353533978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Sheet1!$BK$134:$BK$144</c:f>
              <c:numCache>
                <c:ptCount val="11"/>
                <c:pt idx="0">
                  <c:v>1</c:v>
                </c:pt>
                <c:pt idx="1">
                  <c:v>0.9984901862103673</c:v>
                </c:pt>
                <c:pt idx="2">
                  <c:v>0.9592350276799195</c:v>
                </c:pt>
                <c:pt idx="3">
                  <c:v>0.8706592853548062</c:v>
                </c:pt>
                <c:pt idx="4">
                  <c:v>0.6985405133366884</c:v>
                </c:pt>
                <c:pt idx="5">
                  <c:v>0.4781077000503271</c:v>
                </c:pt>
                <c:pt idx="6">
                  <c:v>0.31353799698037244</c:v>
                </c:pt>
                <c:pt idx="7">
                  <c:v>0.1731253145445395</c:v>
                </c:pt>
                <c:pt idx="8">
                  <c:v>0.051836940110719675</c:v>
                </c:pt>
                <c:pt idx="9">
                  <c:v>0.011575239053850024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Sheet1!$BK$160:$BK$170</c:f>
              <c:numCache>
                <c:ptCount val="11"/>
                <c:pt idx="0">
                  <c:v>1</c:v>
                </c:pt>
                <c:pt idx="1">
                  <c:v>0.9969118646161448</c:v>
                </c:pt>
                <c:pt idx="2">
                  <c:v>0.9850534247421407</c:v>
                </c:pt>
                <c:pt idx="3">
                  <c:v>0.9479958001358779</c:v>
                </c:pt>
                <c:pt idx="4">
                  <c:v>0.8732011611389043</c:v>
                </c:pt>
                <c:pt idx="5">
                  <c:v>0.7316410351429806</c:v>
                </c:pt>
                <c:pt idx="6">
                  <c:v>0.5477734543882404</c:v>
                </c:pt>
                <c:pt idx="7">
                  <c:v>0.2990550305725403</c:v>
                </c:pt>
                <c:pt idx="8">
                  <c:v>0.08480019764066457</c:v>
                </c:pt>
                <c:pt idx="9">
                  <c:v>0.003829287875980483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3 - Northwest to Canada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6"/>
          <c:w val="0.794"/>
          <c:h val="0.8222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Sheet1!$AR$199:$AR$219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Sheet1!$CZ$199:$CZ$219</c:f>
              <c:numCache>
                <c:ptCount val="21"/>
                <c:pt idx="0">
                  <c:v>1</c:v>
                </c:pt>
                <c:pt idx="1">
                  <c:v>0.9880610722075537</c:v>
                </c:pt>
                <c:pt idx="2">
                  <c:v>0.9721616347147285</c:v>
                </c:pt>
                <c:pt idx="3">
                  <c:v>0.9558604063827345</c:v>
                </c:pt>
                <c:pt idx="4">
                  <c:v>0.9350820801285731</c:v>
                </c:pt>
                <c:pt idx="5">
                  <c:v>0.905292159338767</c:v>
                </c:pt>
                <c:pt idx="6">
                  <c:v>0.8697623694179772</c:v>
                </c:pt>
                <c:pt idx="7">
                  <c:v>0.8266559522442888</c:v>
                </c:pt>
                <c:pt idx="8">
                  <c:v>0.764894960394903</c:v>
                </c:pt>
                <c:pt idx="9">
                  <c:v>0.6932039949489152</c:v>
                </c:pt>
                <c:pt idx="10">
                  <c:v>0.6153713695327746</c:v>
                </c:pt>
                <c:pt idx="11">
                  <c:v>0.542876822408449</c:v>
                </c:pt>
                <c:pt idx="12">
                  <c:v>0.4697508896797153</c:v>
                </c:pt>
                <c:pt idx="13">
                  <c:v>0.39983928366433247</c:v>
                </c:pt>
                <c:pt idx="14">
                  <c:v>0.3246469980484445</c:v>
                </c:pt>
                <c:pt idx="15">
                  <c:v>0.2576627252898634</c:v>
                </c:pt>
                <c:pt idx="16">
                  <c:v>0.19458156354035128</c:v>
                </c:pt>
                <c:pt idx="17">
                  <c:v>0.1408563884743428</c:v>
                </c:pt>
                <c:pt idx="18">
                  <c:v>0.087590402938813</c:v>
                </c:pt>
                <c:pt idx="19">
                  <c:v>0.04528756744346229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Sheet1!$CT$199:$CT$219</c:f>
              <c:numCache>
                <c:ptCount val="21"/>
                <c:pt idx="0">
                  <c:v>1</c:v>
                </c:pt>
                <c:pt idx="1">
                  <c:v>0.9976369196552682</c:v>
                </c:pt>
                <c:pt idx="2">
                  <c:v>0.9949958298582152</c:v>
                </c:pt>
                <c:pt idx="3">
                  <c:v>0.9877675840978594</c:v>
                </c:pt>
                <c:pt idx="4">
                  <c:v>0.9756741729218793</c:v>
                </c:pt>
                <c:pt idx="5">
                  <c:v>0.9509313316652767</c:v>
                </c:pt>
                <c:pt idx="6">
                  <c:v>0.9206283013622463</c:v>
                </c:pt>
                <c:pt idx="7">
                  <c:v>0.8762857937169863</c:v>
                </c:pt>
                <c:pt idx="8">
                  <c:v>0.8077564637197665</c:v>
                </c:pt>
                <c:pt idx="9">
                  <c:v>0.7206005004170142</c:v>
                </c:pt>
                <c:pt idx="10">
                  <c:v>0.6201000834028357</c:v>
                </c:pt>
                <c:pt idx="11">
                  <c:v>0.5340561579093689</c:v>
                </c:pt>
                <c:pt idx="12">
                  <c:v>0.45343341673616905</c:v>
                </c:pt>
                <c:pt idx="13">
                  <c:v>0.3761467889908257</c:v>
                </c:pt>
                <c:pt idx="14">
                  <c:v>0.29886016124548237</c:v>
                </c:pt>
                <c:pt idx="15">
                  <c:v>0.22602168473728107</c:v>
                </c:pt>
                <c:pt idx="16">
                  <c:v>0.1651376146788991</c:v>
                </c:pt>
                <c:pt idx="17">
                  <c:v>0.11175979983319433</c:v>
                </c:pt>
                <c:pt idx="18">
                  <c:v>0.07172643869891576</c:v>
                </c:pt>
                <c:pt idx="19">
                  <c:v>0.03989435640811788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Sheet1!$CX$199:$CX$219</c:f>
              <c:numCache>
                <c:ptCount val="21"/>
                <c:pt idx="0">
                  <c:v>1</c:v>
                </c:pt>
                <c:pt idx="1">
                  <c:v>0.9762586983217356</c:v>
                </c:pt>
                <c:pt idx="2">
                  <c:v>0.9426934097421203</c:v>
                </c:pt>
                <c:pt idx="3">
                  <c:v>0.9129485605130304</c:v>
                </c:pt>
                <c:pt idx="4">
                  <c:v>0.8767908309455588</c:v>
                </c:pt>
                <c:pt idx="5">
                  <c:v>0.8369491062900805</c:v>
                </c:pt>
                <c:pt idx="6">
                  <c:v>0.7896029471960704</c:v>
                </c:pt>
                <c:pt idx="7">
                  <c:v>0.7400736799017601</c:v>
                </c:pt>
                <c:pt idx="8">
                  <c:v>0.6702142174921545</c:v>
                </c:pt>
                <c:pt idx="9">
                  <c:v>0.5995360895074362</c:v>
                </c:pt>
                <c:pt idx="10">
                  <c:v>0.5300859598853869</c:v>
                </c:pt>
                <c:pt idx="11">
                  <c:v>0.46131805157593125</c:v>
                </c:pt>
                <c:pt idx="12">
                  <c:v>0.3913221449038068</c:v>
                </c:pt>
                <c:pt idx="13">
                  <c:v>0.3233729021694638</c:v>
                </c:pt>
                <c:pt idx="14">
                  <c:v>0.2528312184472643</c:v>
                </c:pt>
                <c:pt idx="15">
                  <c:v>0.19716195933960978</c:v>
                </c:pt>
                <c:pt idx="16">
                  <c:v>0.14558602810751808</c:v>
                </c:pt>
                <c:pt idx="17">
                  <c:v>0.10478919361440851</c:v>
                </c:pt>
                <c:pt idx="18">
                  <c:v>0.06303724928366762</c:v>
                </c:pt>
                <c:pt idx="19">
                  <c:v>0.029335516441533635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Sheet1!$CV$199:$CV$219</c:f>
              <c:numCache>
                <c:ptCount val="21"/>
                <c:pt idx="0">
                  <c:v>1</c:v>
                </c:pt>
                <c:pt idx="1">
                  <c:v>0.9941359089341152</c:v>
                </c:pt>
                <c:pt idx="2">
                  <c:v>0.9899965505346672</c:v>
                </c:pt>
                <c:pt idx="3">
                  <c:v>0.9851672990686443</c:v>
                </c:pt>
                <c:pt idx="4">
                  <c:v>0.9817178337357709</c:v>
                </c:pt>
                <c:pt idx="5">
                  <c:v>0.9648154536046912</c:v>
                </c:pt>
                <c:pt idx="6">
                  <c:v>0.9461883408071748</c:v>
                </c:pt>
                <c:pt idx="7">
                  <c:v>0.9223870300103484</c:v>
                </c:pt>
                <c:pt idx="8">
                  <c:v>0.8978958261469472</c:v>
                </c:pt>
                <c:pt idx="9">
                  <c:v>0.8620213866850638</c:v>
                </c:pt>
                <c:pt idx="10">
                  <c:v>0.8192480165574336</c:v>
                </c:pt>
                <c:pt idx="11">
                  <c:v>0.770955501897206</c:v>
                </c:pt>
                <c:pt idx="12">
                  <c:v>0.7085201793721974</c:v>
                </c:pt>
                <c:pt idx="13">
                  <c:v>0.6519489479130735</c:v>
                </c:pt>
                <c:pt idx="14">
                  <c:v>0.5701966195239738</c:v>
                </c:pt>
                <c:pt idx="15">
                  <c:v>0.4891341842014488</c:v>
                </c:pt>
                <c:pt idx="16">
                  <c:v>0.3915143152811314</c:v>
                </c:pt>
                <c:pt idx="17">
                  <c:v>0.3042428423594343</c:v>
                </c:pt>
                <c:pt idx="18">
                  <c:v>0.18903070024146257</c:v>
                </c:pt>
                <c:pt idx="19">
                  <c:v>0.09899965505346671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auto val="1"/>
        <c:lblOffset val="100"/>
        <c:tickLblSkip val="2"/>
        <c:tickMarkSkip val="10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6  West of Hatwai
Actual and Scheduled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Sched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Sheet1!$E$147:$E$157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Sheet1!$BS$121:$BS$131</c:f>
              <c:numCache>
                <c:ptCount val="11"/>
                <c:pt idx="0">
                  <c:v>1</c:v>
                </c:pt>
                <c:pt idx="1">
                  <c:v>0.9878048780487805</c:v>
                </c:pt>
                <c:pt idx="2">
                  <c:v>0.8971729490022173</c:v>
                </c:pt>
                <c:pt idx="3">
                  <c:v>0.5083148558758315</c:v>
                </c:pt>
                <c:pt idx="4">
                  <c:v>0.14495565410199557</c:v>
                </c:pt>
                <c:pt idx="5">
                  <c:v>0.02466740576496674</c:v>
                </c:pt>
                <c:pt idx="6">
                  <c:v>0.003048780487804878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Spring - Sch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Sheet1!$BS$134:$BS$144</c:f>
              <c:numCache>
                <c:ptCount val="11"/>
                <c:pt idx="0">
                  <c:v>1</c:v>
                </c:pt>
                <c:pt idx="1">
                  <c:v>0.9870218579234973</c:v>
                </c:pt>
                <c:pt idx="2">
                  <c:v>0.9255464480874317</c:v>
                </c:pt>
                <c:pt idx="3">
                  <c:v>0.7028688524590164</c:v>
                </c:pt>
                <c:pt idx="4">
                  <c:v>0.45081967213114754</c:v>
                </c:pt>
                <c:pt idx="5">
                  <c:v>0.3312841530054645</c:v>
                </c:pt>
                <c:pt idx="6">
                  <c:v>0.23633879781420766</c:v>
                </c:pt>
                <c:pt idx="7">
                  <c:v>0.13729508196721313</c:v>
                </c:pt>
                <c:pt idx="8">
                  <c:v>0.045081967213114756</c:v>
                </c:pt>
                <c:pt idx="9">
                  <c:v>0.00546448087431694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- Sch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Sheet1!$BS$147:$BS$157</c:f>
              <c:numCache>
                <c:ptCount val="11"/>
                <c:pt idx="0">
                  <c:v>1</c:v>
                </c:pt>
                <c:pt idx="1">
                  <c:v>0.9522484932777006</c:v>
                </c:pt>
                <c:pt idx="2">
                  <c:v>0.8548910523875753</c:v>
                </c:pt>
                <c:pt idx="3">
                  <c:v>0.6826611033843301</c:v>
                </c:pt>
                <c:pt idx="4">
                  <c:v>0.4566527584608252</c:v>
                </c:pt>
                <c:pt idx="5">
                  <c:v>0.2654149281409365</c:v>
                </c:pt>
                <c:pt idx="6">
                  <c:v>0.16110338433008808</c:v>
                </c:pt>
                <c:pt idx="7">
                  <c:v>0.06815020862308763</c:v>
                </c:pt>
                <c:pt idx="8">
                  <c:v>0.012980992118683357</c:v>
                </c:pt>
                <c:pt idx="9">
                  <c:v>0.0002318034306907742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Winter - Act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Sheet1!$AI$121:$AI$131</c:f>
              <c:numCache>
                <c:ptCount val="11"/>
                <c:pt idx="0">
                  <c:v>1</c:v>
                </c:pt>
                <c:pt idx="1">
                  <c:v>0.943197561651427</c:v>
                </c:pt>
                <c:pt idx="2">
                  <c:v>0.8000831255195345</c:v>
                </c:pt>
                <c:pt idx="3">
                  <c:v>0.4681352175117761</c:v>
                </c:pt>
                <c:pt idx="4">
                  <c:v>0.2258243280687171</c:v>
                </c:pt>
                <c:pt idx="5">
                  <c:v>0.09947353837628152</c:v>
                </c:pt>
                <c:pt idx="6">
                  <c:v>0.035882515932391244</c:v>
                </c:pt>
                <c:pt idx="7">
                  <c:v>0.00997506234413965</c:v>
                </c:pt>
                <c:pt idx="8">
                  <c:v>0.003740648379052369</c:v>
                </c:pt>
                <c:pt idx="9">
                  <c:v>0.0002770850651149903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Spr - Act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Sheet1!$AI$134:$AI$144</c:f>
              <c:numCache>
                <c:ptCount val="11"/>
                <c:pt idx="0">
                  <c:v>1</c:v>
                </c:pt>
                <c:pt idx="1">
                  <c:v>0.9927007299270073</c:v>
                </c:pt>
                <c:pt idx="2">
                  <c:v>0.9409106708376781</c:v>
                </c:pt>
                <c:pt idx="3">
                  <c:v>0.7785888077858881</c:v>
                </c:pt>
                <c:pt idx="4">
                  <c:v>0.6896072297532152</c:v>
                </c:pt>
                <c:pt idx="5">
                  <c:v>0.5961070559610706</c:v>
                </c:pt>
                <c:pt idx="6">
                  <c:v>0.49009384775808135</c:v>
                </c:pt>
                <c:pt idx="7">
                  <c:v>0.313521028849496</c:v>
                </c:pt>
                <c:pt idx="8">
                  <c:v>0.1421619742787626</c:v>
                </c:pt>
                <c:pt idx="9">
                  <c:v>0.02745915884602016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v>Summer - Act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Sheet1!$AI$147:$AI$157</c:f>
              <c:numCache>
                <c:ptCount val="11"/>
                <c:pt idx="0">
                  <c:v>1</c:v>
                </c:pt>
                <c:pt idx="1">
                  <c:v>0.9500272331154684</c:v>
                </c:pt>
                <c:pt idx="2">
                  <c:v>0.8596132897603486</c:v>
                </c:pt>
                <c:pt idx="3">
                  <c:v>0.7429193899782135</c:v>
                </c:pt>
                <c:pt idx="4">
                  <c:v>0.559368191721133</c:v>
                </c:pt>
                <c:pt idx="5">
                  <c:v>0.3630174291938998</c:v>
                </c:pt>
                <c:pt idx="6">
                  <c:v>0.20098039215686275</c:v>
                </c:pt>
                <c:pt idx="7">
                  <c:v>0.06535947712418301</c:v>
                </c:pt>
                <c:pt idx="8">
                  <c:v>0.014705882352941176</c:v>
                </c:pt>
                <c:pt idx="9">
                  <c:v>0.0010893246187363835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>
        <c:manualLayout>
          <c:xMode val="factor"/>
          <c:yMode val="factor"/>
          <c:x val="0.00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845"/>
          <c:h val="0.816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Sheet1!$H$28:$H$38</c:f>
              <c:numCache>
                <c:ptCount val="11"/>
                <c:pt idx="0">
                  <c:v>1</c:v>
                </c:pt>
                <c:pt idx="1">
                  <c:v>0.754246285</c:v>
                </c:pt>
                <c:pt idx="2">
                  <c:v>0.569002123</c:v>
                </c:pt>
                <c:pt idx="3">
                  <c:v>0.38933121</c:v>
                </c:pt>
                <c:pt idx="4">
                  <c:v>0.220010616</c:v>
                </c:pt>
                <c:pt idx="5">
                  <c:v>0.098195329</c:v>
                </c:pt>
                <c:pt idx="6">
                  <c:v>0.026804671</c:v>
                </c:pt>
                <c:pt idx="7">
                  <c:v>0.002653928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Spring 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Sheet1!$H$66:$H$76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0.998587571</c:v>
                </c:pt>
                <c:pt idx="4">
                  <c:v>0.914548023</c:v>
                </c:pt>
                <c:pt idx="5">
                  <c:v>0.767655367</c:v>
                </c:pt>
                <c:pt idx="6">
                  <c:v>0.615112994</c:v>
                </c:pt>
                <c:pt idx="7">
                  <c:v>0.367231638</c:v>
                </c:pt>
                <c:pt idx="8">
                  <c:v>0.095338983</c:v>
                </c:pt>
                <c:pt idx="9">
                  <c:v>0.01059322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01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Sheet1!$H$104:$H$114</c:f>
              <c:numCache>
                <c:ptCount val="11"/>
                <c:pt idx="0">
                  <c:v>1</c:v>
                </c:pt>
                <c:pt idx="1">
                  <c:v>0.669117647</c:v>
                </c:pt>
                <c:pt idx="2">
                  <c:v>0.481753813</c:v>
                </c:pt>
                <c:pt idx="3">
                  <c:v>0.284858388</c:v>
                </c:pt>
                <c:pt idx="4">
                  <c:v>0.127995643</c:v>
                </c:pt>
                <c:pt idx="5">
                  <c:v>0.039488017</c:v>
                </c:pt>
                <c:pt idx="6">
                  <c:v>0.010076253</c:v>
                </c:pt>
                <c:pt idx="7">
                  <c:v>0.001361656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73       North of John Day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Sheet1!$H$121:$H$131</c:f>
              <c:numCache>
                <c:ptCount val="11"/>
                <c:pt idx="0">
                  <c:v>1</c:v>
                </c:pt>
                <c:pt idx="1">
                  <c:v>0.7210497835497836</c:v>
                </c:pt>
                <c:pt idx="2">
                  <c:v>0.5123106060606061</c:v>
                </c:pt>
                <c:pt idx="3">
                  <c:v>0.30505952380952384</c:v>
                </c:pt>
                <c:pt idx="4">
                  <c:v>0.139745670995671</c:v>
                </c:pt>
                <c:pt idx="5">
                  <c:v>0.05519480519480519</c:v>
                </c:pt>
                <c:pt idx="6">
                  <c:v>0.013933982683982684</c:v>
                </c:pt>
                <c:pt idx="7">
                  <c:v>0.0013528138528138528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Sheet1!$H$147:$H$157</c:f>
              <c:numCache>
                <c:ptCount val="11"/>
                <c:pt idx="0">
                  <c:v>1</c:v>
                </c:pt>
                <c:pt idx="1">
                  <c:v>0.7350217864923747</c:v>
                </c:pt>
                <c:pt idx="2">
                  <c:v>0.5787037037037037</c:v>
                </c:pt>
                <c:pt idx="3">
                  <c:v>0.4084967320261438</c:v>
                </c:pt>
                <c:pt idx="4">
                  <c:v>0.24904684095860566</c:v>
                </c:pt>
                <c:pt idx="5">
                  <c:v>0.15985838779956427</c:v>
                </c:pt>
                <c:pt idx="6">
                  <c:v>0.10471132897603486</c:v>
                </c:pt>
                <c:pt idx="7">
                  <c:v>0.05991285403050109</c:v>
                </c:pt>
                <c:pt idx="8">
                  <c:v>0.025326797385620915</c:v>
                </c:pt>
                <c:pt idx="9">
                  <c:v>0.001770152505446623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Sheet1!$H$134:$H$144</c:f>
              <c:numCache>
                <c:ptCount val="11"/>
                <c:pt idx="0">
                  <c:v>1</c:v>
                </c:pt>
                <c:pt idx="1">
                  <c:v>0.825</c:v>
                </c:pt>
                <c:pt idx="2">
                  <c:v>0.690625</c:v>
                </c:pt>
                <c:pt idx="3">
                  <c:v>0.6003472222222223</c:v>
                </c:pt>
                <c:pt idx="4">
                  <c:v>0.4861111111111111</c:v>
                </c:pt>
                <c:pt idx="5">
                  <c:v>0.39166666666666666</c:v>
                </c:pt>
                <c:pt idx="6">
                  <c:v>0.3072916666666667</c:v>
                </c:pt>
                <c:pt idx="7">
                  <c:v>0.18055555555555555</c:v>
                </c:pt>
                <c:pt idx="8">
                  <c:v>0.046875</c:v>
                </c:pt>
                <c:pt idx="9">
                  <c:v>0.005208333333333333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Sheet1!$H$160:$H$170</c:f>
              <c:numCache>
                <c:ptCount val="11"/>
                <c:pt idx="0">
                  <c:v>1</c:v>
                </c:pt>
                <c:pt idx="1">
                  <c:v>0.7438692098092643</c:v>
                </c:pt>
                <c:pt idx="2">
                  <c:v>0.569141689373297</c:v>
                </c:pt>
                <c:pt idx="3">
                  <c:v>0.39645776566757496</c:v>
                </c:pt>
                <c:pt idx="4">
                  <c:v>0.24193914623069937</c:v>
                </c:pt>
                <c:pt idx="5">
                  <c:v>0.15383742052679383</c:v>
                </c:pt>
                <c:pt idx="6">
                  <c:v>0.09973887375113533</c:v>
                </c:pt>
                <c:pt idx="7">
                  <c:v>0.055063578564940964</c:v>
                </c:pt>
                <c:pt idx="8">
                  <c:v>0.018222070844686647</c:v>
                </c:pt>
                <c:pt idx="9">
                  <c:v>0.001589464123524069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675"/>
          <c:h val="0.8552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Sheet1!$U$28:$U$38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0.997611465</c:v>
                </c:pt>
                <c:pt idx="5">
                  <c:v>0.981422505</c:v>
                </c:pt>
                <c:pt idx="6">
                  <c:v>0.964171975</c:v>
                </c:pt>
                <c:pt idx="7">
                  <c:v>0.894639066</c:v>
                </c:pt>
                <c:pt idx="8">
                  <c:v>0.712579618</c:v>
                </c:pt>
                <c:pt idx="9">
                  <c:v>0.307590234</c:v>
                </c:pt>
                <c:pt idx="10">
                  <c:v>0.000796178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Sheet1!$U$104:$U$114</c:f>
              <c:numCache>
                <c:ptCount val="11"/>
                <c:pt idx="0">
                  <c:v>1</c:v>
                </c:pt>
                <c:pt idx="1">
                  <c:v>0.998093682</c:v>
                </c:pt>
                <c:pt idx="2">
                  <c:v>0.997004357</c:v>
                </c:pt>
                <c:pt idx="3">
                  <c:v>0.996459695</c:v>
                </c:pt>
                <c:pt idx="4">
                  <c:v>0.995915033</c:v>
                </c:pt>
                <c:pt idx="5">
                  <c:v>0.99537037</c:v>
                </c:pt>
                <c:pt idx="6">
                  <c:v>0.982298475</c:v>
                </c:pt>
                <c:pt idx="7">
                  <c:v>0.87254902</c:v>
                </c:pt>
                <c:pt idx="8">
                  <c:v>0.699074074</c:v>
                </c:pt>
                <c:pt idx="9">
                  <c:v>0.36546841</c:v>
                </c:pt>
                <c:pt idx="10">
                  <c:v>0.008986928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Sheet1!$U$66:$U$76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0.997171146</c:v>
                </c:pt>
                <c:pt idx="5">
                  <c:v>0.907355021</c:v>
                </c:pt>
                <c:pt idx="6">
                  <c:v>0.540311174</c:v>
                </c:pt>
                <c:pt idx="7">
                  <c:v>0.304101839</c:v>
                </c:pt>
                <c:pt idx="8">
                  <c:v>0.082036775</c:v>
                </c:pt>
                <c:pt idx="9">
                  <c:v>0.001414427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19     Bridger West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785"/>
          <c:h val="0.826"/>
        </c:manualLayout>
      </c:layout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Sheet1!$U$121:$U$131</c:f>
              <c:numCache>
                <c:ptCount val="11"/>
                <c:pt idx="0">
                  <c:v>1</c:v>
                </c:pt>
                <c:pt idx="1">
                  <c:v>0.9993203751529156</c:v>
                </c:pt>
                <c:pt idx="2">
                  <c:v>0.9991844501834987</c:v>
                </c:pt>
                <c:pt idx="3">
                  <c:v>0.9990485252140818</c:v>
                </c:pt>
                <c:pt idx="4">
                  <c:v>0.9978252004893299</c:v>
                </c:pt>
                <c:pt idx="5">
                  <c:v>0.9893978523854832</c:v>
                </c:pt>
                <c:pt idx="6">
                  <c:v>0.9800190294957184</c:v>
                </c:pt>
                <c:pt idx="7">
                  <c:v>0.9411444882424902</c:v>
                </c:pt>
                <c:pt idx="8">
                  <c:v>0.8341715373114041</c:v>
                </c:pt>
                <c:pt idx="9">
                  <c:v>0.569525621856735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Sheet1!$U$147:$U$157</c:f>
              <c:numCache>
                <c:ptCount val="11"/>
                <c:pt idx="0">
                  <c:v>1</c:v>
                </c:pt>
                <c:pt idx="1">
                  <c:v>0.9958915365653246</c:v>
                </c:pt>
                <c:pt idx="2">
                  <c:v>0.9953437414407011</c:v>
                </c:pt>
                <c:pt idx="3">
                  <c:v>0.9950698438783895</c:v>
                </c:pt>
                <c:pt idx="4">
                  <c:v>0.9947959463160778</c:v>
                </c:pt>
                <c:pt idx="5">
                  <c:v>0.9920569706929608</c:v>
                </c:pt>
                <c:pt idx="6">
                  <c:v>0.9678170364283758</c:v>
                </c:pt>
                <c:pt idx="7">
                  <c:v>0.8788003286770748</c:v>
                </c:pt>
                <c:pt idx="8">
                  <c:v>0.7018625034237195</c:v>
                </c:pt>
                <c:pt idx="9">
                  <c:v>0.41194193371678994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Sheet1!$U$134:$U$144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0.9986023759608665</c:v>
                </c:pt>
                <c:pt idx="5">
                  <c:v>0.9542278127183788</c:v>
                </c:pt>
                <c:pt idx="6">
                  <c:v>0.7463312368972747</c:v>
                </c:pt>
                <c:pt idx="7">
                  <c:v>0.6146051712089448</c:v>
                </c:pt>
                <c:pt idx="8">
                  <c:v>0.38819007686932216</c:v>
                </c:pt>
                <c:pt idx="9">
                  <c:v>0.116701607267645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Sheet1!$U$160:$U$170</c:f>
              <c:numCache>
                <c:ptCount val="11"/>
                <c:pt idx="0">
                  <c:v>1</c:v>
                </c:pt>
                <c:pt idx="1">
                  <c:v>0.9980023971234518</c:v>
                </c:pt>
                <c:pt idx="2">
                  <c:v>0.997717025283945</c:v>
                </c:pt>
                <c:pt idx="3">
                  <c:v>0.9975458021802408</c:v>
                </c:pt>
                <c:pt idx="4">
                  <c:v>0.9966896866617202</c:v>
                </c:pt>
                <c:pt idx="5">
                  <c:v>0.9847611437703327</c:v>
                </c:pt>
                <c:pt idx="6">
                  <c:v>0.936761600365276</c:v>
                </c:pt>
                <c:pt idx="7">
                  <c:v>0.8618229553107699</c:v>
                </c:pt>
                <c:pt idx="8">
                  <c:v>0.706181154043719</c:v>
                </c:pt>
                <c:pt idx="9">
                  <c:v>0.4298841390331602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635"/>
          <c:w val="0.1605"/>
          <c:h val="0.1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3"/>
          <c:w val="0.962"/>
          <c:h val="0.85875"/>
        </c:manualLayout>
      </c:layout>
      <c:lineChart>
        <c:grouping val="standard"/>
        <c:varyColors val="0"/>
        <c:ser>
          <c:idx val="0"/>
          <c:order val="0"/>
          <c:tx>
            <c:v>Winter  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Sheet1!$U$28:$U$38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0.997611465</c:v>
                </c:pt>
                <c:pt idx="5">
                  <c:v>0.981422505</c:v>
                </c:pt>
                <c:pt idx="6">
                  <c:v>0.964171975</c:v>
                </c:pt>
                <c:pt idx="7">
                  <c:v>0.894639066</c:v>
                </c:pt>
                <c:pt idx="8">
                  <c:v>0.712579618</c:v>
                </c:pt>
                <c:pt idx="9">
                  <c:v>0.307590234</c:v>
                </c:pt>
                <c:pt idx="10">
                  <c:v>0.000796178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Sheet1!$X$104:$X$114</c:f>
              <c:numCache>
                <c:ptCount val="11"/>
                <c:pt idx="0">
                  <c:v>1</c:v>
                </c:pt>
                <c:pt idx="1">
                  <c:v>0.999727669</c:v>
                </c:pt>
                <c:pt idx="2">
                  <c:v>0.981481481</c:v>
                </c:pt>
                <c:pt idx="3">
                  <c:v>0.859204793</c:v>
                </c:pt>
                <c:pt idx="4">
                  <c:v>0.427015251</c:v>
                </c:pt>
                <c:pt idx="5">
                  <c:v>0.090413943</c:v>
                </c:pt>
                <c:pt idx="6">
                  <c:v>0.006808279</c:v>
                </c:pt>
                <c:pt idx="7">
                  <c:v>0.000544662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Sheet1!$E$66:$E$76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Sheet1!$X$66:$X$76</c:f>
              <c:numCache>
                <c:ptCount val="11"/>
                <c:pt idx="0">
                  <c:v>1</c:v>
                </c:pt>
                <c:pt idx="1">
                  <c:v>0.996468927</c:v>
                </c:pt>
                <c:pt idx="2">
                  <c:v>0.984463277</c:v>
                </c:pt>
                <c:pt idx="3">
                  <c:v>0.855932203</c:v>
                </c:pt>
                <c:pt idx="4">
                  <c:v>0.603813559</c:v>
                </c:pt>
                <c:pt idx="5">
                  <c:v>0.221045198</c:v>
                </c:pt>
                <c:pt idx="6">
                  <c:v>0.024011299</c:v>
                </c:pt>
                <c:pt idx="7">
                  <c:v>0.002118644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32
Actual MW 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Sheet1!$X$121:$X$131</c:f>
              <c:numCache>
                <c:ptCount val="11"/>
                <c:pt idx="0">
                  <c:v>1</c:v>
                </c:pt>
                <c:pt idx="1">
                  <c:v>0.9883658008658008</c:v>
                </c:pt>
                <c:pt idx="2">
                  <c:v>0.9856601731601732</c:v>
                </c:pt>
                <c:pt idx="3">
                  <c:v>0.9364177489177489</c:v>
                </c:pt>
                <c:pt idx="4">
                  <c:v>0.6653138528138528</c:v>
                </c:pt>
                <c:pt idx="5">
                  <c:v>0.2857142857142857</c:v>
                </c:pt>
                <c:pt idx="6">
                  <c:v>0.05708874458874459</c:v>
                </c:pt>
                <c:pt idx="7">
                  <c:v>0.0031114718614718615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Sheet1!$X$147:$X$157</c:f>
              <c:numCache>
                <c:ptCount val="11"/>
                <c:pt idx="0">
                  <c:v>1</c:v>
                </c:pt>
                <c:pt idx="1">
                  <c:v>0.682586879762126</c:v>
                </c:pt>
                <c:pt idx="2">
                  <c:v>0.6701356625162609</c:v>
                </c:pt>
                <c:pt idx="3">
                  <c:v>0.5863222449358855</c:v>
                </c:pt>
                <c:pt idx="4">
                  <c:v>0.2913956513659171</c:v>
                </c:pt>
                <c:pt idx="5">
                  <c:v>0.061698569039212045</c:v>
                </c:pt>
                <c:pt idx="6">
                  <c:v>0.004645976584278015</c:v>
                </c:pt>
                <c:pt idx="7">
                  <c:v>0.00037167812674224123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Sheet1!$E$121:$E$131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Sheet1!$X$134:$X$144</c:f>
              <c:numCache>
                <c:ptCount val="11"/>
                <c:pt idx="0">
                  <c:v>1</c:v>
                </c:pt>
                <c:pt idx="1">
                  <c:v>0.9982638888888888</c:v>
                </c:pt>
                <c:pt idx="2">
                  <c:v>0.9885416666666667</c:v>
                </c:pt>
                <c:pt idx="3">
                  <c:v>0.871875</c:v>
                </c:pt>
                <c:pt idx="4">
                  <c:v>0.5777777777777777</c:v>
                </c:pt>
                <c:pt idx="5">
                  <c:v>0.17881944444444445</c:v>
                </c:pt>
                <c:pt idx="6">
                  <c:v>0.014583333333333334</c:v>
                </c:pt>
                <c:pt idx="7">
                  <c:v>0.0010416666666666667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Sheet1!$X$160:$X$170</c:f>
              <c:numCache>
                <c:ptCount val="11"/>
                <c:pt idx="0">
                  <c:v>1</c:v>
                </c:pt>
                <c:pt idx="1">
                  <c:v>0.8850699546412828</c:v>
                </c:pt>
                <c:pt idx="2">
                  <c:v>0.8777231201686577</c:v>
                </c:pt>
                <c:pt idx="3">
                  <c:v>0.8041908899252539</c:v>
                </c:pt>
                <c:pt idx="4">
                  <c:v>0.52066696479908</c:v>
                </c:pt>
                <c:pt idx="5">
                  <c:v>0.18903724525650034</c:v>
                </c:pt>
                <c:pt idx="6">
                  <c:v>0.031240017887944803</c:v>
                </c:pt>
                <c:pt idx="7">
                  <c:v>0.001788794480291318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0.587</cdr:y>
    </cdr:from>
    <cdr:to>
      <cdr:x>0.3055</cdr:x>
      <cdr:y>0.868</cdr:y>
    </cdr:to>
    <cdr:graphicFrame>
      <cdr:nvGraphicFramePr>
        <cdr:cNvPr id="1" name="Chart 1"/>
        <cdr:cNvGraphicFramePr/>
      </cdr:nvGraphicFramePr>
      <cdr:xfrm>
        <a:off x="771525" y="3467100"/>
        <a:ext cx="1857375" cy="1666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0.6535</cdr:x>
      <cdr:y>0.1315</cdr:y>
    </cdr:from>
    <cdr:to>
      <cdr:x>0.84625</cdr:x>
      <cdr:y>0.38125</cdr:y>
    </cdr:to>
    <cdr:graphicFrame>
      <cdr:nvGraphicFramePr>
        <cdr:cNvPr id="2" name="Chart 2"/>
        <cdr:cNvGraphicFramePr/>
      </cdr:nvGraphicFramePr>
      <cdr:xfrm>
        <a:off x="5638800" y="771525"/>
        <a:ext cx="1666875" cy="14763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0.4585</cdr:x>
      <cdr:y>0.4305</cdr:y>
    </cdr:from>
    <cdr:to>
      <cdr:x>0.53175</cdr:x>
      <cdr:y>0.456</cdr:y>
    </cdr:to>
    <cdr:sp>
      <cdr:nvSpPr>
        <cdr:cNvPr id="3" name="TextBox 4"/>
        <cdr:cNvSpPr txBox="1">
          <a:spLocks noChangeArrowheads="1"/>
        </cdr:cNvSpPr>
      </cdr:nvSpPr>
      <cdr:spPr>
        <a:xfrm>
          <a:off x="3952875" y="2543175"/>
          <a:ext cx="6286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 to E Flow</a:t>
          </a:r>
        </a:p>
      </cdr:txBody>
    </cdr:sp>
  </cdr:relSizeAnchor>
  <cdr:relSizeAnchor xmlns:cdr="http://schemas.openxmlformats.org/drawingml/2006/chartDrawing">
    <cdr:from>
      <cdr:x>0.53175</cdr:x>
      <cdr:y>0.4305</cdr:y>
    </cdr:from>
    <cdr:to>
      <cdr:x>0.5645</cdr:x>
      <cdr:y>0.442</cdr:y>
    </cdr:to>
    <cdr:sp>
      <cdr:nvSpPr>
        <cdr:cNvPr id="4" name="Line 5"/>
        <cdr:cNvSpPr>
          <a:spLocks/>
        </cdr:cNvSpPr>
      </cdr:nvSpPr>
      <cdr:spPr>
        <a:xfrm flipV="1">
          <a:off x="4591050" y="2543175"/>
          <a:ext cx="285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0.73925</cdr:x>
      <cdr:y>0.39625</cdr:y>
    </cdr:from>
    <cdr:to>
      <cdr:x>0.84625</cdr:x>
      <cdr:y>0.74825</cdr:y>
    </cdr:to>
    <cdr:sp>
      <cdr:nvSpPr>
        <cdr:cNvPr id="5" name="TextBox 6"/>
        <cdr:cNvSpPr txBox="1">
          <a:spLocks noChangeArrowheads="1"/>
        </cdr:cNvSpPr>
      </cdr:nvSpPr>
      <cdr:spPr>
        <a:xfrm>
          <a:off x="6381750" y="2343150"/>
          <a:ext cx="923925" cy="2085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Arial"/>
              <a:ea typeface="Arial"/>
              <a:cs typeface="Arial"/>
            </a:rPr>
            <a:t>Max MW Flows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 98-99 = .33
W 99-00 = N/A
W 00-01 = .47
W 01-02 = .77
Sp 99 = .52
Sp 00 = N/A
Sp 01 = .77
Sp 02 = .94
Su 99 = .62
Su 00 = .76
Su 01 = .78</a:t>
          </a:r>
        </a:p>
      </cdr:txBody>
    </cdr:sp>
  </cdr:relSizeAnchor>
  <cdr:relSizeAnchor xmlns:cdr="http://schemas.openxmlformats.org/drawingml/2006/chartDrawing">
    <cdr:from>
      <cdr:x>0.4585</cdr:x>
      <cdr:y>0.456</cdr:y>
    </cdr:from>
    <cdr:to>
      <cdr:x>0.502</cdr:x>
      <cdr:y>0.4835</cdr:y>
    </cdr:to>
    <cdr:sp>
      <cdr:nvSpPr>
        <cdr:cNvPr id="6" name="Line 7"/>
        <cdr:cNvSpPr>
          <a:spLocks/>
        </cdr:cNvSpPr>
      </cdr:nvSpPr>
      <cdr:spPr>
        <a:xfrm flipH="1">
          <a:off x="3952875" y="2695575"/>
          <a:ext cx="371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0.3625</cdr:x>
      <cdr:y>0.5285</cdr:y>
    </cdr:from>
    <cdr:to>
      <cdr:x>0.4365</cdr:x>
      <cdr:y>0.5565</cdr:y>
    </cdr:to>
    <cdr:sp>
      <cdr:nvSpPr>
        <cdr:cNvPr id="7" name="TextBox 8"/>
        <cdr:cNvSpPr txBox="1">
          <a:spLocks noChangeArrowheads="1"/>
        </cdr:cNvSpPr>
      </cdr:nvSpPr>
      <cdr:spPr>
        <a:xfrm>
          <a:off x="3124200" y="312420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 to W Flow</a:t>
          </a:r>
        </a:p>
      </cdr:txBody>
    </cdr:sp>
  </cdr:relSizeAnchor>
  <cdr:relSizeAnchor xmlns:cdr="http://schemas.openxmlformats.org/drawingml/2006/chartDrawing">
    <cdr:from>
      <cdr:x>0.367</cdr:x>
      <cdr:y>0.5565</cdr:y>
    </cdr:from>
    <cdr:to>
      <cdr:x>0.3905</cdr:x>
      <cdr:y>0.587</cdr:y>
    </cdr:to>
    <cdr:sp>
      <cdr:nvSpPr>
        <cdr:cNvPr id="8" name="Line 9"/>
        <cdr:cNvSpPr>
          <a:spLocks/>
        </cdr:cNvSpPr>
      </cdr:nvSpPr>
      <cdr:spPr>
        <a:xfrm flipH="1">
          <a:off x="3162300" y="3286125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0.50125</cdr:y>
    </cdr:from>
    <cdr:to>
      <cdr:x>0.4265</cdr:x>
      <cdr:y>0.5285</cdr:y>
    </cdr:to>
    <cdr:sp>
      <cdr:nvSpPr>
        <cdr:cNvPr id="9" name="Line 10"/>
        <cdr:cNvSpPr>
          <a:spLocks/>
        </cdr:cNvSpPr>
      </cdr:nvSpPr>
      <cdr:spPr>
        <a:xfrm flipV="1">
          <a:off x="3524250" y="29622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0.0945</cdr:x>
      <cdr:y>0.536</cdr:y>
    </cdr:from>
    <cdr:to>
      <cdr:x>0.27975</cdr:x>
      <cdr:y>0.86275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162300"/>
          <a:ext cx="1600200" cy="1933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.86              2.7
W00-01         .78              4.6
W01-02         .63                 0
Su 99             .60                0
Su 00             .56                0
Su 01             .53                0
Sp 99             .70             0.1
Sp 01             .64                0
Sp 02             .60                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0.18225</cdr:y>
    </cdr:from>
    <cdr:to>
      <cdr:x>0.79075</cdr:x>
      <cdr:y>0.5045</cdr:y>
    </cdr:to>
    <cdr:graphicFrame>
      <cdr:nvGraphicFramePr>
        <cdr:cNvPr id="1" name="Chart 1"/>
        <cdr:cNvGraphicFramePr/>
      </cdr:nvGraphicFramePr>
      <cdr:xfrm>
        <a:off x="4686300" y="1076325"/>
        <a:ext cx="2133600" cy="190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</cdr:x>
      <cdr:y>0.54625</cdr:y>
    </cdr:from>
    <cdr:to>
      <cdr:x>0.27325</cdr:x>
      <cdr:y>0.88225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3228975"/>
          <a:ext cx="1581150" cy="1990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.33                 0
W00-01         .47                 0
W01-02         .77              1.2
Su 99             .62                0
Su 00             .76             1.1
Su 01             .78             2.1
Sp 99             .52                0
Sp 01             .77             1.4
Sp 02             .94           42.3</a:t>
          </a:r>
        </a:p>
      </cdr:txBody>
    </cdr:sp>
  </cdr:relSizeAnchor>
  <cdr:relSizeAnchor xmlns:cdr="http://schemas.openxmlformats.org/drawingml/2006/chartDrawing">
    <cdr:from>
      <cdr:x>0.2525</cdr:x>
      <cdr:y>0.672</cdr:y>
    </cdr:from>
    <cdr:to>
      <cdr:x>0.26025</cdr:x>
      <cdr:y>0.70475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719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0.6295</cdr:y>
    </cdr:from>
    <cdr:to>
      <cdr:x>0.2935</cdr:x>
      <cdr:y>0.66225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3714750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0.71625</cdr:y>
    </cdr:from>
    <cdr:to>
      <cdr:x>0.32225</cdr:x>
      <cdr:y>0.749</cdr:y>
    </cdr:to>
    <cdr:sp>
      <cdr:nvSpPr>
        <cdr:cNvPr id="5" name="TextBox 5"/>
        <cdr:cNvSpPr txBox="1">
          <a:spLocks noChangeArrowheads="1"/>
        </cdr:cNvSpPr>
      </cdr:nvSpPr>
      <cdr:spPr>
        <a:xfrm>
          <a:off x="2714625" y="4229100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0.9695</cdr:y>
    </cdr:from>
    <cdr:to>
      <cdr:x>0.185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0" y="5734050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0.694</cdr:y>
    </cdr:from>
    <cdr:to>
      <cdr:x>0.89475</cdr:x>
      <cdr:y>0.72675</cdr:y>
    </cdr:to>
    <cdr:sp>
      <cdr:nvSpPr>
        <cdr:cNvPr id="7" name="TextBox 7"/>
        <cdr:cNvSpPr txBox="1">
          <a:spLocks noChangeArrowheads="1"/>
        </cdr:cNvSpPr>
      </cdr:nvSpPr>
      <cdr:spPr>
        <a:xfrm>
          <a:off x="7658100" y="4095750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0.94225</cdr:x>
      <cdr:y>0.7845</cdr:y>
    </cdr:from>
    <cdr:to>
      <cdr:x>0.95</cdr:x>
      <cdr:y>0.81725</cdr:y>
    </cdr:to>
    <cdr:sp>
      <cdr:nvSpPr>
        <cdr:cNvPr id="8" name="TextBox 8"/>
        <cdr:cNvSpPr txBox="1">
          <a:spLocks noChangeArrowheads="1"/>
        </cdr:cNvSpPr>
      </cdr:nvSpPr>
      <cdr:spPr>
        <a:xfrm>
          <a:off x="8134350" y="46386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0.80725</cdr:y>
    </cdr:from>
    <cdr:to>
      <cdr:x>0.89475</cdr:x>
      <cdr:y>0.84</cdr:y>
    </cdr:to>
    <cdr:sp>
      <cdr:nvSpPr>
        <cdr:cNvPr id="9" name="TextBox 9"/>
        <cdr:cNvSpPr txBox="1">
          <a:spLocks noChangeArrowheads="1"/>
        </cdr:cNvSpPr>
      </cdr:nvSpPr>
      <cdr:spPr>
        <a:xfrm>
          <a:off x="7658100" y="47720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0.24025</cdr:y>
    </cdr:from>
    <cdr:to>
      <cdr:x>0.64975</cdr:x>
      <cdr:y>0.57625</cdr:y>
    </cdr:to>
    <cdr:sp>
      <cdr:nvSpPr>
        <cdr:cNvPr id="1" name="TextBox 2"/>
        <cdr:cNvSpPr txBox="1">
          <a:spLocks noChangeArrowheads="1"/>
        </cdr:cNvSpPr>
      </cdr:nvSpPr>
      <cdr:spPr>
        <a:xfrm>
          <a:off x="4029075" y="1419225"/>
          <a:ext cx="1581150" cy="1990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Sch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.49                 0
W00-01         .54                 0
W01-02         NA              NA
Su 99             .74               .8
Su 00             .81             2.5
Su 01             .82             3.8
Sp 99             .56             0.1
Sp 01             .87             9.6
Sp 02             NA             NA</a:t>
          </a:r>
        </a:p>
      </cdr:txBody>
    </cdr:sp>
  </cdr:relSizeAnchor>
  <cdr:relSizeAnchor xmlns:cdr="http://schemas.openxmlformats.org/drawingml/2006/chartDrawing">
    <cdr:from>
      <cdr:x>0.1475</cdr:x>
      <cdr:y>0.6115</cdr:y>
    </cdr:from>
    <cdr:to>
      <cdr:x>0.15525</cdr:x>
      <cdr:y>0.64425</cdr:y>
    </cdr:to>
    <cdr:sp>
      <cdr:nvSpPr>
        <cdr:cNvPr id="2" name="TextBox 3"/>
        <cdr:cNvSpPr txBox="1">
          <a:spLocks noChangeArrowheads="1"/>
        </cdr:cNvSpPr>
      </cdr:nvSpPr>
      <cdr:spPr>
        <a:xfrm>
          <a:off x="1266825" y="36099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0.44825</cdr:y>
    </cdr:from>
    <cdr:to>
      <cdr:x>0.75475</cdr:x>
      <cdr:y>0.4955</cdr:y>
    </cdr:to>
    <cdr:sp>
      <cdr:nvSpPr>
        <cdr:cNvPr id="3" name="TextBox 4"/>
        <cdr:cNvSpPr txBox="1">
          <a:spLocks noChangeArrowheads="1"/>
        </cdr:cNvSpPr>
      </cdr:nvSpPr>
      <cdr:spPr>
        <a:xfrm>
          <a:off x="4991100" y="2647950"/>
          <a:ext cx="152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0.95775</cdr:y>
    </cdr:from>
    <cdr:to>
      <cdr:x>0.15525</cdr:x>
      <cdr:y>0.9905</cdr:y>
    </cdr:to>
    <cdr:sp>
      <cdr:nvSpPr>
        <cdr:cNvPr id="4" name="TextBox 5"/>
        <cdr:cNvSpPr txBox="1">
          <a:spLocks noChangeArrowheads="1"/>
        </cdr:cNvSpPr>
      </cdr:nvSpPr>
      <cdr:spPr>
        <a:xfrm>
          <a:off x="1266825" y="5657850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0.83075</cdr:y>
    </cdr:from>
    <cdr:to>
      <cdr:x>0.185</cdr:x>
      <cdr:y>0.8635</cdr:y>
    </cdr:to>
    <cdr:sp>
      <cdr:nvSpPr>
        <cdr:cNvPr id="5" name="TextBox 6"/>
        <cdr:cNvSpPr txBox="1">
          <a:spLocks noChangeArrowheads="1"/>
        </cdr:cNvSpPr>
      </cdr:nvSpPr>
      <cdr:spPr>
        <a:xfrm>
          <a:off x="1524000" y="49053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0.8425</cdr:y>
    </cdr:from>
    <cdr:to>
      <cdr:x>0.21525</cdr:x>
      <cdr:y>0.87525</cdr:y>
    </cdr:to>
    <cdr:sp>
      <cdr:nvSpPr>
        <cdr:cNvPr id="6" name="TextBox 7"/>
        <cdr:cNvSpPr txBox="1">
          <a:spLocks noChangeArrowheads="1"/>
        </cdr:cNvSpPr>
      </cdr:nvSpPr>
      <cdr:spPr>
        <a:xfrm>
          <a:off x="1790700" y="49815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0.8755</cdr:y>
    </cdr:from>
    <cdr:to>
      <cdr:x>0.1635</cdr:x>
      <cdr:y>0.90825</cdr:y>
    </cdr:to>
    <cdr:sp>
      <cdr:nvSpPr>
        <cdr:cNvPr id="7" name="TextBox 8"/>
        <cdr:cNvSpPr txBox="1">
          <a:spLocks noChangeArrowheads="1"/>
        </cdr:cNvSpPr>
      </cdr:nvSpPr>
      <cdr:spPr>
        <a:xfrm>
          <a:off x="1343025" y="51720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0.26375</cdr:y>
    </cdr:from>
    <cdr:to>
      <cdr:x>0.51675</cdr:x>
      <cdr:y>0.29325</cdr:y>
    </cdr:to>
    <cdr:sp>
      <cdr:nvSpPr>
        <cdr:cNvPr id="8" name="TextBox 9"/>
        <cdr:cNvSpPr txBox="1">
          <a:spLocks noChangeArrowheads="1"/>
        </cdr:cNvSpPr>
      </cdr:nvSpPr>
      <cdr:spPr>
        <a:xfrm>
          <a:off x="4133850" y="15525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0.2755</cdr:y>
    </cdr:from>
    <cdr:to>
      <cdr:x>0.5245</cdr:x>
      <cdr:y>0.30825</cdr:y>
    </cdr:to>
    <cdr:sp>
      <cdr:nvSpPr>
        <cdr:cNvPr id="9" name="TextBox 10"/>
        <cdr:cNvSpPr txBox="1">
          <a:spLocks noChangeArrowheads="1"/>
        </cdr:cNvSpPr>
      </cdr:nvSpPr>
      <cdr:spPr>
        <a:xfrm>
          <a:off x="4457700" y="162877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848225" y="1266825"/>
        <a:ext cx="19812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0.0885</cdr:x>
      <cdr:y>0.53325</cdr:y>
    </cdr:from>
    <cdr:to>
      <cdr:x>0.274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3152775"/>
          <a:ext cx="1600200" cy="1971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   %Time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W98-99         .89              9.9
W00-01         .76                1.2
W01-02       1.00                4.5
Su 99             .97              37.8
Su 00             .89                6.2
Su 01             .87                4.4
Sp 99             .83                2.7
Sp 01             .91                9.1
Sp 02             .98              15.5</a:t>
          </a:r>
        </a:p>
      </cdr:txBody>
    </cdr:sp>
  </cdr:relSizeAnchor>
  <cdr:relSizeAnchor xmlns:cdr="http://schemas.openxmlformats.org/drawingml/2006/chartDrawing">
    <cdr:from>
      <cdr:x>0.6845</cdr:x>
      <cdr:y>0.583</cdr:y>
    </cdr:from>
    <cdr:to>
      <cdr:x>0.75475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0" y="3448050"/>
          <a:ext cx="6096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</cdr:x>
      <cdr:y>0.215</cdr:y>
    </cdr:from>
    <cdr:to>
      <cdr:x>0.79075</cdr:x>
      <cdr:y>0.494</cdr:y>
    </cdr:to>
    <cdr:graphicFrame>
      <cdr:nvGraphicFramePr>
        <cdr:cNvPr id="1" name="Chart 1"/>
        <cdr:cNvGraphicFramePr/>
      </cdr:nvGraphicFramePr>
      <cdr:xfrm>
        <a:off x="4829175" y="1266825"/>
        <a:ext cx="2000250" cy="1647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0.096</cdr:x>
      <cdr:y>0.50025</cdr:y>
    </cdr:from>
    <cdr:to>
      <cdr:x>0.2775</cdr:x>
      <cdr:y>0.83825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952750"/>
          <a:ext cx="1571625" cy="2000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   %Time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W98-99         .95              24.5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W00-01         .93              42.5
W01-02         .92              18.5
Su 99             .97              24.1
Su 00             .97              15.1
Su 01             .92              27.1
Sp 99             .91              14.8
Sp 01             .86                7.5
Sp 02             .79                4.3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0.85375</cdr:y>
    </cdr:from>
    <cdr:to>
      <cdr:x>0.43275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0.453</cdr:x>
      <cdr:y>0.85375</cdr:y>
    </cdr:from>
    <cdr:to>
      <cdr:x>0.5405</cdr:x>
      <cdr:y>0.88575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0.1085</cdr:x>
      <cdr:y>0.52</cdr:y>
    </cdr:from>
    <cdr:to>
      <cdr:x>0.28875</cdr:x>
      <cdr:y>0.8675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67050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.96              20.2
W00-01         .90              22.9
W01-02         .65                0.5
Su 99             .99              34.9
Su 00             .97              19.8
Su 01             .82                2.1
Sp 99             .94              11.9
Sp 01             .86                5.3
Sp 02             .98              18.1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0.84575</cdr:y>
    </cdr:from>
    <cdr:to>
      <cdr:x>0.43275</cdr:x>
      <cdr:y>0.8775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5000625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 to SW Flow</a:t>
          </a:r>
        </a:p>
      </cdr:txBody>
    </cdr:sp>
  </cdr:relSizeAnchor>
  <cdr:relSizeAnchor xmlns:cdr="http://schemas.openxmlformats.org/drawingml/2006/chartDrawing">
    <cdr:from>
      <cdr:x>0.5755</cdr:x>
      <cdr:y>0.84575</cdr:y>
    </cdr:from>
    <cdr:to>
      <cdr:x>0.7025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5000625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SW to NE 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.89              10.3
W00-01         .30                   0
W01-02         .59                0.2
Su 99             .83               2.2
Su 00             .50                  0
Su 01             .56                  0
Sp 99             .84               4.5
Sp 01             .34                  0
Sp 02             .86               4.2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</cdr:y>
    </cdr:from>
    <cdr:to>
      <cdr:x>0.43275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0.453</cdr:x>
      <cdr:y>0.854</cdr:y>
    </cdr:from>
    <cdr:to>
      <cdr:x>0.5405</cdr:x>
      <cdr:y>0.88575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0.3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657350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% Total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.69              0.1
W00-01         .57                 0
W01-02         .67              0.1
Su 99             .86             4.0
Su 00             .89             6.4
Su 01             .71             0.2
Sp 99             .72             0.4
Sp 01             .58                0
Sp 02             .91             9.8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0.21075</cdr:y>
    </cdr:from>
    <cdr:to>
      <cdr:x>0.4785</cdr:x>
      <cdr:y>0.489</cdr:y>
    </cdr:to>
    <cdr:graphicFrame>
      <cdr:nvGraphicFramePr>
        <cdr:cNvPr id="1" name="Chart 1"/>
        <cdr:cNvGraphicFramePr/>
      </cdr:nvGraphicFramePr>
      <cdr:xfrm>
        <a:off x="2266950" y="1238250"/>
        <a:ext cx="1866900" cy="16478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0.612</cdr:x>
      <cdr:y>0.21075</cdr:y>
    </cdr:from>
    <cdr:to>
      <cdr:x>0.7945</cdr:x>
      <cdr:y>0.55775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1238250"/>
          <a:ext cx="1581150" cy="2047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N/A             N/A
W00-01         .50                 0
W01-02         .65                 0
Su 99             N/A             N/A
Su 00             .88              8.3
Su 01             .60                 0
Sp 99             N/A             N/A
Sp 01             .59                 0
Sp 02             .90            20.9
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0.85425</cdr:y>
    </cdr:from>
    <cdr:to>
      <cdr:x>0.43275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Flow</a:t>
          </a:r>
        </a:p>
      </cdr:txBody>
    </cdr:sp>
  </cdr:relSizeAnchor>
  <cdr:relSizeAnchor xmlns:cdr="http://schemas.openxmlformats.org/drawingml/2006/chartDrawing">
    <cdr:from>
      <cdr:x>0.453</cdr:x>
      <cdr:y>0.85425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Flow</a:t>
          </a:r>
        </a:p>
      </cdr:txBody>
    </cdr:sp>
  </cdr:relSizeAnchor>
  <cdr:relSizeAnchor xmlns:cdr="http://schemas.openxmlformats.org/drawingml/2006/chartDrawing">
    <cdr:from>
      <cdr:x>0.1085</cdr:x>
      <cdr:y>0.52025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.81               8.3
W00-01         .59                  0
W01-02         .68                  0
Su 99             .74              0.8
Su 00             .52                 0
Su 01             .59                 0
Sp 99             .75              0.8
Sp 01             .58                 0
Sp 02             .64                 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0.85375</cdr:y>
    </cdr:from>
    <cdr:to>
      <cdr:x>0.41725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5048250"/>
          <a:ext cx="6572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NW to ID </a:t>
          </a:r>
        </a:p>
      </cdr:txBody>
    </cdr:sp>
  </cdr:relSizeAnchor>
  <cdr:relSizeAnchor xmlns:cdr="http://schemas.openxmlformats.org/drawingml/2006/chartDrawing">
    <cdr:from>
      <cdr:x>0.453</cdr:x>
      <cdr:y>0.85375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ID to NW</a:t>
          </a:r>
        </a:p>
      </cdr:txBody>
    </cdr:sp>
  </cdr:relSizeAnchor>
  <cdr:relSizeAnchor xmlns:cdr="http://schemas.openxmlformats.org/drawingml/2006/chartDrawing">
    <cdr:from>
      <cdr:x>0.1085</cdr:x>
      <cdr:y>0.5205</cdr:y>
    </cdr:from>
    <cdr:to>
      <cdr:x>0.3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657350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% Total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.77              1.7
W00-01         .68                 0
W01-02         .60                 0
Su 99             .73              0.3
Su 00             .74              0.8
Su 01             .56                 0
Sp 99             .75              0.9
Sp 01             .65                 0
Sp 02             .57                 0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0.146</cdr:x>
      <cdr:y>0.541</cdr:y>
    </cdr:from>
    <cdr:to>
      <cdr:x>0.327</cdr:x>
      <cdr:y>0.87975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3190875"/>
          <a:ext cx="1562100" cy="2000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 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.84               8.3
W00-01         .86             30.7
W01-02         .83               9.1
Su 99             .90            12.1
Su 00             .89            23.0
Su 01             .88            15.8
Sp 99             .62                 0
Sp 01             .94            37.8
Sp 02             .69              0.1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0.85375</cdr:y>
    </cdr:from>
    <cdr:to>
      <cdr:x>0.41725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5048250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 to NW </a:t>
          </a:r>
        </a:p>
      </cdr:txBody>
    </cdr:sp>
  </cdr:relSizeAnchor>
  <cdr:relSizeAnchor xmlns:cdr="http://schemas.openxmlformats.org/drawingml/2006/chartDrawing">
    <cdr:from>
      <cdr:x>0.453</cdr:x>
      <cdr:y>0.85375</cdr:y>
    </cdr:from>
    <cdr:to>
      <cdr:x>0.57775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1076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NW to Canada</a:t>
          </a:r>
        </a:p>
      </cdr:txBody>
    </cdr:sp>
  </cdr:relSizeAnchor>
  <cdr:relSizeAnchor xmlns:cdr="http://schemas.openxmlformats.org/drawingml/2006/chartDrawing">
    <cdr:from>
      <cdr:x>0.1085</cdr:x>
      <cdr:y>0.5205</cdr:y>
    </cdr:from>
    <cdr:to>
      <cdr:x>0.30075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657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% Total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1.05              43.4
W00-01         .96                12.8
W01-02         .97                  6.7
Su 99             1.01              29.6
Su 00             .95                15.5
Su 01             .96                15.5
Sp 99             1.02              29.6
Sp 01             .96                17.0
Sp 02             .98                34.8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0.48125</cdr:x>
      <cdr:y>0.17875</cdr:y>
    </cdr:from>
    <cdr:to>
      <cdr:x>0.79975</cdr:x>
      <cdr:y>0.53175</cdr:y>
    </cdr:to>
    <cdr:sp>
      <cdr:nvSpPr>
        <cdr:cNvPr id="1" name="Rectangle 1"/>
        <cdr:cNvSpPr>
          <a:spLocks/>
        </cdr:cNvSpPr>
      </cdr:nvSpPr>
      <cdr:spPr>
        <a:xfrm>
          <a:off x="4152900" y="1057275"/>
          <a:ext cx="275272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          MW Pk                    %T&gt;75% OTC
   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Sch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Act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Sch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Act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 98-99        .49                .33                0                  0
W 00-01        .54                .47                0                  0
W 01-02         NA               .77               NA               1.2
Su 99             .74               .62                .8                 0
Su 00             .81               .76               2.5               1.1
Su 01             .82               .78               3.8               2.1
Sp 99             .56               .52                 .1                0
Sp 00             .87               .77                9.6              1.4
Sp 01             NA               .94                NA             42.3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0.572</cdr:y>
    </cdr:from>
    <cdr:to>
      <cdr:x>0.53975</cdr:x>
      <cdr:y>0.862</cdr:y>
    </cdr:to>
    <cdr:graphicFrame>
      <cdr:nvGraphicFramePr>
        <cdr:cNvPr id="1" name="Chart 1"/>
        <cdr:cNvGraphicFramePr/>
      </cdr:nvGraphicFramePr>
      <cdr:xfrm>
        <a:off x="2781300" y="3381375"/>
        <a:ext cx="1876425" cy="17145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</cdr:x>
      <cdr:y>0.53275</cdr:y>
    </cdr:from>
    <cdr:to>
      <cdr:x>0.285</cdr:x>
      <cdr:y>0.86275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143250"/>
          <a:ext cx="1657350" cy="1952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  .99              74.0
W00-01         1.00              98.6
W01-02           .98              81.1
Su 99               .98             72.9
Su 00             1.00             81.7
Su 01             1.34             80.3
Sp 99               .90             25.8
Sp 01             1.00             86.6
Sp 02               .87             16.5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0.1835</cdr:y>
    </cdr:from>
    <cdr:to>
      <cdr:x>0.79975</cdr:x>
      <cdr:y>0.45925</cdr:y>
    </cdr:to>
    <cdr:graphicFrame>
      <cdr:nvGraphicFramePr>
        <cdr:cNvPr id="1" name="Chart 1"/>
        <cdr:cNvGraphicFramePr/>
      </cdr:nvGraphicFramePr>
      <cdr:xfrm>
        <a:off x="4810125" y="1076325"/>
        <a:ext cx="2095500" cy="16287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0.6845</cdr:x>
      <cdr:y>0.499</cdr:y>
    </cdr:from>
    <cdr:to>
      <cdr:x>0.79525</cdr:x>
      <cdr:y>0.80625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2943225"/>
          <a:ext cx="9525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Arial"/>
              <a:ea typeface="Arial"/>
              <a:cs typeface="Arial"/>
            </a:rPr>
            <a:t>Max MW Flow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W00-01 =
W01-02 =
Su00 =
Su01 =
Sp01 =
Sp02 =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0.0885</cdr:x>
      <cdr:y>0.5375</cdr:y>
    </cdr:from>
    <cdr:to>
      <cdr:x>0.274</cdr:x>
      <cdr:y>0.88175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3171825"/>
          <a:ext cx="1600200" cy="2038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.71              0.1
W00-01         .70                0
W01-02         .65                 0
Su 99             .63                0
Su 00             .51                0
Su 01             .54                0
Sp 99             .66                0
Sp 01             .57                0
Sp 02             .76             1.1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Z219"/>
  <sheetViews>
    <sheetView zoomScale="75" zoomScaleNormal="75" workbookViewId="0" topLeftCell="Y1">
      <selection activeCell="BS121" sqref="BS121:BS170"/>
    </sheetView>
  </sheetViews>
  <sheetFormatPr defaultColWidth="9.140625" defaultRowHeight="12.75"/>
  <sheetData>
    <row r="2" ht="12.75">
      <c r="B2" s="1" t="s">
        <v>40</v>
      </c>
    </row>
    <row r="7" spans="7:70" ht="12.75">
      <c r="G7" t="s">
        <v>0</v>
      </c>
      <c r="J7" t="s">
        <v>1</v>
      </c>
      <c r="L7" t="s">
        <v>2</v>
      </c>
      <c r="O7" t="s">
        <v>3</v>
      </c>
      <c r="Q7" t="s">
        <v>4</v>
      </c>
      <c r="T7" t="s">
        <v>5</v>
      </c>
      <c r="W7" t="s">
        <v>6</v>
      </c>
      <c r="AB7" t="s">
        <v>7</v>
      </c>
      <c r="AE7" t="s">
        <v>8</v>
      </c>
      <c r="AH7" t="s">
        <v>9</v>
      </c>
      <c r="AO7" t="s">
        <v>10</v>
      </c>
      <c r="AT7" t="s">
        <v>10</v>
      </c>
      <c r="AW7" t="s">
        <v>11</v>
      </c>
      <c r="BB7" t="s">
        <v>12</v>
      </c>
      <c r="BE7" t="s">
        <v>53</v>
      </c>
      <c r="BJ7" t="s">
        <v>54</v>
      </c>
      <c r="BN7" t="s">
        <v>57</v>
      </c>
      <c r="BR7" t="s">
        <v>61</v>
      </c>
    </row>
    <row r="8" spans="57:68" ht="12.75">
      <c r="BE8" t="s">
        <v>55</v>
      </c>
      <c r="BG8" t="s">
        <v>56</v>
      </c>
      <c r="BJ8" t="s">
        <v>55</v>
      </c>
      <c r="BL8" t="s">
        <v>56</v>
      </c>
      <c r="BN8" t="s">
        <v>55</v>
      </c>
      <c r="BP8" t="s">
        <v>56</v>
      </c>
    </row>
    <row r="9" spans="5:70" ht="12.75">
      <c r="E9">
        <v>0</v>
      </c>
      <c r="H9">
        <v>100</v>
      </c>
      <c r="K9">
        <v>1</v>
      </c>
      <c r="M9">
        <v>1</v>
      </c>
      <c r="P9">
        <v>1</v>
      </c>
      <c r="R9">
        <v>1</v>
      </c>
      <c r="U9">
        <v>1</v>
      </c>
      <c r="X9">
        <v>1</v>
      </c>
      <c r="Z9">
        <v>1</v>
      </c>
      <c r="AC9">
        <v>1</v>
      </c>
      <c r="AF9">
        <v>1</v>
      </c>
      <c r="AH9">
        <v>0</v>
      </c>
      <c r="AI9">
        <f aca="true" t="shared" si="0" ref="AI9:AI19">(3624-AH9)/3624</f>
        <v>1</v>
      </c>
      <c r="AK9">
        <v>1</v>
      </c>
      <c r="AN9">
        <v>1</v>
      </c>
      <c r="AP9">
        <v>1</v>
      </c>
      <c r="AS9">
        <v>1</v>
      </c>
      <c r="AU9">
        <v>1</v>
      </c>
      <c r="AX9">
        <v>1</v>
      </c>
      <c r="AZ9">
        <v>1</v>
      </c>
      <c r="BA9">
        <v>1</v>
      </c>
      <c r="BC9">
        <v>1</v>
      </c>
      <c r="BE9">
        <v>0</v>
      </c>
      <c r="BF9">
        <f>(3115-BE9)/3115</f>
        <v>1</v>
      </c>
      <c r="BJ9">
        <v>0</v>
      </c>
      <c r="BK9">
        <f>(3091-BJ9)/3091</f>
        <v>1</v>
      </c>
      <c r="BN9">
        <v>0</v>
      </c>
      <c r="BP9">
        <v>0</v>
      </c>
      <c r="BR9">
        <v>0</v>
      </c>
    </row>
    <row r="10" spans="2:70" ht="12.75">
      <c r="B10" t="s">
        <v>14</v>
      </c>
      <c r="E10">
        <v>0.1</v>
      </c>
      <c r="G10">
        <v>1136</v>
      </c>
      <c r="H10">
        <v>0.686534216</v>
      </c>
      <c r="J10">
        <v>660</v>
      </c>
      <c r="K10">
        <v>0.733333333</v>
      </c>
      <c r="L10">
        <v>821</v>
      </c>
      <c r="M10">
        <v>0.285465622</v>
      </c>
      <c r="O10">
        <v>595</v>
      </c>
      <c r="P10">
        <v>0.629283489</v>
      </c>
      <c r="Q10">
        <v>692</v>
      </c>
      <c r="R10">
        <v>0.654345654</v>
      </c>
      <c r="T10">
        <v>5</v>
      </c>
      <c r="U10">
        <v>0.998608018</v>
      </c>
      <c r="W10">
        <v>0</v>
      </c>
      <c r="X10">
        <v>1</v>
      </c>
      <c r="AB10">
        <v>0</v>
      </c>
      <c r="AC10">
        <v>1</v>
      </c>
      <c r="AE10">
        <v>0</v>
      </c>
      <c r="AF10">
        <v>1</v>
      </c>
      <c r="AH10">
        <v>105</v>
      </c>
      <c r="AI10">
        <f t="shared" si="0"/>
        <v>0.9710264900662252</v>
      </c>
      <c r="AO10">
        <v>66</v>
      </c>
      <c r="AP10">
        <v>0.981121281</v>
      </c>
      <c r="AT10">
        <v>66</v>
      </c>
      <c r="AU10">
        <v>0.981121281</v>
      </c>
      <c r="AW10">
        <v>335</v>
      </c>
      <c r="AX10">
        <v>0.902870397</v>
      </c>
      <c r="BB10">
        <v>8</v>
      </c>
      <c r="BC10">
        <v>0.997792494</v>
      </c>
      <c r="BE10">
        <v>47</v>
      </c>
      <c r="BF10">
        <f aca="true" t="shared" si="1" ref="BF10:BF23">(3115-BE10)/3115</f>
        <v>0.9849117174959872</v>
      </c>
      <c r="BJ10">
        <v>1</v>
      </c>
      <c r="BK10">
        <f aca="true" t="shared" si="2" ref="BK10:BK23">(3091-BJ10)/3091</f>
        <v>0.9996764801035264</v>
      </c>
      <c r="BN10">
        <v>315</v>
      </c>
      <c r="BP10">
        <v>291</v>
      </c>
      <c r="BR10">
        <v>44</v>
      </c>
    </row>
    <row r="11" spans="5:70" ht="12.75">
      <c r="E11">
        <v>0.2</v>
      </c>
      <c r="G11">
        <v>1981</v>
      </c>
      <c r="H11">
        <v>0.453366446</v>
      </c>
      <c r="J11">
        <v>1741</v>
      </c>
      <c r="K11">
        <v>0.296565657</v>
      </c>
      <c r="L11">
        <v>1124</v>
      </c>
      <c r="M11">
        <v>0.02175805</v>
      </c>
      <c r="O11">
        <v>1136</v>
      </c>
      <c r="P11">
        <v>0.292211838</v>
      </c>
      <c r="Q11">
        <v>1281</v>
      </c>
      <c r="R11">
        <v>0.36013986</v>
      </c>
      <c r="T11">
        <v>6</v>
      </c>
      <c r="U11">
        <v>0.998329621</v>
      </c>
      <c r="W11">
        <v>7</v>
      </c>
      <c r="X11">
        <v>0.998068433</v>
      </c>
      <c r="AB11">
        <v>2</v>
      </c>
      <c r="AC11">
        <v>0.999448124</v>
      </c>
      <c r="AE11">
        <v>0</v>
      </c>
      <c r="AF11">
        <v>1</v>
      </c>
      <c r="AH11">
        <v>713</v>
      </c>
      <c r="AI11">
        <f t="shared" si="0"/>
        <v>0.8032560706401766</v>
      </c>
      <c r="AO11">
        <v>286</v>
      </c>
      <c r="AP11">
        <v>0.91819222</v>
      </c>
      <c r="AT11">
        <v>286</v>
      </c>
      <c r="AU11">
        <v>0.91819222</v>
      </c>
      <c r="AW11">
        <v>880</v>
      </c>
      <c r="AX11">
        <v>0.744853581</v>
      </c>
      <c r="BB11">
        <v>9</v>
      </c>
      <c r="BC11">
        <v>0.997516556</v>
      </c>
      <c r="BE11">
        <v>198</v>
      </c>
      <c r="BF11">
        <f t="shared" si="1"/>
        <v>0.9364365971107544</v>
      </c>
      <c r="BJ11">
        <v>1</v>
      </c>
      <c r="BK11">
        <f t="shared" si="2"/>
        <v>0.9996764801035264</v>
      </c>
      <c r="BN11">
        <v>665</v>
      </c>
      <c r="BP11">
        <v>458</v>
      </c>
      <c r="BR11">
        <v>371</v>
      </c>
    </row>
    <row r="12" spans="5:70" ht="12.75">
      <c r="E12">
        <v>0.3</v>
      </c>
      <c r="G12">
        <v>2836</v>
      </c>
      <c r="H12">
        <v>0.217439294</v>
      </c>
      <c r="J12">
        <v>2436</v>
      </c>
      <c r="K12">
        <v>0.015757576</v>
      </c>
      <c r="L12">
        <v>1143</v>
      </c>
      <c r="M12">
        <v>0.005221932</v>
      </c>
      <c r="O12">
        <v>1435</v>
      </c>
      <c r="P12">
        <v>0.105919003</v>
      </c>
      <c r="Q12">
        <v>1658</v>
      </c>
      <c r="R12">
        <v>0.171828172</v>
      </c>
      <c r="T12">
        <v>7</v>
      </c>
      <c r="U12">
        <v>0.998051225</v>
      </c>
      <c r="W12">
        <v>244</v>
      </c>
      <c r="X12">
        <v>0.932671082</v>
      </c>
      <c r="AB12">
        <v>239</v>
      </c>
      <c r="AC12">
        <v>0.934050773</v>
      </c>
      <c r="AE12">
        <v>0</v>
      </c>
      <c r="AF12">
        <v>1</v>
      </c>
      <c r="AH12">
        <v>2498</v>
      </c>
      <c r="AI12">
        <f t="shared" si="0"/>
        <v>0.3107064017660044</v>
      </c>
      <c r="AO12">
        <v>679</v>
      </c>
      <c r="AP12">
        <v>0.805778032</v>
      </c>
      <c r="AT12">
        <v>679</v>
      </c>
      <c r="AU12">
        <v>0.805778032</v>
      </c>
      <c r="AW12">
        <v>1616</v>
      </c>
      <c r="AX12">
        <v>0.531458394</v>
      </c>
      <c r="BB12">
        <v>31</v>
      </c>
      <c r="BC12">
        <v>0.991445916</v>
      </c>
      <c r="BE12">
        <v>686</v>
      </c>
      <c r="BF12">
        <f t="shared" si="1"/>
        <v>0.7797752808988764</v>
      </c>
      <c r="BJ12">
        <v>1</v>
      </c>
      <c r="BK12">
        <f t="shared" si="2"/>
        <v>0.9996764801035264</v>
      </c>
      <c r="BN12">
        <v>972</v>
      </c>
      <c r="BP12">
        <v>588</v>
      </c>
      <c r="BR12">
        <v>1774</v>
      </c>
    </row>
    <row r="13" spans="5:70" ht="12.75">
      <c r="E13">
        <v>0.4</v>
      </c>
      <c r="G13">
        <v>3420</v>
      </c>
      <c r="H13">
        <v>0.056291391</v>
      </c>
      <c r="J13">
        <v>2475</v>
      </c>
      <c r="K13">
        <v>0</v>
      </c>
      <c r="L13">
        <v>1149</v>
      </c>
      <c r="M13">
        <v>0</v>
      </c>
      <c r="O13">
        <v>1555</v>
      </c>
      <c r="P13">
        <v>0.031152648</v>
      </c>
      <c r="Q13">
        <v>1835</v>
      </c>
      <c r="R13">
        <v>0.083416583</v>
      </c>
      <c r="T13">
        <v>7</v>
      </c>
      <c r="U13">
        <v>0.998051225</v>
      </c>
      <c r="W13">
        <v>1591</v>
      </c>
      <c r="X13">
        <v>0.56098234</v>
      </c>
      <c r="AB13">
        <v>1160</v>
      </c>
      <c r="AC13">
        <v>0.6799117</v>
      </c>
      <c r="AE13">
        <v>26</v>
      </c>
      <c r="AF13">
        <v>0.992825607</v>
      </c>
      <c r="AH13">
        <v>3426</v>
      </c>
      <c r="AI13">
        <f t="shared" si="0"/>
        <v>0.054635761589403975</v>
      </c>
      <c r="AO13">
        <v>1172</v>
      </c>
      <c r="AP13">
        <v>0.664759725</v>
      </c>
      <c r="AT13">
        <v>1172</v>
      </c>
      <c r="AU13">
        <v>0.664759725</v>
      </c>
      <c r="AW13">
        <v>2401</v>
      </c>
      <c r="AX13">
        <v>0.30385619</v>
      </c>
      <c r="BB13">
        <v>93</v>
      </c>
      <c r="BC13">
        <v>0.974337748</v>
      </c>
      <c r="BE13">
        <v>1487</v>
      </c>
      <c r="BF13">
        <f t="shared" si="1"/>
        <v>0.5226324237560193</v>
      </c>
      <c r="BJ13">
        <v>3</v>
      </c>
      <c r="BK13">
        <f t="shared" si="2"/>
        <v>0.999029440310579</v>
      </c>
      <c r="BN13">
        <v>1266</v>
      </c>
      <c r="BP13">
        <v>711</v>
      </c>
      <c r="BR13">
        <v>3085</v>
      </c>
    </row>
    <row r="14" spans="5:70" ht="12.75">
      <c r="E14">
        <v>0.5</v>
      </c>
      <c r="G14">
        <v>3586</v>
      </c>
      <c r="H14">
        <v>0.010485651</v>
      </c>
      <c r="J14">
        <v>2475</v>
      </c>
      <c r="K14">
        <v>0</v>
      </c>
      <c r="L14">
        <v>1149</v>
      </c>
      <c r="M14">
        <v>0</v>
      </c>
      <c r="O14">
        <v>1599</v>
      </c>
      <c r="P14">
        <v>0.003738318</v>
      </c>
      <c r="Q14">
        <v>1942</v>
      </c>
      <c r="R14">
        <v>0.02997003</v>
      </c>
      <c r="T14">
        <v>8</v>
      </c>
      <c r="U14">
        <v>0.997772829</v>
      </c>
      <c r="W14">
        <v>3268</v>
      </c>
      <c r="X14">
        <v>0.098233996</v>
      </c>
      <c r="AB14">
        <v>2151</v>
      </c>
      <c r="AC14">
        <v>0.406456954</v>
      </c>
      <c r="AE14">
        <v>600</v>
      </c>
      <c r="AF14">
        <v>0.834437086</v>
      </c>
      <c r="AH14">
        <v>3614</v>
      </c>
      <c r="AI14">
        <f t="shared" si="0"/>
        <v>0.0027593818984547464</v>
      </c>
      <c r="AO14">
        <v>1776</v>
      </c>
      <c r="AP14">
        <v>0.491990847</v>
      </c>
      <c r="AT14">
        <v>1776</v>
      </c>
      <c r="AU14">
        <v>0.491990847</v>
      </c>
      <c r="AW14">
        <v>2952</v>
      </c>
      <c r="AX14">
        <v>0.144099739</v>
      </c>
      <c r="BB14">
        <v>243</v>
      </c>
      <c r="BC14">
        <v>0.93294702</v>
      </c>
      <c r="BE14">
        <v>2430</v>
      </c>
      <c r="BF14">
        <f t="shared" si="1"/>
        <v>0.21990369181380418</v>
      </c>
      <c r="BJ14">
        <v>87</v>
      </c>
      <c r="BK14">
        <f t="shared" si="2"/>
        <v>0.9718537690067939</v>
      </c>
      <c r="BN14">
        <v>1527</v>
      </c>
      <c r="BP14">
        <v>864</v>
      </c>
      <c r="BR14">
        <v>3519</v>
      </c>
    </row>
    <row r="15" spans="5:70" ht="12.75">
      <c r="E15">
        <v>0.6</v>
      </c>
      <c r="G15">
        <v>3622</v>
      </c>
      <c r="H15">
        <v>0.000551876</v>
      </c>
      <c r="J15">
        <v>2475</v>
      </c>
      <c r="K15">
        <v>0</v>
      </c>
      <c r="L15">
        <v>1149</v>
      </c>
      <c r="M15">
        <v>0</v>
      </c>
      <c r="O15">
        <v>1605</v>
      </c>
      <c r="P15">
        <v>0</v>
      </c>
      <c r="Q15">
        <v>1986</v>
      </c>
      <c r="R15">
        <v>0.007992008</v>
      </c>
      <c r="T15">
        <v>12</v>
      </c>
      <c r="U15">
        <v>0.996659243</v>
      </c>
      <c r="W15">
        <v>3599</v>
      </c>
      <c r="X15">
        <v>0.006898455</v>
      </c>
      <c r="AB15">
        <v>3071</v>
      </c>
      <c r="AC15">
        <v>0.152593819</v>
      </c>
      <c r="AE15">
        <v>1886</v>
      </c>
      <c r="AF15">
        <v>0.479580574</v>
      </c>
      <c r="AH15">
        <v>3624</v>
      </c>
      <c r="AI15">
        <f t="shared" si="0"/>
        <v>0</v>
      </c>
      <c r="AO15">
        <v>2202</v>
      </c>
      <c r="AP15">
        <v>0.3701373</v>
      </c>
      <c r="AT15">
        <v>2202</v>
      </c>
      <c r="AU15">
        <v>0.3701373</v>
      </c>
      <c r="AW15">
        <v>3282</v>
      </c>
      <c r="AX15">
        <v>0.048419832</v>
      </c>
      <c r="BB15">
        <v>673</v>
      </c>
      <c r="BC15">
        <v>0.814293598</v>
      </c>
      <c r="BE15">
        <v>2976</v>
      </c>
      <c r="BF15">
        <f t="shared" si="1"/>
        <v>0.04462279293739968</v>
      </c>
      <c r="BJ15">
        <v>507</v>
      </c>
      <c r="BK15">
        <f t="shared" si="2"/>
        <v>0.835975412487868</v>
      </c>
      <c r="BN15">
        <v>1759</v>
      </c>
      <c r="BP15">
        <v>994</v>
      </c>
      <c r="BR15">
        <v>3597</v>
      </c>
    </row>
    <row r="16" spans="5:70" ht="12.75">
      <c r="E16">
        <v>0.7</v>
      </c>
      <c r="G16">
        <v>3624</v>
      </c>
      <c r="H16">
        <v>0</v>
      </c>
      <c r="J16">
        <v>2475</v>
      </c>
      <c r="K16">
        <v>0</v>
      </c>
      <c r="L16">
        <v>1149</v>
      </c>
      <c r="M16">
        <v>0</v>
      </c>
      <c r="O16">
        <v>1605</v>
      </c>
      <c r="P16">
        <v>0</v>
      </c>
      <c r="Q16">
        <v>2002</v>
      </c>
      <c r="R16">
        <v>0</v>
      </c>
      <c r="T16">
        <v>36</v>
      </c>
      <c r="U16">
        <v>0.989977728</v>
      </c>
      <c r="W16">
        <v>3623</v>
      </c>
      <c r="X16">
        <v>0.000275938</v>
      </c>
      <c r="AB16">
        <v>3573</v>
      </c>
      <c r="AC16">
        <v>0.014072848</v>
      </c>
      <c r="AE16">
        <v>3090</v>
      </c>
      <c r="AF16">
        <v>0.147350993</v>
      </c>
      <c r="AH16">
        <v>3624</v>
      </c>
      <c r="AI16">
        <f t="shared" si="0"/>
        <v>0</v>
      </c>
      <c r="AO16">
        <v>2530</v>
      </c>
      <c r="AP16">
        <v>0.276315789</v>
      </c>
      <c r="AT16">
        <v>2530</v>
      </c>
      <c r="AU16">
        <v>0.276315789</v>
      </c>
      <c r="AW16">
        <v>3538</v>
      </c>
      <c r="AX16">
        <v>-0.025804581</v>
      </c>
      <c r="BB16">
        <v>1459</v>
      </c>
      <c r="BC16">
        <v>0.597406181</v>
      </c>
      <c r="BE16">
        <v>3112</v>
      </c>
      <c r="BF16">
        <f t="shared" si="1"/>
        <v>0.0009630818619582664</v>
      </c>
      <c r="BJ16">
        <v>1498</v>
      </c>
      <c r="BK16">
        <f t="shared" si="2"/>
        <v>0.5153671950824976</v>
      </c>
      <c r="BN16">
        <v>1972</v>
      </c>
      <c r="BP16">
        <v>1073</v>
      </c>
      <c r="BR16">
        <v>3608</v>
      </c>
    </row>
    <row r="17" spans="5:70" ht="12.75">
      <c r="E17">
        <v>0.8</v>
      </c>
      <c r="G17">
        <v>3624</v>
      </c>
      <c r="H17">
        <v>0</v>
      </c>
      <c r="J17">
        <v>2475</v>
      </c>
      <c r="K17">
        <v>0</v>
      </c>
      <c r="L17">
        <v>1149</v>
      </c>
      <c r="M17">
        <v>0</v>
      </c>
      <c r="O17">
        <v>1605</v>
      </c>
      <c r="P17">
        <v>0</v>
      </c>
      <c r="Q17">
        <v>2002</v>
      </c>
      <c r="R17">
        <v>0</v>
      </c>
      <c r="T17">
        <v>137</v>
      </c>
      <c r="U17">
        <v>0.961859688</v>
      </c>
      <c r="W17">
        <v>3624</v>
      </c>
      <c r="X17">
        <v>0</v>
      </c>
      <c r="AB17">
        <v>3624</v>
      </c>
      <c r="AC17">
        <v>0</v>
      </c>
      <c r="AE17">
        <v>3608</v>
      </c>
      <c r="AF17">
        <v>0.004415011</v>
      </c>
      <c r="AH17">
        <v>3624</v>
      </c>
      <c r="AI17">
        <f t="shared" si="0"/>
        <v>0</v>
      </c>
      <c r="AO17">
        <v>2956</v>
      </c>
      <c r="AP17">
        <v>0.154462243</v>
      </c>
      <c r="AT17">
        <v>2956</v>
      </c>
      <c r="AU17">
        <v>0.154462243</v>
      </c>
      <c r="AW17">
        <v>3432</v>
      </c>
      <c r="AX17">
        <v>0.004928965</v>
      </c>
      <c r="BB17">
        <v>2641</v>
      </c>
      <c r="BC17">
        <v>0.271247241</v>
      </c>
      <c r="BE17">
        <v>3115</v>
      </c>
      <c r="BF17">
        <f t="shared" si="1"/>
        <v>0</v>
      </c>
      <c r="BJ17">
        <v>2681</v>
      </c>
      <c r="BK17">
        <f t="shared" si="2"/>
        <v>0.1326431575541896</v>
      </c>
      <c r="BN17">
        <v>2132</v>
      </c>
      <c r="BP17">
        <v>1120</v>
      </c>
      <c r="BR17">
        <v>3608</v>
      </c>
    </row>
    <row r="18" spans="5:70" ht="12.75">
      <c r="E18">
        <v>0.9</v>
      </c>
      <c r="G18">
        <v>3624</v>
      </c>
      <c r="H18">
        <v>0</v>
      </c>
      <c r="J18">
        <v>2475</v>
      </c>
      <c r="K18">
        <v>0</v>
      </c>
      <c r="L18">
        <v>1149</v>
      </c>
      <c r="M18">
        <v>0</v>
      </c>
      <c r="O18">
        <v>1605</v>
      </c>
      <c r="P18">
        <v>0</v>
      </c>
      <c r="Q18">
        <v>2002</v>
      </c>
      <c r="R18">
        <v>0</v>
      </c>
      <c r="T18">
        <v>558</v>
      </c>
      <c r="U18">
        <v>0.844654788</v>
      </c>
      <c r="W18">
        <v>3624</v>
      </c>
      <c r="X18">
        <v>0</v>
      </c>
      <c r="AB18">
        <v>3624</v>
      </c>
      <c r="AC18">
        <v>0</v>
      </c>
      <c r="AE18">
        <v>3624</v>
      </c>
      <c r="AF18">
        <v>0</v>
      </c>
      <c r="AH18">
        <v>3624</v>
      </c>
      <c r="AI18">
        <f t="shared" si="0"/>
        <v>0</v>
      </c>
      <c r="AO18">
        <v>3463</v>
      </c>
      <c r="AP18">
        <v>0.009439359</v>
      </c>
      <c r="AT18">
        <v>3463</v>
      </c>
      <c r="AU18">
        <v>0.009439359</v>
      </c>
      <c r="AW18">
        <v>3449</v>
      </c>
      <c r="AX18">
        <v>0</v>
      </c>
      <c r="BB18">
        <v>3416</v>
      </c>
      <c r="BC18">
        <v>0.057395143</v>
      </c>
      <c r="BE18">
        <v>3115</v>
      </c>
      <c r="BF18">
        <f t="shared" si="1"/>
        <v>0</v>
      </c>
      <c r="BJ18">
        <v>3090</v>
      </c>
      <c r="BK18">
        <f t="shared" si="2"/>
        <v>0.00032351989647363315</v>
      </c>
      <c r="BN18">
        <v>2271</v>
      </c>
      <c r="BP18">
        <v>1137</v>
      </c>
      <c r="BR18">
        <v>3608</v>
      </c>
    </row>
    <row r="19" spans="5:70" ht="12.75">
      <c r="E19">
        <v>1</v>
      </c>
      <c r="G19">
        <v>3624</v>
      </c>
      <c r="H19">
        <v>0</v>
      </c>
      <c r="J19">
        <v>2475</v>
      </c>
      <c r="K19">
        <v>0</v>
      </c>
      <c r="L19">
        <v>1149</v>
      </c>
      <c r="M19">
        <v>0</v>
      </c>
      <c r="O19">
        <v>1605</v>
      </c>
      <c r="P19">
        <v>0</v>
      </c>
      <c r="Q19">
        <v>2002</v>
      </c>
      <c r="R19">
        <v>0</v>
      </c>
      <c r="T19">
        <v>3592</v>
      </c>
      <c r="U19">
        <v>0</v>
      </c>
      <c r="W19">
        <v>3624</v>
      </c>
      <c r="X19">
        <v>0</v>
      </c>
      <c r="AB19">
        <v>3624</v>
      </c>
      <c r="AC19">
        <v>0</v>
      </c>
      <c r="AE19">
        <v>3624</v>
      </c>
      <c r="AF19">
        <v>0</v>
      </c>
      <c r="AH19">
        <v>3624</v>
      </c>
      <c r="AI19">
        <f t="shared" si="0"/>
        <v>0</v>
      </c>
      <c r="AO19">
        <v>3496</v>
      </c>
      <c r="AP19">
        <v>0</v>
      </c>
      <c r="AT19">
        <v>3496</v>
      </c>
      <c r="AU19">
        <v>0</v>
      </c>
      <c r="AW19">
        <v>3449</v>
      </c>
      <c r="AX19">
        <v>0</v>
      </c>
      <c r="BB19">
        <v>3624</v>
      </c>
      <c r="BC19">
        <v>0</v>
      </c>
      <c r="BE19">
        <v>3115</v>
      </c>
      <c r="BF19">
        <f t="shared" si="1"/>
        <v>0</v>
      </c>
      <c r="BJ19">
        <v>3091</v>
      </c>
      <c r="BK19">
        <f t="shared" si="2"/>
        <v>0</v>
      </c>
      <c r="BN19">
        <v>2469</v>
      </c>
      <c r="BP19">
        <v>1154</v>
      </c>
      <c r="BR19">
        <v>3608</v>
      </c>
    </row>
    <row r="20" ht="12.75"/>
    <row r="21" spans="5:70" ht="12.75">
      <c r="E21" t="s">
        <v>13</v>
      </c>
      <c r="H21">
        <v>0.5</v>
      </c>
      <c r="K21">
        <v>0.3</v>
      </c>
      <c r="M21">
        <v>0.26</v>
      </c>
      <c r="P21">
        <v>0.45</v>
      </c>
      <c r="R21">
        <v>0.57</v>
      </c>
      <c r="U21">
        <v>1</v>
      </c>
      <c r="X21">
        <v>0.59</v>
      </c>
      <c r="AC21">
        <v>0.7</v>
      </c>
      <c r="AF21">
        <v>0.78</v>
      </c>
      <c r="AI21">
        <v>0.47</v>
      </c>
      <c r="AP21">
        <v>0.9</v>
      </c>
      <c r="AU21">
        <v>0.9</v>
      </c>
      <c r="AX21">
        <v>0.76</v>
      </c>
      <c r="BC21">
        <v>0.93</v>
      </c>
      <c r="BE21">
        <v>0.68</v>
      </c>
      <c r="BJ21">
        <v>0.86</v>
      </c>
      <c r="BN21">
        <v>0.96</v>
      </c>
      <c r="BP21">
        <v>0.91</v>
      </c>
      <c r="BR21">
        <v>0.54</v>
      </c>
    </row>
    <row r="22" spans="5:70" ht="12.75">
      <c r="E22">
        <v>0.75</v>
      </c>
      <c r="G22">
        <v>3624</v>
      </c>
      <c r="H22">
        <v>0</v>
      </c>
      <c r="J22">
        <v>2475</v>
      </c>
      <c r="K22">
        <v>0</v>
      </c>
      <c r="L22">
        <v>1149</v>
      </c>
      <c r="M22">
        <v>0</v>
      </c>
      <c r="O22">
        <v>1605</v>
      </c>
      <c r="P22">
        <v>0</v>
      </c>
      <c r="Q22">
        <v>2002</v>
      </c>
      <c r="R22">
        <v>0</v>
      </c>
      <c r="T22">
        <v>52</v>
      </c>
      <c r="U22">
        <v>0.985523385</v>
      </c>
      <c r="W22">
        <v>3624</v>
      </c>
      <c r="X22">
        <v>0</v>
      </c>
      <c r="AB22">
        <v>3622</v>
      </c>
      <c r="AC22">
        <v>0.000551876</v>
      </c>
      <c r="AE22">
        <v>3458</v>
      </c>
      <c r="AF22">
        <v>0.04580574</v>
      </c>
      <c r="AH22">
        <v>3624</v>
      </c>
      <c r="AI22">
        <v>0</v>
      </c>
      <c r="AO22">
        <v>2696</v>
      </c>
      <c r="AP22">
        <v>0.228832952</v>
      </c>
      <c r="AT22">
        <v>2696</v>
      </c>
      <c r="AU22">
        <v>0.228832952</v>
      </c>
      <c r="AW22">
        <v>3409</v>
      </c>
      <c r="AX22">
        <v>0.011597565</v>
      </c>
      <c r="BB22">
        <v>2083</v>
      </c>
      <c r="BC22">
        <v>0.425220751</v>
      </c>
      <c r="BE22">
        <v>3115</v>
      </c>
      <c r="BF22">
        <f t="shared" si="1"/>
        <v>0</v>
      </c>
      <c r="BJ22">
        <v>2140</v>
      </c>
      <c r="BK22">
        <f t="shared" si="2"/>
        <v>0.3076674215464251</v>
      </c>
      <c r="BN22">
        <v>2060</v>
      </c>
      <c r="BO22">
        <f>(2469-BN22)/2469</f>
        <v>0.1656541109761037</v>
      </c>
      <c r="BP22">
        <v>1099</v>
      </c>
      <c r="BR22">
        <v>3608</v>
      </c>
    </row>
    <row r="23" spans="5:70" ht="12.75">
      <c r="E23">
        <v>0.95</v>
      </c>
      <c r="G23">
        <v>3624</v>
      </c>
      <c r="H23">
        <v>0</v>
      </c>
      <c r="J23">
        <v>2475</v>
      </c>
      <c r="K23">
        <v>0</v>
      </c>
      <c r="L23">
        <v>1149</v>
      </c>
      <c r="M23">
        <v>0</v>
      </c>
      <c r="O23">
        <v>1605</v>
      </c>
      <c r="P23">
        <v>0</v>
      </c>
      <c r="Q23">
        <v>2002</v>
      </c>
      <c r="R23">
        <v>0</v>
      </c>
      <c r="T23">
        <v>1202</v>
      </c>
      <c r="U23">
        <v>0.665367483</v>
      </c>
      <c r="W23">
        <v>3624</v>
      </c>
      <c r="X23">
        <v>0</v>
      </c>
      <c r="AB23">
        <v>3624</v>
      </c>
      <c r="AC23">
        <v>0</v>
      </c>
      <c r="AE23">
        <v>3624</v>
      </c>
      <c r="AF23">
        <v>0</v>
      </c>
      <c r="AH23">
        <v>3624</v>
      </c>
      <c r="AI23">
        <v>0</v>
      </c>
      <c r="AO23">
        <v>3495</v>
      </c>
      <c r="AP23">
        <v>0.000286041</v>
      </c>
      <c r="AT23">
        <v>3495</v>
      </c>
      <c r="AU23">
        <v>0.000286041</v>
      </c>
      <c r="AW23">
        <v>3449</v>
      </c>
      <c r="AX23">
        <v>0</v>
      </c>
      <c r="BB23">
        <v>3617</v>
      </c>
      <c r="BC23">
        <v>0.001931567</v>
      </c>
      <c r="BE23">
        <v>3115</v>
      </c>
      <c r="BF23">
        <f t="shared" si="1"/>
        <v>0</v>
      </c>
      <c r="BJ23">
        <v>3090</v>
      </c>
      <c r="BK23">
        <f t="shared" si="2"/>
        <v>0.00032351989647363315</v>
      </c>
      <c r="BN23">
        <v>2402</v>
      </c>
      <c r="BP23">
        <v>1152</v>
      </c>
      <c r="BR23">
        <v>3608</v>
      </c>
    </row>
    <row r="24" ht="12.75"/>
    <row r="25" ht="12.75"/>
    <row r="26" spans="2:54" ht="12.75">
      <c r="B26" t="s">
        <v>15</v>
      </c>
      <c r="G26" t="s">
        <v>16</v>
      </c>
      <c r="J26" t="s">
        <v>1</v>
      </c>
      <c r="L26" t="s">
        <v>2</v>
      </c>
      <c r="O26" t="s">
        <v>3</v>
      </c>
      <c r="Q26" t="s">
        <v>4</v>
      </c>
      <c r="T26" t="s">
        <v>17</v>
      </c>
      <c r="W26" t="s">
        <v>18</v>
      </c>
      <c r="AB26" t="s">
        <v>19</v>
      </c>
      <c r="AE26" t="s">
        <v>20</v>
      </c>
      <c r="AJ26" t="s">
        <v>21</v>
      </c>
      <c r="AM26" t="s">
        <v>22</v>
      </c>
      <c r="AO26" t="s">
        <v>10</v>
      </c>
      <c r="AR26" t="s">
        <v>22</v>
      </c>
      <c r="AT26" t="s">
        <v>10</v>
      </c>
      <c r="AW26" t="s">
        <v>23</v>
      </c>
      <c r="AY26" t="s">
        <v>24</v>
      </c>
      <c r="BB26" t="s">
        <v>12</v>
      </c>
    </row>
    <row r="28" spans="5:68" ht="12.75">
      <c r="E28">
        <v>0</v>
      </c>
      <c r="H28">
        <v>1</v>
      </c>
      <c r="K28">
        <v>1</v>
      </c>
      <c r="M28">
        <v>1</v>
      </c>
      <c r="P28">
        <v>1</v>
      </c>
      <c r="R28">
        <v>1</v>
      </c>
      <c r="U28">
        <v>1</v>
      </c>
      <c r="X28">
        <v>1</v>
      </c>
      <c r="Z28">
        <v>1</v>
      </c>
      <c r="AC28">
        <v>1</v>
      </c>
      <c r="AF28">
        <v>1</v>
      </c>
      <c r="AH28">
        <v>0</v>
      </c>
      <c r="AI28">
        <f>(3594-AH28)/3594</f>
        <v>1</v>
      </c>
      <c r="AN28">
        <v>1</v>
      </c>
      <c r="AP28">
        <v>1</v>
      </c>
      <c r="AS28">
        <f>(2226-AR28)/3622</f>
        <v>0.6145775814467145</v>
      </c>
      <c r="AT28">
        <v>0</v>
      </c>
      <c r="AU28">
        <f>(1396-AT28)/3622</f>
        <v>0.38542241855328546</v>
      </c>
      <c r="AX28">
        <v>1</v>
      </c>
      <c r="AZ28">
        <v>1</v>
      </c>
      <c r="BA28">
        <v>1</v>
      </c>
      <c r="BC28">
        <v>1</v>
      </c>
      <c r="BE28">
        <v>0</v>
      </c>
      <c r="BF28">
        <f>(3585-BE28)/3585</f>
        <v>1</v>
      </c>
      <c r="BJ28">
        <v>0</v>
      </c>
      <c r="BK28">
        <f>(3770-BJ28)/3770</f>
        <v>1</v>
      </c>
      <c r="BN28">
        <v>0</v>
      </c>
      <c r="BP28">
        <v>0</v>
      </c>
    </row>
    <row r="29" spans="5:68" ht="12.75">
      <c r="E29">
        <v>0.1</v>
      </c>
      <c r="G29">
        <v>926</v>
      </c>
      <c r="H29">
        <v>0.754246285</v>
      </c>
      <c r="J29">
        <v>531</v>
      </c>
      <c r="K29">
        <v>0.154458599</v>
      </c>
      <c r="L29">
        <v>694</v>
      </c>
      <c r="M29">
        <v>0.778980892</v>
      </c>
      <c r="O29">
        <v>426</v>
      </c>
      <c r="P29">
        <v>0.824546952</v>
      </c>
      <c r="Q29">
        <v>449</v>
      </c>
      <c r="R29">
        <v>0.664675131</v>
      </c>
      <c r="T29">
        <v>0</v>
      </c>
      <c r="U29">
        <v>1</v>
      </c>
      <c r="W29">
        <v>86</v>
      </c>
      <c r="X29">
        <v>0.977176221</v>
      </c>
      <c r="AB29">
        <v>0</v>
      </c>
      <c r="AC29">
        <v>1</v>
      </c>
      <c r="AE29">
        <v>0</v>
      </c>
      <c r="AF29">
        <v>1</v>
      </c>
      <c r="AH29">
        <v>305</v>
      </c>
      <c r="AI29">
        <f>(3594-AH29)/3594</f>
        <v>0.9151363383416806</v>
      </c>
      <c r="AM29">
        <v>684</v>
      </c>
      <c r="AN29">
        <v>0.692722372</v>
      </c>
      <c r="AO29">
        <v>809</v>
      </c>
      <c r="AP29">
        <v>0.420487106</v>
      </c>
      <c r="AR29">
        <v>684</v>
      </c>
      <c r="AS29">
        <f aca="true" t="shared" si="3" ref="AS29:AS38">(2226-AR29)/3622</f>
        <v>0.42573163997791275</v>
      </c>
      <c r="AT29">
        <v>809</v>
      </c>
      <c r="AU29">
        <f aca="true" t="shared" si="4" ref="AU29:AU38">(1396-AT29)/3622</f>
        <v>0.1620651573716179</v>
      </c>
      <c r="AW29">
        <v>218</v>
      </c>
      <c r="AX29">
        <v>0.938832772</v>
      </c>
      <c r="AY29">
        <v>113</v>
      </c>
      <c r="AZ29">
        <v>0.256578947</v>
      </c>
      <c r="BB29">
        <v>93</v>
      </c>
      <c r="BC29">
        <v>0.974471589</v>
      </c>
      <c r="BE29">
        <v>399</v>
      </c>
      <c r="BF29">
        <f aca="true" t="shared" si="5" ref="BF29:BF42">(3585-BE29)/3585</f>
        <v>0.8887029288702929</v>
      </c>
      <c r="BJ29">
        <v>3</v>
      </c>
      <c r="BK29">
        <f aca="true" t="shared" si="6" ref="BK29:BK42">(3770-BJ29)/3770</f>
        <v>0.9992042440318303</v>
      </c>
      <c r="BN29">
        <v>304</v>
      </c>
      <c r="BP29">
        <v>432</v>
      </c>
    </row>
    <row r="30" spans="5:68" ht="12.75">
      <c r="E30">
        <v>0.2</v>
      </c>
      <c r="G30">
        <v>1624</v>
      </c>
      <c r="H30">
        <v>0.569002123</v>
      </c>
      <c r="J30">
        <v>615</v>
      </c>
      <c r="K30">
        <v>0.020700637</v>
      </c>
      <c r="L30">
        <v>1597</v>
      </c>
      <c r="M30">
        <v>0.491401274</v>
      </c>
      <c r="O30">
        <v>884</v>
      </c>
      <c r="P30">
        <v>0.635914333</v>
      </c>
      <c r="Q30">
        <v>822</v>
      </c>
      <c r="R30">
        <v>0.386109037</v>
      </c>
      <c r="T30">
        <v>0</v>
      </c>
      <c r="U30">
        <v>1</v>
      </c>
      <c r="W30">
        <v>99</v>
      </c>
      <c r="X30">
        <v>0.973726115</v>
      </c>
      <c r="AB30">
        <v>34</v>
      </c>
      <c r="AC30">
        <v>0.990976645</v>
      </c>
      <c r="AE30">
        <v>0</v>
      </c>
      <c r="AF30">
        <v>1</v>
      </c>
      <c r="AH30">
        <v>730</v>
      </c>
      <c r="AI30">
        <f>(3594-AH30)/3594</f>
        <v>0.796883695047301</v>
      </c>
      <c r="AM30">
        <v>1134</v>
      </c>
      <c r="AN30">
        <v>0.490566038</v>
      </c>
      <c r="AO30">
        <v>1133</v>
      </c>
      <c r="AP30">
        <v>0.188395415</v>
      </c>
      <c r="AR30">
        <v>1134</v>
      </c>
      <c r="AS30">
        <f t="shared" si="3"/>
        <v>0.3014908890115958</v>
      </c>
      <c r="AT30">
        <v>1133</v>
      </c>
      <c r="AU30">
        <f t="shared" si="4"/>
        <v>0.07261181667586969</v>
      </c>
      <c r="AW30">
        <v>640</v>
      </c>
      <c r="AX30">
        <v>0.820426487</v>
      </c>
      <c r="AY30">
        <v>150</v>
      </c>
      <c r="AZ30">
        <v>0.013157895</v>
      </c>
      <c r="BB30">
        <v>238</v>
      </c>
      <c r="BC30">
        <v>0.934669229</v>
      </c>
      <c r="BE30">
        <v>1059</v>
      </c>
      <c r="BF30">
        <f t="shared" si="5"/>
        <v>0.704602510460251</v>
      </c>
      <c r="BJ30">
        <v>42</v>
      </c>
      <c r="BK30">
        <f t="shared" si="6"/>
        <v>0.9888594164456234</v>
      </c>
      <c r="BN30">
        <v>534</v>
      </c>
      <c r="BP30">
        <v>892</v>
      </c>
    </row>
    <row r="31" spans="5:68" ht="12.75">
      <c r="E31">
        <v>0.3</v>
      </c>
      <c r="G31">
        <v>2301</v>
      </c>
      <c r="H31">
        <v>0.38933121</v>
      </c>
      <c r="J31">
        <v>628</v>
      </c>
      <c r="K31">
        <v>0</v>
      </c>
      <c r="L31">
        <v>2328</v>
      </c>
      <c r="M31">
        <v>0.258598726</v>
      </c>
      <c r="O31">
        <v>1376</v>
      </c>
      <c r="P31">
        <v>0.433278418</v>
      </c>
      <c r="Q31">
        <v>1142</v>
      </c>
      <c r="R31">
        <v>0.14712472</v>
      </c>
      <c r="T31">
        <v>0</v>
      </c>
      <c r="U31">
        <v>1</v>
      </c>
      <c r="W31">
        <v>226</v>
      </c>
      <c r="X31">
        <v>0.940021231</v>
      </c>
      <c r="AB31">
        <v>508</v>
      </c>
      <c r="AC31">
        <v>0.865180467</v>
      </c>
      <c r="AE31">
        <v>9</v>
      </c>
      <c r="AF31">
        <v>0.997611465</v>
      </c>
      <c r="AH31">
        <v>1341</v>
      </c>
      <c r="AI31">
        <f aca="true" t="shared" si="7" ref="AI31:AI38">(3594-AH31)/3594</f>
        <v>0.6268781302170284</v>
      </c>
      <c r="AM31">
        <v>1429</v>
      </c>
      <c r="AN31">
        <v>0.35804133</v>
      </c>
      <c r="AO31">
        <v>1248</v>
      </c>
      <c r="AP31">
        <v>0.106017192</v>
      </c>
      <c r="AR31">
        <v>1429</v>
      </c>
      <c r="AS31">
        <f t="shared" si="3"/>
        <v>0.22004417448923247</v>
      </c>
      <c r="AT31">
        <v>1248</v>
      </c>
      <c r="AU31">
        <f t="shared" si="4"/>
        <v>0.040861402540033134</v>
      </c>
      <c r="AW31">
        <v>1152</v>
      </c>
      <c r="AX31">
        <v>0.676767677</v>
      </c>
      <c r="AY31">
        <v>152</v>
      </c>
      <c r="AZ31">
        <v>0</v>
      </c>
      <c r="BB31">
        <v>563</v>
      </c>
      <c r="BC31">
        <v>0.845457041</v>
      </c>
      <c r="BE31">
        <v>2003</v>
      </c>
      <c r="BF31">
        <f t="shared" si="5"/>
        <v>0.4412831241283124</v>
      </c>
      <c r="BJ31">
        <v>180</v>
      </c>
      <c r="BK31">
        <f t="shared" si="6"/>
        <v>0.9522546419098143</v>
      </c>
      <c r="BN31">
        <v>783</v>
      </c>
      <c r="BP31">
        <v>1255</v>
      </c>
    </row>
    <row r="32" spans="5:68" ht="12.75">
      <c r="E32">
        <v>0.4</v>
      </c>
      <c r="G32">
        <v>2939</v>
      </c>
      <c r="H32">
        <v>0.220010616</v>
      </c>
      <c r="J32">
        <v>628</v>
      </c>
      <c r="K32">
        <v>0</v>
      </c>
      <c r="L32">
        <v>2848</v>
      </c>
      <c r="M32">
        <v>0.092993631</v>
      </c>
      <c r="O32">
        <v>1826</v>
      </c>
      <c r="P32">
        <v>0.247940692</v>
      </c>
      <c r="Q32">
        <v>1274</v>
      </c>
      <c r="R32">
        <v>0.048543689</v>
      </c>
      <c r="T32">
        <v>9</v>
      </c>
      <c r="U32">
        <v>0.997611465</v>
      </c>
      <c r="W32">
        <v>883</v>
      </c>
      <c r="X32">
        <v>0.765658174</v>
      </c>
      <c r="AB32">
        <v>1491</v>
      </c>
      <c r="AC32">
        <v>0.604299363</v>
      </c>
      <c r="AE32">
        <v>614</v>
      </c>
      <c r="AF32">
        <v>0.837048832</v>
      </c>
      <c r="AH32">
        <v>2162</v>
      </c>
      <c r="AI32">
        <f t="shared" si="7"/>
        <v>0.3984418475236505</v>
      </c>
      <c r="AM32">
        <v>1742</v>
      </c>
      <c r="AN32">
        <v>0.217430368</v>
      </c>
      <c r="AO32">
        <v>1320</v>
      </c>
      <c r="AP32">
        <v>0.054441261</v>
      </c>
      <c r="AR32">
        <v>1742</v>
      </c>
      <c r="AS32">
        <f t="shared" si="3"/>
        <v>0.13362782992821645</v>
      </c>
      <c r="AT32">
        <v>1320</v>
      </c>
      <c r="AU32">
        <f t="shared" si="4"/>
        <v>0.020982882385422418</v>
      </c>
      <c r="AW32">
        <v>1741</v>
      </c>
      <c r="AX32">
        <v>0.511503928</v>
      </c>
      <c r="AY32">
        <v>152</v>
      </c>
      <c r="AZ32">
        <v>0</v>
      </c>
      <c r="BB32">
        <v>959</v>
      </c>
      <c r="BC32">
        <v>0.736755421</v>
      </c>
      <c r="BE32">
        <v>2911</v>
      </c>
      <c r="BF32">
        <f t="shared" si="5"/>
        <v>0.18800557880055788</v>
      </c>
      <c r="BJ32">
        <v>519</v>
      </c>
      <c r="BK32">
        <f t="shared" si="6"/>
        <v>0.8623342175066313</v>
      </c>
      <c r="BN32">
        <v>1045</v>
      </c>
      <c r="BP32">
        <v>1451</v>
      </c>
    </row>
    <row r="33" spans="5:68" ht="12.75">
      <c r="E33">
        <v>0.5</v>
      </c>
      <c r="G33">
        <v>3398</v>
      </c>
      <c r="H33">
        <v>0.098195329</v>
      </c>
      <c r="J33">
        <v>628</v>
      </c>
      <c r="K33">
        <v>0</v>
      </c>
      <c r="L33">
        <v>3063</v>
      </c>
      <c r="M33">
        <v>0.024522293</v>
      </c>
      <c r="O33">
        <v>2170</v>
      </c>
      <c r="P33">
        <v>0.106260297</v>
      </c>
      <c r="Q33">
        <v>1317</v>
      </c>
      <c r="R33">
        <v>0.016430172</v>
      </c>
      <c r="T33">
        <v>70</v>
      </c>
      <c r="U33">
        <v>0.981422505</v>
      </c>
      <c r="W33">
        <v>2012</v>
      </c>
      <c r="X33">
        <v>0.466029724</v>
      </c>
      <c r="AB33">
        <v>2764</v>
      </c>
      <c r="AC33">
        <v>0.266454352</v>
      </c>
      <c r="AE33">
        <v>2312</v>
      </c>
      <c r="AF33">
        <v>0.38641189</v>
      </c>
      <c r="AH33">
        <v>2886</v>
      </c>
      <c r="AI33">
        <f t="shared" si="7"/>
        <v>0.19699499165275458</v>
      </c>
      <c r="AM33">
        <v>2003</v>
      </c>
      <c r="AN33">
        <v>0.100179695</v>
      </c>
      <c r="AO33">
        <v>1355</v>
      </c>
      <c r="AP33">
        <v>0.029369628</v>
      </c>
      <c r="AR33">
        <v>2003</v>
      </c>
      <c r="AS33">
        <f t="shared" si="3"/>
        <v>0.06156819436775262</v>
      </c>
      <c r="AT33">
        <v>1355</v>
      </c>
      <c r="AU33">
        <f t="shared" si="4"/>
        <v>0.01131971286581999</v>
      </c>
      <c r="AW33">
        <v>2357</v>
      </c>
      <c r="AX33">
        <v>0.338664422</v>
      </c>
      <c r="AY33">
        <v>152</v>
      </c>
      <c r="AZ33">
        <v>0</v>
      </c>
      <c r="BB33">
        <v>1385</v>
      </c>
      <c r="BC33">
        <v>0.619818831</v>
      </c>
      <c r="BE33">
        <v>3396</v>
      </c>
      <c r="BF33">
        <f t="shared" si="5"/>
        <v>0.052719665271966525</v>
      </c>
      <c r="BJ33">
        <v>1308</v>
      </c>
      <c r="BK33">
        <f t="shared" si="6"/>
        <v>0.6530503978779841</v>
      </c>
      <c r="BN33">
        <v>1308</v>
      </c>
      <c r="BP33">
        <v>1516</v>
      </c>
    </row>
    <row r="34" spans="5:68" ht="12.75">
      <c r="E34">
        <v>0.6</v>
      </c>
      <c r="G34">
        <v>3667</v>
      </c>
      <c r="H34">
        <v>0.026804671</v>
      </c>
      <c r="J34">
        <v>628</v>
      </c>
      <c r="K34">
        <v>0</v>
      </c>
      <c r="L34">
        <v>3110</v>
      </c>
      <c r="M34">
        <v>0.00955414</v>
      </c>
      <c r="O34">
        <v>2345</v>
      </c>
      <c r="P34">
        <v>0.034184514</v>
      </c>
      <c r="Q34">
        <v>1336</v>
      </c>
      <c r="R34">
        <v>0.002240478</v>
      </c>
      <c r="T34">
        <v>135</v>
      </c>
      <c r="U34">
        <v>0.964171975</v>
      </c>
      <c r="W34">
        <v>3371</v>
      </c>
      <c r="X34">
        <v>0.105360934</v>
      </c>
      <c r="AB34">
        <v>3590</v>
      </c>
      <c r="AC34">
        <v>0.047239915</v>
      </c>
      <c r="AE34">
        <v>3639</v>
      </c>
      <c r="AF34">
        <v>0.034235669</v>
      </c>
      <c r="AH34">
        <v>3335</v>
      </c>
      <c r="AI34">
        <f t="shared" si="7"/>
        <v>0.07206455203116305</v>
      </c>
      <c r="AM34">
        <v>2175</v>
      </c>
      <c r="AN34">
        <v>0.022911051</v>
      </c>
      <c r="AO34">
        <v>1370</v>
      </c>
      <c r="AP34">
        <v>0.018624642</v>
      </c>
      <c r="AR34">
        <v>2175</v>
      </c>
      <c r="AS34">
        <f t="shared" si="3"/>
        <v>0.014080618442849255</v>
      </c>
      <c r="AT34">
        <v>1370</v>
      </c>
      <c r="AU34">
        <f t="shared" si="4"/>
        <v>0.00717835450027609</v>
      </c>
      <c r="AW34">
        <v>2812</v>
      </c>
      <c r="AX34">
        <v>0.210998878</v>
      </c>
      <c r="AY34">
        <v>152</v>
      </c>
      <c r="AZ34">
        <v>0</v>
      </c>
      <c r="BB34">
        <v>2028</v>
      </c>
      <c r="BC34">
        <v>0.443315948</v>
      </c>
      <c r="BE34">
        <v>3549</v>
      </c>
      <c r="BF34">
        <f t="shared" si="5"/>
        <v>0.0100418410041841</v>
      </c>
      <c r="BJ34">
        <v>2148</v>
      </c>
      <c r="BK34">
        <f t="shared" si="6"/>
        <v>0.43023872679045094</v>
      </c>
      <c r="BN34">
        <v>1514</v>
      </c>
      <c r="BP34">
        <v>1564</v>
      </c>
    </row>
    <row r="35" spans="5:68" ht="12.75">
      <c r="E35">
        <v>0.7</v>
      </c>
      <c r="G35">
        <v>3758</v>
      </c>
      <c r="H35">
        <v>0.002653928</v>
      </c>
      <c r="J35">
        <v>628</v>
      </c>
      <c r="K35">
        <v>0</v>
      </c>
      <c r="L35">
        <v>3131</v>
      </c>
      <c r="M35">
        <v>0.002866242</v>
      </c>
      <c r="O35">
        <v>2415</v>
      </c>
      <c r="P35">
        <v>0.005354201</v>
      </c>
      <c r="Q35">
        <v>1339</v>
      </c>
      <c r="R35">
        <v>0</v>
      </c>
      <c r="T35">
        <v>397</v>
      </c>
      <c r="U35">
        <v>0.894639066</v>
      </c>
      <c r="W35">
        <v>3746</v>
      </c>
      <c r="X35">
        <v>0.005838641</v>
      </c>
      <c r="AB35">
        <v>3768</v>
      </c>
      <c r="AC35">
        <v>0</v>
      </c>
      <c r="AE35">
        <v>3767</v>
      </c>
      <c r="AF35">
        <v>0.000265393</v>
      </c>
      <c r="AH35">
        <v>3522</v>
      </c>
      <c r="AI35">
        <f t="shared" si="7"/>
        <v>0.02003338898163606</v>
      </c>
      <c r="AM35">
        <v>2219</v>
      </c>
      <c r="AN35">
        <v>0.003144654</v>
      </c>
      <c r="AO35">
        <v>1382</v>
      </c>
      <c r="AP35">
        <v>0.010028653</v>
      </c>
      <c r="AR35">
        <v>2219</v>
      </c>
      <c r="AS35">
        <f t="shared" si="3"/>
        <v>0.001932633903920486</v>
      </c>
      <c r="AT35">
        <v>1382</v>
      </c>
      <c r="AU35">
        <f t="shared" si="4"/>
        <v>0.003865267807840972</v>
      </c>
      <c r="AW35">
        <v>3239</v>
      </c>
      <c r="AX35">
        <v>0.091189675</v>
      </c>
      <c r="AY35">
        <v>152</v>
      </c>
      <c r="AZ35">
        <v>0</v>
      </c>
      <c r="BB35">
        <v>2666</v>
      </c>
      <c r="BC35">
        <v>0.268185561</v>
      </c>
      <c r="BE35">
        <v>3577</v>
      </c>
      <c r="BF35">
        <f t="shared" si="5"/>
        <v>0.0022315202231520223</v>
      </c>
      <c r="BJ35">
        <v>3065</v>
      </c>
      <c r="BK35">
        <f t="shared" si="6"/>
        <v>0.1870026525198939</v>
      </c>
      <c r="BN35">
        <v>1685</v>
      </c>
      <c r="BP35">
        <v>1572</v>
      </c>
    </row>
    <row r="36" spans="5:68" ht="12.75">
      <c r="E36">
        <v>0.8</v>
      </c>
      <c r="G36">
        <v>3768</v>
      </c>
      <c r="H36">
        <v>0</v>
      </c>
      <c r="J36">
        <v>628</v>
      </c>
      <c r="K36">
        <v>0</v>
      </c>
      <c r="L36">
        <v>3134</v>
      </c>
      <c r="M36">
        <v>0.001910828</v>
      </c>
      <c r="O36">
        <v>2428</v>
      </c>
      <c r="P36">
        <v>0</v>
      </c>
      <c r="Q36">
        <v>1339</v>
      </c>
      <c r="R36">
        <v>0</v>
      </c>
      <c r="T36">
        <v>1083</v>
      </c>
      <c r="U36">
        <v>0.712579618</v>
      </c>
      <c r="W36">
        <v>3768</v>
      </c>
      <c r="X36">
        <v>0</v>
      </c>
      <c r="AB36">
        <v>3768</v>
      </c>
      <c r="AC36">
        <v>0</v>
      </c>
      <c r="AE36">
        <v>3768</v>
      </c>
      <c r="AF36">
        <v>0</v>
      </c>
      <c r="AH36">
        <v>3567</v>
      </c>
      <c r="AI36">
        <f t="shared" si="7"/>
        <v>0.007512520868113523</v>
      </c>
      <c r="AM36">
        <v>2226</v>
      </c>
      <c r="AN36">
        <v>0</v>
      </c>
      <c r="AO36">
        <v>1389</v>
      </c>
      <c r="AP36">
        <v>0.005014327</v>
      </c>
      <c r="AR36">
        <v>2226</v>
      </c>
      <c r="AS36">
        <f t="shared" si="3"/>
        <v>0</v>
      </c>
      <c r="AT36">
        <v>1389</v>
      </c>
      <c r="AU36">
        <f t="shared" si="4"/>
        <v>0.001932633903920486</v>
      </c>
      <c r="AW36">
        <v>3486</v>
      </c>
      <c r="AX36">
        <v>0.021885522</v>
      </c>
      <c r="AY36">
        <v>152</v>
      </c>
      <c r="AZ36">
        <v>0</v>
      </c>
      <c r="BB36">
        <v>3282</v>
      </c>
      <c r="BC36">
        <v>0.099094153</v>
      </c>
      <c r="BE36">
        <v>3585</v>
      </c>
      <c r="BF36">
        <f t="shared" si="5"/>
        <v>0</v>
      </c>
      <c r="BJ36">
        <v>3660</v>
      </c>
      <c r="BK36">
        <f t="shared" si="6"/>
        <v>0.029177718832891247</v>
      </c>
      <c r="BN36">
        <v>1813</v>
      </c>
      <c r="BP36">
        <v>1577</v>
      </c>
    </row>
    <row r="37" spans="5:68" ht="12.75">
      <c r="E37">
        <v>0.9</v>
      </c>
      <c r="G37">
        <v>3768</v>
      </c>
      <c r="H37">
        <v>0</v>
      </c>
      <c r="J37">
        <v>628</v>
      </c>
      <c r="K37">
        <v>0</v>
      </c>
      <c r="L37">
        <v>3139</v>
      </c>
      <c r="M37">
        <v>0.000318471</v>
      </c>
      <c r="O37">
        <v>2428</v>
      </c>
      <c r="P37">
        <v>0</v>
      </c>
      <c r="Q37">
        <v>1339</v>
      </c>
      <c r="R37">
        <v>0</v>
      </c>
      <c r="T37">
        <v>2609</v>
      </c>
      <c r="U37">
        <v>0.307590234</v>
      </c>
      <c r="W37">
        <v>3768</v>
      </c>
      <c r="X37">
        <v>0</v>
      </c>
      <c r="AB37">
        <v>3768</v>
      </c>
      <c r="AC37">
        <v>0</v>
      </c>
      <c r="AE37">
        <v>3768</v>
      </c>
      <c r="AF37">
        <v>0</v>
      </c>
      <c r="AH37">
        <v>3592</v>
      </c>
      <c r="AI37">
        <f t="shared" si="7"/>
        <v>0.0005564830272676684</v>
      </c>
      <c r="AM37">
        <v>2226</v>
      </c>
      <c r="AN37">
        <v>0</v>
      </c>
      <c r="AO37">
        <v>1396</v>
      </c>
      <c r="AP37">
        <v>0</v>
      </c>
      <c r="AR37">
        <v>2226</v>
      </c>
      <c r="AS37">
        <f t="shared" si="3"/>
        <v>0</v>
      </c>
      <c r="AT37">
        <v>1396</v>
      </c>
      <c r="AU37">
        <f t="shared" si="4"/>
        <v>0</v>
      </c>
      <c r="AW37">
        <v>3551</v>
      </c>
      <c r="AX37">
        <v>0.003647587</v>
      </c>
      <c r="AY37">
        <v>152</v>
      </c>
      <c r="AZ37">
        <v>0</v>
      </c>
      <c r="BB37">
        <v>3565</v>
      </c>
      <c r="BC37">
        <v>0.021410925</v>
      </c>
      <c r="BE37">
        <v>3585</v>
      </c>
      <c r="BF37">
        <f t="shared" si="5"/>
        <v>0</v>
      </c>
      <c r="BJ37">
        <v>3768</v>
      </c>
      <c r="BK37">
        <f t="shared" si="6"/>
        <v>0.0005305039787798408</v>
      </c>
      <c r="BN37">
        <v>1903</v>
      </c>
      <c r="BP37">
        <v>1579</v>
      </c>
    </row>
    <row r="38" spans="5:68" ht="12.75">
      <c r="E38">
        <v>1</v>
      </c>
      <c r="G38">
        <v>3768</v>
      </c>
      <c r="H38">
        <v>0</v>
      </c>
      <c r="J38">
        <v>628</v>
      </c>
      <c r="K38">
        <v>0</v>
      </c>
      <c r="L38">
        <v>3140</v>
      </c>
      <c r="M38">
        <v>0</v>
      </c>
      <c r="O38">
        <v>2428</v>
      </c>
      <c r="P38">
        <v>0</v>
      </c>
      <c r="Q38">
        <v>1339</v>
      </c>
      <c r="R38">
        <v>0</v>
      </c>
      <c r="T38">
        <v>3765</v>
      </c>
      <c r="U38">
        <v>0.000796178</v>
      </c>
      <c r="W38">
        <v>3768</v>
      </c>
      <c r="X38">
        <v>0</v>
      </c>
      <c r="AB38">
        <v>3768</v>
      </c>
      <c r="AC38">
        <v>0</v>
      </c>
      <c r="AE38">
        <v>3768</v>
      </c>
      <c r="AF38">
        <v>0</v>
      </c>
      <c r="AH38">
        <v>3594</v>
      </c>
      <c r="AI38">
        <f t="shared" si="7"/>
        <v>0</v>
      </c>
      <c r="AM38">
        <v>2226</v>
      </c>
      <c r="AN38">
        <v>0</v>
      </c>
      <c r="AO38">
        <v>1396</v>
      </c>
      <c r="AP38">
        <v>0</v>
      </c>
      <c r="AR38">
        <v>2226</v>
      </c>
      <c r="AS38">
        <f t="shared" si="3"/>
        <v>0</v>
      </c>
      <c r="AT38">
        <v>1396</v>
      </c>
      <c r="AU38">
        <f t="shared" si="4"/>
        <v>0</v>
      </c>
      <c r="AW38">
        <v>3564</v>
      </c>
      <c r="AX38">
        <v>0</v>
      </c>
      <c r="AY38">
        <v>152</v>
      </c>
      <c r="AZ38">
        <v>0</v>
      </c>
      <c r="BB38">
        <v>3643</v>
      </c>
      <c r="BC38">
        <v>0</v>
      </c>
      <c r="BE38">
        <v>3585</v>
      </c>
      <c r="BF38">
        <f t="shared" si="5"/>
        <v>0</v>
      </c>
      <c r="BJ38">
        <v>3770</v>
      </c>
      <c r="BK38">
        <f t="shared" si="6"/>
        <v>0</v>
      </c>
      <c r="BN38">
        <v>1992</v>
      </c>
      <c r="BP38">
        <v>1579</v>
      </c>
    </row>
    <row r="40" spans="5:68" ht="12.75">
      <c r="E40" t="s">
        <v>13</v>
      </c>
      <c r="G40">
        <v>0.65</v>
      </c>
      <c r="J40">
        <v>0.21</v>
      </c>
      <c r="L40">
        <v>0.59</v>
      </c>
      <c r="O40">
        <v>0.67</v>
      </c>
      <c r="Q40">
        <v>0.53</v>
      </c>
      <c r="T40">
        <v>0.98</v>
      </c>
      <c r="W40">
        <v>0.68</v>
      </c>
      <c r="AB40">
        <v>0.65</v>
      </c>
      <c r="AE40">
        <v>0.63</v>
      </c>
      <c r="AH40">
        <v>0.77</v>
      </c>
      <c r="AM40">
        <v>0.65</v>
      </c>
      <c r="AO40">
        <v>0.7</v>
      </c>
      <c r="AR40">
        <v>0.65</v>
      </c>
      <c r="AT40">
        <v>0.7</v>
      </c>
      <c r="AW40">
        <v>1</v>
      </c>
      <c r="AY40">
        <v>0.2</v>
      </c>
      <c r="BB40">
        <v>0.92</v>
      </c>
      <c r="BE40">
        <v>0.6</v>
      </c>
      <c r="BJ40">
        <v>0.83</v>
      </c>
      <c r="BN40">
        <v>0.97</v>
      </c>
      <c r="BP40">
        <v>0.58</v>
      </c>
    </row>
    <row r="41" spans="5:69" ht="12.75">
      <c r="E41">
        <v>0.75</v>
      </c>
      <c r="G41">
        <v>3765</v>
      </c>
      <c r="H41">
        <v>0.000796178</v>
      </c>
      <c r="J41">
        <v>628</v>
      </c>
      <c r="K41">
        <v>0</v>
      </c>
      <c r="L41">
        <v>3132</v>
      </c>
      <c r="M41">
        <v>0.002547771</v>
      </c>
      <c r="O41">
        <v>2425</v>
      </c>
      <c r="P41">
        <v>0.001235585</v>
      </c>
      <c r="Q41">
        <v>1339</v>
      </c>
      <c r="R41">
        <v>0</v>
      </c>
      <c r="T41">
        <v>712</v>
      </c>
      <c r="U41">
        <v>0.81104034</v>
      </c>
      <c r="W41">
        <v>3766</v>
      </c>
      <c r="X41">
        <v>0.000530786</v>
      </c>
      <c r="AB41">
        <v>3768</v>
      </c>
      <c r="AC41">
        <v>0</v>
      </c>
      <c r="AE41">
        <v>3768</v>
      </c>
      <c r="AF41">
        <v>0</v>
      </c>
      <c r="AH41">
        <v>3551</v>
      </c>
      <c r="AI41">
        <v>0.011964385</v>
      </c>
      <c r="AM41">
        <v>2225</v>
      </c>
      <c r="AN41">
        <v>0.000449236</v>
      </c>
      <c r="AO41">
        <v>1389</v>
      </c>
      <c r="AP41">
        <v>0.005014327</v>
      </c>
      <c r="AR41">
        <v>2225</v>
      </c>
      <c r="AS41">
        <v>0.000449236</v>
      </c>
      <c r="AT41">
        <v>1389</v>
      </c>
      <c r="AU41">
        <v>0.005014327</v>
      </c>
      <c r="AW41">
        <v>3403</v>
      </c>
      <c r="AX41">
        <v>0.045173962</v>
      </c>
      <c r="AY41">
        <v>152</v>
      </c>
      <c r="AZ41">
        <v>0</v>
      </c>
      <c r="BB41">
        <v>2968</v>
      </c>
      <c r="BC41">
        <v>0.185286851</v>
      </c>
      <c r="BE41">
        <v>3585</v>
      </c>
      <c r="BF41">
        <f t="shared" si="5"/>
        <v>0</v>
      </c>
      <c r="BJ41">
        <v>3427</v>
      </c>
      <c r="BK41">
        <f t="shared" si="6"/>
        <v>0.0909814323607427</v>
      </c>
      <c r="BN41">
        <v>1757</v>
      </c>
      <c r="BO41">
        <f>(1992-BN41)/1992</f>
        <v>0.1179718875502008</v>
      </c>
      <c r="BP41">
        <v>1575</v>
      </c>
      <c r="BQ41">
        <f>(1579-BP41)/1579</f>
        <v>0.00253324889170361</v>
      </c>
    </row>
    <row r="42" spans="5:68" ht="12.75">
      <c r="E42">
        <v>0.95</v>
      </c>
      <c r="G42">
        <v>3768</v>
      </c>
      <c r="H42">
        <v>0</v>
      </c>
      <c r="J42">
        <v>628</v>
      </c>
      <c r="K42">
        <v>0</v>
      </c>
      <c r="L42">
        <v>3140</v>
      </c>
      <c r="M42">
        <v>0</v>
      </c>
      <c r="O42">
        <v>2428</v>
      </c>
      <c r="P42">
        <v>0</v>
      </c>
      <c r="Q42">
        <v>1339</v>
      </c>
      <c r="R42">
        <v>0</v>
      </c>
      <c r="T42">
        <v>3425</v>
      </c>
      <c r="U42">
        <v>0.091029724</v>
      </c>
      <c r="W42">
        <v>3768</v>
      </c>
      <c r="X42">
        <v>0</v>
      </c>
      <c r="AB42">
        <v>3768</v>
      </c>
      <c r="AC42">
        <v>0</v>
      </c>
      <c r="AE42">
        <v>3768</v>
      </c>
      <c r="AF42">
        <v>0</v>
      </c>
      <c r="AH42">
        <v>3594</v>
      </c>
      <c r="AI42">
        <v>0</v>
      </c>
      <c r="AM42">
        <v>2226</v>
      </c>
      <c r="AN42">
        <v>0</v>
      </c>
      <c r="AO42">
        <v>1396</v>
      </c>
      <c r="AP42">
        <v>0</v>
      </c>
      <c r="AR42">
        <v>2226</v>
      </c>
      <c r="AS42">
        <v>0</v>
      </c>
      <c r="AT42">
        <v>1396</v>
      </c>
      <c r="AU42">
        <v>0</v>
      </c>
      <c r="AW42">
        <v>3562</v>
      </c>
      <c r="AX42">
        <v>0.000561167</v>
      </c>
      <c r="AY42">
        <v>152</v>
      </c>
      <c r="AZ42">
        <v>0</v>
      </c>
      <c r="BB42">
        <v>3643</v>
      </c>
      <c r="BC42">
        <v>0</v>
      </c>
      <c r="BE42">
        <v>3585</v>
      </c>
      <c r="BF42">
        <f t="shared" si="5"/>
        <v>0</v>
      </c>
      <c r="BJ42">
        <v>3768</v>
      </c>
      <c r="BK42">
        <f t="shared" si="6"/>
        <v>0.0005305039787798408</v>
      </c>
      <c r="BN42">
        <v>1927</v>
      </c>
      <c r="BP42">
        <v>1579</v>
      </c>
    </row>
    <row r="45" spans="2:54" ht="12.75">
      <c r="B45" t="s">
        <v>25</v>
      </c>
      <c r="G45" t="s">
        <v>16</v>
      </c>
      <c r="J45" t="s">
        <v>1</v>
      </c>
      <c r="L45" t="s">
        <v>2</v>
      </c>
      <c r="O45" t="s">
        <v>3</v>
      </c>
      <c r="Q45" t="s">
        <v>4</v>
      </c>
      <c r="T45" t="s">
        <v>17</v>
      </c>
      <c r="W45" t="s">
        <v>18</v>
      </c>
      <c r="AB45" t="s">
        <v>19</v>
      </c>
      <c r="AE45" t="s">
        <v>20</v>
      </c>
      <c r="AH45" t="s">
        <v>26</v>
      </c>
      <c r="AM45" t="s">
        <v>22</v>
      </c>
      <c r="AO45" t="s">
        <v>10</v>
      </c>
      <c r="AR45" t="s">
        <v>22</v>
      </c>
      <c r="AT45" t="s">
        <v>10</v>
      </c>
      <c r="AW45" t="s">
        <v>23</v>
      </c>
      <c r="AY45" t="s">
        <v>24</v>
      </c>
      <c r="BB45" t="s">
        <v>12</v>
      </c>
    </row>
    <row r="47" spans="5:70" ht="12.75">
      <c r="E47">
        <v>0</v>
      </c>
      <c r="H47">
        <v>1</v>
      </c>
      <c r="K47">
        <v>1</v>
      </c>
      <c r="M47">
        <v>1</v>
      </c>
      <c r="P47">
        <v>1</v>
      </c>
      <c r="R47">
        <v>1</v>
      </c>
      <c r="U47">
        <v>1</v>
      </c>
      <c r="X47">
        <v>1</v>
      </c>
      <c r="Z47">
        <v>1</v>
      </c>
      <c r="AC47">
        <v>1</v>
      </c>
      <c r="AF47">
        <v>1</v>
      </c>
      <c r="AH47">
        <v>0</v>
      </c>
      <c r="AI47">
        <f>(1462-AH47)/1462</f>
        <v>1</v>
      </c>
      <c r="AK47">
        <v>1</v>
      </c>
      <c r="AN47">
        <v>1</v>
      </c>
      <c r="AP47">
        <v>1</v>
      </c>
      <c r="AS47">
        <f>(218-AR47)/1169</f>
        <v>0.1864841745081266</v>
      </c>
      <c r="AU47">
        <f>(951-AT47)/1169</f>
        <v>0.8135158254918734</v>
      </c>
      <c r="AX47">
        <v>1</v>
      </c>
      <c r="AZ47">
        <v>1</v>
      </c>
      <c r="BA47">
        <v>1</v>
      </c>
      <c r="BC47">
        <v>1</v>
      </c>
      <c r="BE47">
        <v>0</v>
      </c>
      <c r="BF47">
        <f>(1097-BE47)/1097</f>
        <v>1</v>
      </c>
      <c r="BG47">
        <v>0</v>
      </c>
      <c r="BH47">
        <f>(367-BG47)/367</f>
        <v>1</v>
      </c>
      <c r="BJ47">
        <v>0</v>
      </c>
      <c r="BK47">
        <f>(572-BJ47)/572</f>
        <v>1</v>
      </c>
      <c r="BL47">
        <v>0</v>
      </c>
      <c r="BM47">
        <f>(892-BL47)/892</f>
        <v>1</v>
      </c>
      <c r="BN47">
        <v>0</v>
      </c>
      <c r="BP47">
        <v>0</v>
      </c>
      <c r="BR47">
        <v>0</v>
      </c>
    </row>
    <row r="48" spans="5:70" ht="12.75">
      <c r="E48">
        <v>0.1</v>
      </c>
      <c r="G48">
        <v>504</v>
      </c>
      <c r="H48">
        <v>0.655737705</v>
      </c>
      <c r="J48">
        <v>347</v>
      </c>
      <c r="K48">
        <v>0.141089109</v>
      </c>
      <c r="L48">
        <v>422</v>
      </c>
      <c r="M48">
        <v>0.601886792</v>
      </c>
      <c r="O48">
        <v>192</v>
      </c>
      <c r="P48">
        <v>0.753846154</v>
      </c>
      <c r="Q48">
        <v>196</v>
      </c>
      <c r="R48">
        <v>0.710914454</v>
      </c>
      <c r="T48">
        <v>0</v>
      </c>
      <c r="U48">
        <v>1</v>
      </c>
      <c r="W48">
        <v>0</v>
      </c>
      <c r="X48">
        <v>1</v>
      </c>
      <c r="AB48">
        <v>0</v>
      </c>
      <c r="AC48">
        <v>1</v>
      </c>
      <c r="AE48">
        <v>0</v>
      </c>
      <c r="AF48">
        <v>1</v>
      </c>
      <c r="AH48">
        <v>21</v>
      </c>
      <c r="AI48">
        <f>(1462-AH48)/1462</f>
        <v>0.9856361149110807</v>
      </c>
      <c r="AM48">
        <v>84</v>
      </c>
      <c r="AN48">
        <v>0.614678899</v>
      </c>
      <c r="AO48">
        <v>178</v>
      </c>
      <c r="AP48">
        <v>0.812828601</v>
      </c>
      <c r="AR48">
        <v>84</v>
      </c>
      <c r="AS48">
        <f aca="true" t="shared" si="8" ref="AS48:AS57">(218-AR48)/1169</f>
        <v>0.1146278870829769</v>
      </c>
      <c r="AT48">
        <v>178</v>
      </c>
      <c r="AU48">
        <f aca="true" t="shared" si="9" ref="AU48:AU57">(951-AT48)/1169</f>
        <v>0.6612489307100086</v>
      </c>
      <c r="AW48">
        <v>120</v>
      </c>
      <c r="AX48">
        <v>0.907834101</v>
      </c>
      <c r="AY48">
        <v>81</v>
      </c>
      <c r="AZ48">
        <v>0.49689441</v>
      </c>
      <c r="BB48">
        <v>8</v>
      </c>
      <c r="BC48">
        <v>0.994535519</v>
      </c>
      <c r="BE48">
        <v>525</v>
      </c>
      <c r="BF48">
        <f aca="true" t="shared" si="10" ref="BF48:BF61">(1097-BE48)/1097</f>
        <v>0.5214220601640839</v>
      </c>
      <c r="BG48">
        <v>347</v>
      </c>
      <c r="BH48">
        <f aca="true" t="shared" si="11" ref="BH48:BH61">(367-BG48)/367</f>
        <v>0.05449591280653951</v>
      </c>
      <c r="BJ48">
        <v>0</v>
      </c>
      <c r="BK48">
        <f aca="true" t="shared" si="12" ref="BK48:BK61">(572-BJ48)/572</f>
        <v>1</v>
      </c>
      <c r="BL48">
        <v>239</v>
      </c>
      <c r="BM48">
        <f aca="true" t="shared" si="13" ref="BM48:BM61">(892-BL48)/892</f>
        <v>0.7320627802690582</v>
      </c>
      <c r="BN48">
        <v>117</v>
      </c>
      <c r="BP48">
        <v>105</v>
      </c>
      <c r="BR48">
        <v>19</v>
      </c>
    </row>
    <row r="49" spans="5:70" ht="12.75">
      <c r="E49">
        <v>0.2</v>
      </c>
      <c r="G49">
        <v>891</v>
      </c>
      <c r="H49">
        <v>0.391393443</v>
      </c>
      <c r="J49">
        <v>404</v>
      </c>
      <c r="K49">
        <v>0</v>
      </c>
      <c r="L49">
        <v>879</v>
      </c>
      <c r="M49">
        <v>0.170754717</v>
      </c>
      <c r="O49">
        <v>356</v>
      </c>
      <c r="P49">
        <v>0.543589744</v>
      </c>
      <c r="Q49">
        <v>400</v>
      </c>
      <c r="R49">
        <v>0.410029499</v>
      </c>
      <c r="T49">
        <v>0</v>
      </c>
      <c r="U49">
        <v>1</v>
      </c>
      <c r="W49">
        <v>11</v>
      </c>
      <c r="X49">
        <v>0.992486339</v>
      </c>
      <c r="AB49">
        <v>34</v>
      </c>
      <c r="AC49">
        <v>0.976775956</v>
      </c>
      <c r="AE49">
        <v>0</v>
      </c>
      <c r="AF49">
        <v>1</v>
      </c>
      <c r="AH49">
        <v>168</v>
      </c>
      <c r="AI49">
        <f aca="true" t="shared" si="14" ref="AI49:AI57">(1462-AH49)/1462</f>
        <v>0.8850889192886456</v>
      </c>
      <c r="AM49">
        <v>127</v>
      </c>
      <c r="AN49">
        <v>0.417431193</v>
      </c>
      <c r="AO49">
        <v>314</v>
      </c>
      <c r="AP49">
        <v>0.669821241</v>
      </c>
      <c r="AR49">
        <v>127</v>
      </c>
      <c r="AS49">
        <f t="shared" si="8"/>
        <v>0.07784431137724551</v>
      </c>
      <c r="AT49">
        <v>314</v>
      </c>
      <c r="AU49">
        <f t="shared" si="9"/>
        <v>0.5449101796407185</v>
      </c>
      <c r="AW49">
        <v>273</v>
      </c>
      <c r="AX49">
        <v>0.790322581</v>
      </c>
      <c r="AY49">
        <v>141</v>
      </c>
      <c r="AZ49">
        <v>0.124223602</v>
      </c>
      <c r="BB49">
        <v>31</v>
      </c>
      <c r="BC49">
        <v>0.978825137</v>
      </c>
      <c r="BE49">
        <v>527</v>
      </c>
      <c r="BF49">
        <f t="shared" si="10"/>
        <v>0.5195989061075661</v>
      </c>
      <c r="BG49">
        <v>367</v>
      </c>
      <c r="BH49">
        <f t="shared" si="11"/>
        <v>0</v>
      </c>
      <c r="BJ49">
        <v>0</v>
      </c>
      <c r="BK49">
        <f t="shared" si="12"/>
        <v>1</v>
      </c>
      <c r="BL49">
        <v>885</v>
      </c>
      <c r="BM49">
        <f t="shared" si="13"/>
        <v>0.007847533632286996</v>
      </c>
      <c r="BN49">
        <v>262</v>
      </c>
      <c r="BP49">
        <v>197</v>
      </c>
      <c r="BR49">
        <v>109</v>
      </c>
    </row>
    <row r="50" spans="5:70" ht="12.75">
      <c r="E50">
        <v>0.3</v>
      </c>
      <c r="G50">
        <v>1149</v>
      </c>
      <c r="H50">
        <v>0.215163934</v>
      </c>
      <c r="J50">
        <v>404</v>
      </c>
      <c r="K50">
        <v>0</v>
      </c>
      <c r="L50">
        <v>1026</v>
      </c>
      <c r="M50">
        <v>0.032075472</v>
      </c>
      <c r="O50">
        <v>517</v>
      </c>
      <c r="P50">
        <v>0.337179487</v>
      </c>
      <c r="Q50">
        <v>571</v>
      </c>
      <c r="R50">
        <v>0.157817109</v>
      </c>
      <c r="T50">
        <v>0</v>
      </c>
      <c r="U50">
        <v>1</v>
      </c>
      <c r="W50">
        <v>165</v>
      </c>
      <c r="X50">
        <v>0.887295082</v>
      </c>
      <c r="AB50">
        <v>361</v>
      </c>
      <c r="AC50">
        <v>0.753415301</v>
      </c>
      <c r="AE50">
        <v>3</v>
      </c>
      <c r="AF50">
        <v>0.99795082</v>
      </c>
      <c r="AH50">
        <v>634</v>
      </c>
      <c r="AI50">
        <f t="shared" si="14"/>
        <v>0.5663474692202463</v>
      </c>
      <c r="AM50">
        <v>165</v>
      </c>
      <c r="AN50">
        <v>0.243119266</v>
      </c>
      <c r="AO50">
        <v>466</v>
      </c>
      <c r="AP50">
        <v>0.509989485</v>
      </c>
      <c r="AR50">
        <v>165</v>
      </c>
      <c r="AS50">
        <f t="shared" si="8"/>
        <v>0.045337895637296836</v>
      </c>
      <c r="AT50">
        <v>466</v>
      </c>
      <c r="AU50">
        <f t="shared" si="9"/>
        <v>0.41488451668092385</v>
      </c>
      <c r="AW50">
        <v>510</v>
      </c>
      <c r="AX50">
        <v>0.608294931</v>
      </c>
      <c r="AY50">
        <v>161</v>
      </c>
      <c r="AZ50">
        <v>0</v>
      </c>
      <c r="BB50">
        <v>80</v>
      </c>
      <c r="BC50">
        <v>0.945355191</v>
      </c>
      <c r="BE50">
        <v>598</v>
      </c>
      <c r="BF50">
        <f t="shared" si="10"/>
        <v>0.45487693710118504</v>
      </c>
      <c r="BG50">
        <v>367</v>
      </c>
      <c r="BH50">
        <f t="shared" si="11"/>
        <v>0</v>
      </c>
      <c r="BJ50">
        <v>1</v>
      </c>
      <c r="BK50">
        <f t="shared" si="12"/>
        <v>0.9982517482517482</v>
      </c>
      <c r="BL50">
        <v>892</v>
      </c>
      <c r="BM50">
        <f t="shared" si="13"/>
        <v>0</v>
      </c>
      <c r="BN50">
        <v>370</v>
      </c>
      <c r="BP50">
        <v>251</v>
      </c>
      <c r="BR50">
        <v>435</v>
      </c>
    </row>
    <row r="51" spans="5:70" ht="12.75">
      <c r="E51">
        <v>0.4</v>
      </c>
      <c r="G51">
        <v>1359</v>
      </c>
      <c r="H51">
        <v>0.071721311</v>
      </c>
      <c r="J51">
        <v>404</v>
      </c>
      <c r="K51">
        <v>0</v>
      </c>
      <c r="L51">
        <v>1058</v>
      </c>
      <c r="M51">
        <v>0.001886792</v>
      </c>
      <c r="O51">
        <v>664</v>
      </c>
      <c r="P51">
        <v>0.148717949</v>
      </c>
      <c r="Q51">
        <v>643</v>
      </c>
      <c r="R51">
        <v>0.051622419</v>
      </c>
      <c r="T51">
        <v>0</v>
      </c>
      <c r="U51">
        <v>1</v>
      </c>
      <c r="W51">
        <v>655</v>
      </c>
      <c r="X51">
        <v>0.552595628</v>
      </c>
      <c r="AB51">
        <v>823</v>
      </c>
      <c r="AC51">
        <v>0.43784153</v>
      </c>
      <c r="AE51">
        <v>219</v>
      </c>
      <c r="AF51">
        <v>0.850409836</v>
      </c>
      <c r="AH51">
        <v>874</v>
      </c>
      <c r="AI51">
        <f t="shared" si="14"/>
        <v>0.4021887824897401</v>
      </c>
      <c r="AM51">
        <v>183</v>
      </c>
      <c r="AN51">
        <v>0.160550459</v>
      </c>
      <c r="AO51">
        <v>621</v>
      </c>
      <c r="AP51">
        <v>0.347003155</v>
      </c>
      <c r="AR51">
        <v>183</v>
      </c>
      <c r="AS51">
        <f t="shared" si="8"/>
        <v>0.029940119760479042</v>
      </c>
      <c r="AT51">
        <v>621</v>
      </c>
      <c r="AU51">
        <f t="shared" si="9"/>
        <v>0.2822925577416595</v>
      </c>
      <c r="AW51">
        <v>737</v>
      </c>
      <c r="AX51">
        <v>0.433947773</v>
      </c>
      <c r="AY51">
        <v>161</v>
      </c>
      <c r="AZ51">
        <v>0</v>
      </c>
      <c r="BB51">
        <v>234</v>
      </c>
      <c r="BC51">
        <v>0.840163934</v>
      </c>
      <c r="BE51">
        <v>723</v>
      </c>
      <c r="BF51">
        <f t="shared" si="10"/>
        <v>0.34092980856882404</v>
      </c>
      <c r="BG51">
        <v>367</v>
      </c>
      <c r="BH51">
        <f t="shared" si="11"/>
        <v>0</v>
      </c>
      <c r="BJ51">
        <v>1</v>
      </c>
      <c r="BK51">
        <f t="shared" si="12"/>
        <v>0.9982517482517482</v>
      </c>
      <c r="BL51">
        <v>892</v>
      </c>
      <c r="BM51">
        <f t="shared" si="13"/>
        <v>0</v>
      </c>
      <c r="BN51">
        <v>515</v>
      </c>
      <c r="BP51">
        <v>278</v>
      </c>
      <c r="BR51">
        <v>804</v>
      </c>
    </row>
    <row r="52" spans="5:70" ht="12.75">
      <c r="E52">
        <v>0.5</v>
      </c>
      <c r="G52">
        <v>1423</v>
      </c>
      <c r="H52">
        <v>0.028005464</v>
      </c>
      <c r="J52">
        <v>404</v>
      </c>
      <c r="K52">
        <v>0</v>
      </c>
      <c r="L52">
        <v>1060</v>
      </c>
      <c r="M52">
        <v>0</v>
      </c>
      <c r="O52">
        <v>750</v>
      </c>
      <c r="P52">
        <v>0.038461538</v>
      </c>
      <c r="Q52">
        <v>671</v>
      </c>
      <c r="R52">
        <v>0.010324484</v>
      </c>
      <c r="T52">
        <v>0</v>
      </c>
      <c r="U52">
        <v>1</v>
      </c>
      <c r="W52">
        <v>1262</v>
      </c>
      <c r="X52">
        <v>0.137978142</v>
      </c>
      <c r="AB52">
        <v>1356</v>
      </c>
      <c r="AC52">
        <v>0.073770492</v>
      </c>
      <c r="AE52">
        <v>825</v>
      </c>
      <c r="AF52">
        <v>0.43647541</v>
      </c>
      <c r="AH52">
        <v>1076</v>
      </c>
      <c r="AI52">
        <f t="shared" si="14"/>
        <v>0.2640218878248974</v>
      </c>
      <c r="AM52">
        <v>196</v>
      </c>
      <c r="AN52">
        <v>0.100917431</v>
      </c>
      <c r="AO52">
        <v>755</v>
      </c>
      <c r="AP52">
        <v>0.206098843</v>
      </c>
      <c r="AR52">
        <v>196</v>
      </c>
      <c r="AS52">
        <f t="shared" si="8"/>
        <v>0.018819503849443968</v>
      </c>
      <c r="AT52">
        <v>755</v>
      </c>
      <c r="AU52">
        <f t="shared" si="9"/>
        <v>0.16766467065868262</v>
      </c>
      <c r="AW52">
        <v>971</v>
      </c>
      <c r="AX52">
        <v>0.25422427</v>
      </c>
      <c r="AY52">
        <v>161</v>
      </c>
      <c r="AZ52">
        <v>0</v>
      </c>
      <c r="BB52">
        <v>560</v>
      </c>
      <c r="BC52">
        <v>0.617486339</v>
      </c>
      <c r="BE52">
        <v>918</v>
      </c>
      <c r="BF52">
        <f t="shared" si="10"/>
        <v>0.16317228805834094</v>
      </c>
      <c r="BG52">
        <v>367</v>
      </c>
      <c r="BH52">
        <f t="shared" si="11"/>
        <v>0</v>
      </c>
      <c r="BJ52">
        <v>4</v>
      </c>
      <c r="BK52">
        <f t="shared" si="12"/>
        <v>0.993006993006993</v>
      </c>
      <c r="BL52">
        <v>892</v>
      </c>
      <c r="BM52">
        <f t="shared" si="13"/>
        <v>0</v>
      </c>
      <c r="BN52">
        <v>638</v>
      </c>
      <c r="BP52">
        <v>299</v>
      </c>
      <c r="BR52">
        <v>979</v>
      </c>
    </row>
    <row r="53" spans="5:70" ht="12.75">
      <c r="E53">
        <v>0.6</v>
      </c>
      <c r="G53">
        <v>1450</v>
      </c>
      <c r="H53">
        <v>0.009562842</v>
      </c>
      <c r="J53">
        <v>404</v>
      </c>
      <c r="K53">
        <v>0</v>
      </c>
      <c r="L53">
        <v>1060</v>
      </c>
      <c r="M53">
        <v>0</v>
      </c>
      <c r="O53">
        <v>778</v>
      </c>
      <c r="P53">
        <v>0.002564103</v>
      </c>
      <c r="Q53">
        <v>678</v>
      </c>
      <c r="R53">
        <v>0</v>
      </c>
      <c r="T53">
        <v>76</v>
      </c>
      <c r="U53">
        <v>0.948087432</v>
      </c>
      <c r="W53">
        <v>1456</v>
      </c>
      <c r="X53">
        <v>0.005464481</v>
      </c>
      <c r="AB53">
        <v>1460</v>
      </c>
      <c r="AC53">
        <v>0.00273224</v>
      </c>
      <c r="AE53">
        <v>1399</v>
      </c>
      <c r="AF53">
        <v>0.044398907</v>
      </c>
      <c r="AH53">
        <v>1182</v>
      </c>
      <c r="AI53">
        <f t="shared" si="14"/>
        <v>0.19151846785225718</v>
      </c>
      <c r="AM53">
        <v>206</v>
      </c>
      <c r="AN53">
        <v>0.055045872</v>
      </c>
      <c r="AO53">
        <v>794</v>
      </c>
      <c r="AP53">
        <v>0.16508938</v>
      </c>
      <c r="AR53">
        <v>206</v>
      </c>
      <c r="AS53">
        <f t="shared" si="8"/>
        <v>0.010265183917878529</v>
      </c>
      <c r="AT53">
        <v>794</v>
      </c>
      <c r="AU53">
        <f t="shared" si="9"/>
        <v>0.1343028229255774</v>
      </c>
      <c r="AW53">
        <v>1079</v>
      </c>
      <c r="AX53">
        <v>0.171274962</v>
      </c>
      <c r="AY53">
        <v>161</v>
      </c>
      <c r="AZ53">
        <v>0</v>
      </c>
      <c r="BB53">
        <v>991</v>
      </c>
      <c r="BC53">
        <v>0.323087432</v>
      </c>
      <c r="BE53">
        <v>1072</v>
      </c>
      <c r="BF53">
        <f t="shared" si="10"/>
        <v>0.022789425706472195</v>
      </c>
      <c r="BG53">
        <v>367</v>
      </c>
      <c r="BH53">
        <f t="shared" si="11"/>
        <v>0</v>
      </c>
      <c r="BJ53">
        <v>53</v>
      </c>
      <c r="BK53">
        <f t="shared" si="12"/>
        <v>0.9073426573426573</v>
      </c>
      <c r="BL53">
        <v>892</v>
      </c>
      <c r="BM53">
        <f t="shared" si="13"/>
        <v>0</v>
      </c>
      <c r="BN53">
        <v>755</v>
      </c>
      <c r="BP53">
        <v>317</v>
      </c>
      <c r="BR53">
        <v>1118</v>
      </c>
    </row>
    <row r="54" spans="5:70" ht="12.75">
      <c r="E54">
        <v>0.7</v>
      </c>
      <c r="G54">
        <v>1464</v>
      </c>
      <c r="H54">
        <v>0</v>
      </c>
      <c r="J54">
        <v>404</v>
      </c>
      <c r="K54">
        <v>0</v>
      </c>
      <c r="L54">
        <v>1060</v>
      </c>
      <c r="M54">
        <v>0</v>
      </c>
      <c r="O54">
        <v>780</v>
      </c>
      <c r="P54">
        <v>0</v>
      </c>
      <c r="Q54">
        <v>678</v>
      </c>
      <c r="R54">
        <v>0</v>
      </c>
      <c r="T54">
        <v>119</v>
      </c>
      <c r="U54">
        <v>0.918715847</v>
      </c>
      <c r="W54">
        <v>1464</v>
      </c>
      <c r="X54">
        <v>0</v>
      </c>
      <c r="AB54">
        <v>1464</v>
      </c>
      <c r="AC54">
        <v>0</v>
      </c>
      <c r="AE54">
        <v>1464</v>
      </c>
      <c r="AF54">
        <v>0</v>
      </c>
      <c r="AH54">
        <v>1363</v>
      </c>
      <c r="AI54">
        <f t="shared" si="14"/>
        <v>0.0677154582763338</v>
      </c>
      <c r="AM54">
        <v>214</v>
      </c>
      <c r="AN54">
        <v>0.018348624</v>
      </c>
      <c r="AO54">
        <v>873</v>
      </c>
      <c r="AP54">
        <v>0.082018927</v>
      </c>
      <c r="AR54">
        <v>214</v>
      </c>
      <c r="AS54">
        <f t="shared" si="8"/>
        <v>0.003421727972626176</v>
      </c>
      <c r="AT54">
        <v>873</v>
      </c>
      <c r="AU54">
        <f t="shared" si="9"/>
        <v>0.06672369546621043</v>
      </c>
      <c r="AW54">
        <v>1154</v>
      </c>
      <c r="AX54">
        <v>0.113671275</v>
      </c>
      <c r="AY54">
        <v>161</v>
      </c>
      <c r="AZ54">
        <v>0</v>
      </c>
      <c r="BB54">
        <v>1295</v>
      </c>
      <c r="BC54">
        <v>0.115437158</v>
      </c>
      <c r="BE54">
        <v>1097</v>
      </c>
      <c r="BF54">
        <f t="shared" si="10"/>
        <v>0</v>
      </c>
      <c r="BG54">
        <v>367</v>
      </c>
      <c r="BH54">
        <f t="shared" si="11"/>
        <v>0</v>
      </c>
      <c r="BJ54">
        <v>240</v>
      </c>
      <c r="BK54">
        <f t="shared" si="12"/>
        <v>0.5804195804195804</v>
      </c>
      <c r="BL54">
        <v>892</v>
      </c>
      <c r="BM54">
        <f t="shared" si="13"/>
        <v>0</v>
      </c>
      <c r="BN54">
        <v>838</v>
      </c>
      <c r="BP54">
        <v>327</v>
      </c>
      <c r="BR54">
        <v>1263</v>
      </c>
    </row>
    <row r="55" spans="5:70" ht="12.75">
      <c r="E55">
        <v>0.8</v>
      </c>
      <c r="G55">
        <v>1464</v>
      </c>
      <c r="H55">
        <v>0</v>
      </c>
      <c r="J55">
        <v>404</v>
      </c>
      <c r="K55">
        <v>0</v>
      </c>
      <c r="L55">
        <v>1060</v>
      </c>
      <c r="M55">
        <v>0</v>
      </c>
      <c r="O55">
        <v>780</v>
      </c>
      <c r="P55">
        <v>0</v>
      </c>
      <c r="Q55">
        <v>678</v>
      </c>
      <c r="R55">
        <v>0</v>
      </c>
      <c r="T55">
        <v>453</v>
      </c>
      <c r="U55">
        <v>0.69057377</v>
      </c>
      <c r="W55">
        <v>1464</v>
      </c>
      <c r="X55">
        <v>0</v>
      </c>
      <c r="AB55">
        <v>1464</v>
      </c>
      <c r="AC55">
        <v>0</v>
      </c>
      <c r="AE55">
        <v>1464</v>
      </c>
      <c r="AF55">
        <v>0</v>
      </c>
      <c r="AH55">
        <v>1455</v>
      </c>
      <c r="AI55">
        <f t="shared" si="14"/>
        <v>0.0047879616963064295</v>
      </c>
      <c r="AM55">
        <v>218</v>
      </c>
      <c r="AN55">
        <v>0</v>
      </c>
      <c r="AO55">
        <v>930</v>
      </c>
      <c r="AP55">
        <v>0.022082019</v>
      </c>
      <c r="AR55">
        <v>218</v>
      </c>
      <c r="AS55">
        <f t="shared" si="8"/>
        <v>0</v>
      </c>
      <c r="AT55">
        <v>930</v>
      </c>
      <c r="AU55">
        <f t="shared" si="9"/>
        <v>0.017964071856287425</v>
      </c>
      <c r="AW55">
        <v>1218</v>
      </c>
      <c r="AX55">
        <v>0.064516129</v>
      </c>
      <c r="AY55">
        <v>161</v>
      </c>
      <c r="AZ55">
        <v>0</v>
      </c>
      <c r="BB55">
        <v>1410</v>
      </c>
      <c r="BC55">
        <v>0.036885246</v>
      </c>
      <c r="BE55">
        <v>1097</v>
      </c>
      <c r="BF55">
        <f t="shared" si="10"/>
        <v>0</v>
      </c>
      <c r="BG55">
        <v>367</v>
      </c>
      <c r="BH55">
        <f t="shared" si="11"/>
        <v>0</v>
      </c>
      <c r="BJ55">
        <v>469</v>
      </c>
      <c r="BK55">
        <f t="shared" si="12"/>
        <v>0.18006993006993008</v>
      </c>
      <c r="BL55">
        <v>892</v>
      </c>
      <c r="BM55">
        <f t="shared" si="13"/>
        <v>0</v>
      </c>
      <c r="BN55">
        <v>919</v>
      </c>
      <c r="BP55">
        <v>341</v>
      </c>
      <c r="BR55">
        <v>1398</v>
      </c>
    </row>
    <row r="56" spans="5:70" ht="12.75">
      <c r="E56">
        <v>0.9</v>
      </c>
      <c r="G56">
        <v>1464</v>
      </c>
      <c r="H56">
        <v>0</v>
      </c>
      <c r="J56">
        <v>404</v>
      </c>
      <c r="K56">
        <v>0</v>
      </c>
      <c r="L56">
        <v>1060</v>
      </c>
      <c r="M56">
        <v>0</v>
      </c>
      <c r="O56">
        <v>780</v>
      </c>
      <c r="P56">
        <v>0</v>
      </c>
      <c r="Q56">
        <v>678</v>
      </c>
      <c r="R56">
        <v>0</v>
      </c>
      <c r="T56">
        <v>1116</v>
      </c>
      <c r="U56">
        <v>0.237704918</v>
      </c>
      <c r="W56">
        <v>1464</v>
      </c>
      <c r="X56">
        <v>0</v>
      </c>
      <c r="AB56">
        <v>1464</v>
      </c>
      <c r="AC56">
        <v>0</v>
      </c>
      <c r="AE56">
        <v>1464</v>
      </c>
      <c r="AF56">
        <v>0</v>
      </c>
      <c r="AH56">
        <v>1462</v>
      </c>
      <c r="AI56">
        <f t="shared" si="14"/>
        <v>0</v>
      </c>
      <c r="AM56">
        <v>218</v>
      </c>
      <c r="AN56">
        <v>0</v>
      </c>
      <c r="AO56">
        <v>951</v>
      </c>
      <c r="AP56">
        <v>0</v>
      </c>
      <c r="AR56">
        <v>218</v>
      </c>
      <c r="AS56">
        <f t="shared" si="8"/>
        <v>0</v>
      </c>
      <c r="AT56">
        <v>951</v>
      </c>
      <c r="AU56">
        <f t="shared" si="9"/>
        <v>0</v>
      </c>
      <c r="AW56">
        <v>1281</v>
      </c>
      <c r="AX56">
        <v>0.016129032</v>
      </c>
      <c r="AY56">
        <v>161</v>
      </c>
      <c r="AZ56">
        <v>0</v>
      </c>
      <c r="BB56">
        <v>1458</v>
      </c>
      <c r="BC56">
        <v>0.004098361</v>
      </c>
      <c r="BE56">
        <v>1097</v>
      </c>
      <c r="BF56">
        <f t="shared" si="10"/>
        <v>0</v>
      </c>
      <c r="BG56">
        <v>367</v>
      </c>
      <c r="BH56">
        <f t="shared" si="11"/>
        <v>0</v>
      </c>
      <c r="BJ56">
        <v>549</v>
      </c>
      <c r="BK56">
        <f t="shared" si="12"/>
        <v>0.04020979020979021</v>
      </c>
      <c r="BL56">
        <v>892</v>
      </c>
      <c r="BM56">
        <f t="shared" si="13"/>
        <v>0</v>
      </c>
      <c r="BN56">
        <v>999</v>
      </c>
      <c r="BP56">
        <v>353</v>
      </c>
      <c r="BR56">
        <v>1456</v>
      </c>
    </row>
    <row r="57" spans="5:70" ht="12.75">
      <c r="E57">
        <v>1</v>
      </c>
      <c r="G57">
        <v>1464</v>
      </c>
      <c r="H57">
        <v>0</v>
      </c>
      <c r="J57">
        <v>404</v>
      </c>
      <c r="K57">
        <v>0</v>
      </c>
      <c r="L57">
        <v>1060</v>
      </c>
      <c r="M57">
        <v>0</v>
      </c>
      <c r="O57">
        <v>780</v>
      </c>
      <c r="P57">
        <v>0</v>
      </c>
      <c r="Q57">
        <v>678</v>
      </c>
      <c r="R57">
        <v>0</v>
      </c>
      <c r="T57">
        <v>1448</v>
      </c>
      <c r="U57">
        <v>0.010928962</v>
      </c>
      <c r="W57">
        <v>1464</v>
      </c>
      <c r="X57">
        <v>0</v>
      </c>
      <c r="AB57">
        <v>1464</v>
      </c>
      <c r="AC57">
        <v>0</v>
      </c>
      <c r="AE57">
        <v>1464</v>
      </c>
      <c r="AF57">
        <v>0</v>
      </c>
      <c r="AH57">
        <v>1462</v>
      </c>
      <c r="AI57">
        <f t="shared" si="14"/>
        <v>0</v>
      </c>
      <c r="AM57">
        <v>218</v>
      </c>
      <c r="AN57">
        <v>0</v>
      </c>
      <c r="AO57">
        <v>951</v>
      </c>
      <c r="AP57">
        <v>0</v>
      </c>
      <c r="AR57">
        <v>218</v>
      </c>
      <c r="AS57">
        <f t="shared" si="8"/>
        <v>0</v>
      </c>
      <c r="AT57">
        <v>951</v>
      </c>
      <c r="AU57">
        <f t="shared" si="9"/>
        <v>0</v>
      </c>
      <c r="AW57">
        <v>1302</v>
      </c>
      <c r="AX57">
        <v>0</v>
      </c>
      <c r="AY57">
        <v>161</v>
      </c>
      <c r="AZ57">
        <v>0</v>
      </c>
      <c r="BB57">
        <v>1464</v>
      </c>
      <c r="BC57">
        <v>0</v>
      </c>
      <c r="BE57">
        <v>1097</v>
      </c>
      <c r="BF57">
        <f t="shared" si="10"/>
        <v>0</v>
      </c>
      <c r="BG57">
        <v>367</v>
      </c>
      <c r="BH57">
        <f t="shared" si="11"/>
        <v>0</v>
      </c>
      <c r="BJ57">
        <v>572</v>
      </c>
      <c r="BK57">
        <f t="shared" si="12"/>
        <v>0</v>
      </c>
      <c r="BL57">
        <v>892</v>
      </c>
      <c r="BM57">
        <f t="shared" si="13"/>
        <v>0</v>
      </c>
      <c r="BN57">
        <v>1091</v>
      </c>
      <c r="BP57">
        <v>370</v>
      </c>
      <c r="BR57">
        <v>1464</v>
      </c>
    </row>
    <row r="59" spans="5:70" ht="12.75">
      <c r="E59" t="s">
        <v>13</v>
      </c>
      <c r="G59">
        <v>0.59</v>
      </c>
      <c r="J59">
        <v>0.29</v>
      </c>
      <c r="L59">
        <v>0.34</v>
      </c>
      <c r="O59">
        <v>0.58</v>
      </c>
      <c r="Q59">
        <v>0.5</v>
      </c>
      <c r="T59">
        <v>1</v>
      </c>
      <c r="W59">
        <v>0.58</v>
      </c>
      <c r="AB59">
        <v>0.57</v>
      </c>
      <c r="AE59">
        <v>0.64</v>
      </c>
      <c r="AH59">
        <v>0.77</v>
      </c>
      <c r="AM59">
        <v>0.72</v>
      </c>
      <c r="AO59">
        <v>0.86</v>
      </c>
      <c r="AR59">
        <v>0.72</v>
      </c>
      <c r="AT59">
        <v>0.86</v>
      </c>
      <c r="AW59">
        <v>0.91</v>
      </c>
      <c r="AY59">
        <v>0.26</v>
      </c>
      <c r="BB59">
        <v>0.86</v>
      </c>
      <c r="BE59">
        <v>0.65</v>
      </c>
      <c r="BG59">
        <v>0.15</v>
      </c>
      <c r="BJ59">
        <v>0.94</v>
      </c>
      <c r="BL59">
        <v>0.2</v>
      </c>
      <c r="BN59">
        <v>0.96</v>
      </c>
      <c r="BP59">
        <v>0.94</v>
      </c>
      <c r="BR59">
        <v>0.87</v>
      </c>
    </row>
    <row r="60" spans="5:70" ht="12.75">
      <c r="E60">
        <v>0.75</v>
      </c>
      <c r="G60">
        <v>1464</v>
      </c>
      <c r="H60">
        <v>0</v>
      </c>
      <c r="J60">
        <v>404</v>
      </c>
      <c r="K60">
        <v>0</v>
      </c>
      <c r="L60">
        <v>1060</v>
      </c>
      <c r="M60">
        <v>0</v>
      </c>
      <c r="O60">
        <v>780</v>
      </c>
      <c r="P60">
        <v>0</v>
      </c>
      <c r="Q60">
        <v>678</v>
      </c>
      <c r="R60">
        <v>0</v>
      </c>
      <c r="T60">
        <v>196</v>
      </c>
      <c r="U60">
        <v>0.866120219</v>
      </c>
      <c r="W60">
        <v>1464</v>
      </c>
      <c r="X60">
        <v>0</v>
      </c>
      <c r="AB60">
        <v>1464</v>
      </c>
      <c r="AC60">
        <v>0</v>
      </c>
      <c r="AE60">
        <v>1464</v>
      </c>
      <c r="AF60">
        <v>0</v>
      </c>
      <c r="AH60">
        <v>1441</v>
      </c>
      <c r="AI60">
        <v>0.014363885</v>
      </c>
      <c r="AM60">
        <v>216</v>
      </c>
      <c r="AN60">
        <v>0.009174312</v>
      </c>
      <c r="AO60">
        <v>900</v>
      </c>
      <c r="AP60">
        <v>0.05362776</v>
      </c>
      <c r="AR60">
        <v>216</v>
      </c>
      <c r="AS60">
        <v>0.009174312</v>
      </c>
      <c r="AT60">
        <v>900</v>
      </c>
      <c r="AU60">
        <v>0.05362776</v>
      </c>
      <c r="AW60">
        <v>1183</v>
      </c>
      <c r="AX60">
        <v>0.091397849</v>
      </c>
      <c r="AY60">
        <v>161</v>
      </c>
      <c r="AZ60">
        <v>0</v>
      </c>
      <c r="BB60">
        <v>1354</v>
      </c>
      <c r="BC60">
        <v>0.075136612</v>
      </c>
      <c r="BE60">
        <v>1097</v>
      </c>
      <c r="BF60">
        <f t="shared" si="10"/>
        <v>0</v>
      </c>
      <c r="BG60">
        <v>367</v>
      </c>
      <c r="BH60">
        <f t="shared" si="11"/>
        <v>0</v>
      </c>
      <c r="BJ60">
        <v>356</v>
      </c>
      <c r="BK60">
        <f t="shared" si="12"/>
        <v>0.3776223776223776</v>
      </c>
      <c r="BL60">
        <v>892</v>
      </c>
      <c r="BM60">
        <f t="shared" si="13"/>
        <v>0</v>
      </c>
      <c r="BN60">
        <v>879</v>
      </c>
      <c r="BO60">
        <f>(1091-BN60)/1091</f>
        <v>0.19431714023831348</v>
      </c>
      <c r="BP60">
        <v>333</v>
      </c>
      <c r="BR60">
        <v>1323</v>
      </c>
    </row>
    <row r="61" spans="5:70" ht="12.75">
      <c r="E61">
        <v>0.95</v>
      </c>
      <c r="G61">
        <v>1464</v>
      </c>
      <c r="H61">
        <v>0</v>
      </c>
      <c r="J61">
        <v>404</v>
      </c>
      <c r="K61">
        <v>0</v>
      </c>
      <c r="L61">
        <v>1060</v>
      </c>
      <c r="M61">
        <v>0</v>
      </c>
      <c r="O61">
        <v>780</v>
      </c>
      <c r="P61">
        <v>0</v>
      </c>
      <c r="Q61">
        <v>678</v>
      </c>
      <c r="R61">
        <v>0</v>
      </c>
      <c r="T61">
        <v>1307</v>
      </c>
      <c r="U61">
        <v>0.107240437</v>
      </c>
      <c r="W61">
        <v>1464</v>
      </c>
      <c r="X61">
        <v>0</v>
      </c>
      <c r="AB61">
        <v>1464</v>
      </c>
      <c r="AC61">
        <v>0</v>
      </c>
      <c r="AE61">
        <v>1464</v>
      </c>
      <c r="AF61">
        <v>0</v>
      </c>
      <c r="AH61">
        <v>1462</v>
      </c>
      <c r="AI61">
        <v>0</v>
      </c>
      <c r="AM61">
        <v>218</v>
      </c>
      <c r="AN61">
        <v>0</v>
      </c>
      <c r="AO61">
        <v>951</v>
      </c>
      <c r="AP61">
        <v>0</v>
      </c>
      <c r="AR61">
        <v>218</v>
      </c>
      <c r="AS61">
        <v>0</v>
      </c>
      <c r="AT61">
        <v>951</v>
      </c>
      <c r="AU61">
        <v>0</v>
      </c>
      <c r="AW61">
        <v>1298</v>
      </c>
      <c r="AX61">
        <v>0.003072197</v>
      </c>
      <c r="AY61">
        <v>161</v>
      </c>
      <c r="AZ61">
        <v>0</v>
      </c>
      <c r="BB61">
        <v>1464</v>
      </c>
      <c r="BC61">
        <v>0</v>
      </c>
      <c r="BE61">
        <v>1097</v>
      </c>
      <c r="BF61">
        <f t="shared" si="10"/>
        <v>0</v>
      </c>
      <c r="BG61">
        <v>367</v>
      </c>
      <c r="BH61">
        <f t="shared" si="11"/>
        <v>0</v>
      </c>
      <c r="BJ61">
        <v>569</v>
      </c>
      <c r="BK61">
        <f t="shared" si="12"/>
        <v>0.005244755244755245</v>
      </c>
      <c r="BL61">
        <v>892</v>
      </c>
      <c r="BM61">
        <f t="shared" si="13"/>
        <v>0</v>
      </c>
      <c r="BN61">
        <v>1070</v>
      </c>
      <c r="BP61">
        <v>370</v>
      </c>
      <c r="BR61">
        <v>1463</v>
      </c>
    </row>
    <row r="64" spans="2:54" ht="12.75">
      <c r="B64" t="s">
        <v>27</v>
      </c>
      <c r="G64" t="s">
        <v>16</v>
      </c>
      <c r="J64" t="s">
        <v>28</v>
      </c>
      <c r="L64" t="s">
        <v>29</v>
      </c>
      <c r="O64" t="s">
        <v>30</v>
      </c>
      <c r="Q64" t="s">
        <v>31</v>
      </c>
      <c r="T64" t="s">
        <v>17</v>
      </c>
      <c r="W64" t="s">
        <v>18</v>
      </c>
      <c r="AB64" t="s">
        <v>19</v>
      </c>
      <c r="AE64" t="s">
        <v>20</v>
      </c>
      <c r="AH64" t="s">
        <v>32</v>
      </c>
      <c r="AM64" t="s">
        <v>33</v>
      </c>
      <c r="AO64" t="s">
        <v>34</v>
      </c>
      <c r="AR64" t="s">
        <v>33</v>
      </c>
      <c r="AT64" t="s">
        <v>34</v>
      </c>
      <c r="AW64" t="s">
        <v>11</v>
      </c>
      <c r="BB64" t="s">
        <v>12</v>
      </c>
    </row>
    <row r="66" spans="5:68" ht="12.75">
      <c r="E66">
        <v>0</v>
      </c>
      <c r="H66">
        <v>1</v>
      </c>
      <c r="K66">
        <v>1</v>
      </c>
      <c r="M66">
        <v>1</v>
      </c>
      <c r="P66">
        <v>1</v>
      </c>
      <c r="R66">
        <v>1</v>
      </c>
      <c r="U66">
        <v>1</v>
      </c>
      <c r="X66">
        <v>1</v>
      </c>
      <c r="Z66">
        <v>1</v>
      </c>
      <c r="AC66">
        <v>1</v>
      </c>
      <c r="AF66">
        <v>1</v>
      </c>
      <c r="AH66">
        <v>0</v>
      </c>
      <c r="AI66">
        <f>(1415-AH66)/1415</f>
        <v>1</v>
      </c>
      <c r="AN66">
        <v>1</v>
      </c>
      <c r="AP66">
        <v>1</v>
      </c>
      <c r="AS66">
        <v>1</v>
      </c>
      <c r="AU66">
        <v>1</v>
      </c>
      <c r="AX66">
        <v>1</v>
      </c>
      <c r="AZ66">
        <v>1</v>
      </c>
      <c r="BA66">
        <v>1</v>
      </c>
      <c r="BC66">
        <v>1</v>
      </c>
      <c r="BE66">
        <v>0</v>
      </c>
      <c r="BF66">
        <f>(1184-BE66)/1184</f>
        <v>1</v>
      </c>
      <c r="BG66">
        <v>0</v>
      </c>
      <c r="BH66">
        <f>(232-BG66)/232</f>
        <v>1</v>
      </c>
      <c r="BJ66">
        <v>0</v>
      </c>
      <c r="BK66">
        <f>(1415-BJ66)/1415</f>
        <v>1</v>
      </c>
      <c r="BN66">
        <v>0</v>
      </c>
      <c r="BP66">
        <v>0</v>
      </c>
    </row>
    <row r="67" spans="5:68" ht="12.75">
      <c r="E67">
        <v>0.1</v>
      </c>
      <c r="G67">
        <v>0</v>
      </c>
      <c r="H67">
        <v>1</v>
      </c>
      <c r="J67">
        <v>99</v>
      </c>
      <c r="K67">
        <v>0.317241379</v>
      </c>
      <c r="L67">
        <v>244</v>
      </c>
      <c r="M67">
        <v>0.808025177</v>
      </c>
      <c r="O67">
        <v>67</v>
      </c>
      <c r="P67">
        <v>0.951059167</v>
      </c>
      <c r="Q67">
        <v>26</v>
      </c>
      <c r="R67">
        <v>0.434782609</v>
      </c>
      <c r="T67">
        <v>0</v>
      </c>
      <c r="U67">
        <v>1</v>
      </c>
      <c r="W67">
        <v>5</v>
      </c>
      <c r="X67">
        <v>0.996468927</v>
      </c>
      <c r="AB67">
        <v>0</v>
      </c>
      <c r="AC67">
        <v>1</v>
      </c>
      <c r="AE67">
        <v>0</v>
      </c>
      <c r="AF67">
        <v>1</v>
      </c>
      <c r="AH67">
        <v>0</v>
      </c>
      <c r="AI67">
        <f aca="true" t="shared" si="15" ref="AI67:AI76">(1415-AH67)/1415</f>
        <v>1</v>
      </c>
      <c r="AM67">
        <v>80</v>
      </c>
      <c r="AN67">
        <v>0.943502825</v>
      </c>
      <c r="AR67">
        <v>80</v>
      </c>
      <c r="AS67">
        <v>0.943502825</v>
      </c>
      <c r="AW67">
        <v>10</v>
      </c>
      <c r="AX67">
        <v>0.992927864</v>
      </c>
      <c r="BB67">
        <v>8</v>
      </c>
      <c r="BC67">
        <v>0.994350282</v>
      </c>
      <c r="BE67">
        <v>305</v>
      </c>
      <c r="BF67">
        <f aca="true" t="shared" si="16" ref="BF67:BF80">(1184-BE67)/1184</f>
        <v>0.7423986486486487</v>
      </c>
      <c r="BG67">
        <v>90</v>
      </c>
      <c r="BH67">
        <f aca="true" t="shared" si="17" ref="BH67:BH80">(232-BG67)/232</f>
        <v>0.6120689655172413</v>
      </c>
      <c r="BJ67">
        <v>3</v>
      </c>
      <c r="BK67">
        <f aca="true" t="shared" si="18" ref="BK67:BK80">(1415-BJ67)/1415</f>
        <v>0.9978798586572438</v>
      </c>
      <c r="BN67">
        <v>23</v>
      </c>
      <c r="BP67">
        <v>19</v>
      </c>
    </row>
    <row r="68" spans="5:68" ht="12.75">
      <c r="E68">
        <v>0.2</v>
      </c>
      <c r="G68">
        <v>0</v>
      </c>
      <c r="H68">
        <v>1</v>
      </c>
      <c r="J68">
        <v>133</v>
      </c>
      <c r="K68">
        <v>0.082758621</v>
      </c>
      <c r="L68">
        <v>512</v>
      </c>
      <c r="M68">
        <v>0.597167585</v>
      </c>
      <c r="O68">
        <v>156</v>
      </c>
      <c r="P68">
        <v>0.88604821</v>
      </c>
      <c r="Q68">
        <v>42</v>
      </c>
      <c r="R68">
        <v>0.086956522</v>
      </c>
      <c r="T68">
        <v>0</v>
      </c>
      <c r="U68">
        <v>1</v>
      </c>
      <c r="W68">
        <v>22</v>
      </c>
      <c r="X68">
        <v>0.984463277</v>
      </c>
      <c r="AB68">
        <v>0</v>
      </c>
      <c r="AC68">
        <v>1</v>
      </c>
      <c r="AE68">
        <v>0</v>
      </c>
      <c r="AF68">
        <v>1</v>
      </c>
      <c r="AH68">
        <v>2</v>
      </c>
      <c r="AI68">
        <f t="shared" si="15"/>
        <v>0.9985865724381625</v>
      </c>
      <c r="AM68">
        <v>253</v>
      </c>
      <c r="AN68">
        <v>0.821327684</v>
      </c>
      <c r="AR68">
        <v>253</v>
      </c>
      <c r="AS68">
        <v>0.821327684</v>
      </c>
      <c r="AW68">
        <v>34</v>
      </c>
      <c r="AX68">
        <v>0.975954738</v>
      </c>
      <c r="BB68">
        <v>26</v>
      </c>
      <c r="BC68">
        <v>0.981638418</v>
      </c>
      <c r="BE68">
        <v>715</v>
      </c>
      <c r="BF68">
        <f t="shared" si="16"/>
        <v>0.39611486486486486</v>
      </c>
      <c r="BG68">
        <v>149</v>
      </c>
      <c r="BH68">
        <f t="shared" si="17"/>
        <v>0.3577586206896552</v>
      </c>
      <c r="BJ68">
        <v>81</v>
      </c>
      <c r="BK68">
        <f t="shared" si="18"/>
        <v>0.942756183745583</v>
      </c>
      <c r="BN68">
        <v>59</v>
      </c>
      <c r="BP68">
        <v>31</v>
      </c>
    </row>
    <row r="69" spans="5:68" ht="12.75">
      <c r="E69">
        <v>0.3</v>
      </c>
      <c r="G69">
        <v>2</v>
      </c>
      <c r="H69">
        <v>0.998587571</v>
      </c>
      <c r="J69">
        <v>145</v>
      </c>
      <c r="K69">
        <v>0</v>
      </c>
      <c r="L69">
        <v>758</v>
      </c>
      <c r="M69">
        <v>0.403619197</v>
      </c>
      <c r="O69">
        <v>272</v>
      </c>
      <c r="P69">
        <v>0.801314828</v>
      </c>
      <c r="Q69">
        <v>46</v>
      </c>
      <c r="R69">
        <v>0</v>
      </c>
      <c r="T69">
        <v>0</v>
      </c>
      <c r="U69">
        <v>1</v>
      </c>
      <c r="W69">
        <v>204</v>
      </c>
      <c r="X69">
        <v>0.855932203</v>
      </c>
      <c r="AB69">
        <v>46</v>
      </c>
      <c r="AC69">
        <v>0.967514124</v>
      </c>
      <c r="AE69">
        <v>12</v>
      </c>
      <c r="AF69">
        <v>0.991525424</v>
      </c>
      <c r="AH69">
        <v>3</v>
      </c>
      <c r="AI69">
        <f t="shared" si="15"/>
        <v>0.9978798586572438</v>
      </c>
      <c r="AM69">
        <v>411</v>
      </c>
      <c r="AN69">
        <v>0.709745763</v>
      </c>
      <c r="AR69">
        <v>411</v>
      </c>
      <c r="AS69">
        <v>0.709745763</v>
      </c>
      <c r="AW69">
        <v>124</v>
      </c>
      <c r="AX69">
        <v>0.912305516</v>
      </c>
      <c r="BB69">
        <v>133</v>
      </c>
      <c r="BC69">
        <v>0.906073446</v>
      </c>
      <c r="BE69">
        <v>992</v>
      </c>
      <c r="BF69">
        <f t="shared" si="16"/>
        <v>0.16216216216216217</v>
      </c>
      <c r="BG69">
        <v>196</v>
      </c>
      <c r="BH69">
        <f t="shared" si="17"/>
        <v>0.15517241379310345</v>
      </c>
      <c r="BJ69">
        <v>256</v>
      </c>
      <c r="BK69">
        <f t="shared" si="18"/>
        <v>0.8190812720848056</v>
      </c>
      <c r="BN69">
        <v>115</v>
      </c>
      <c r="BP69">
        <v>48</v>
      </c>
    </row>
    <row r="70" spans="5:68" ht="12.75">
      <c r="E70">
        <v>0.4</v>
      </c>
      <c r="G70">
        <v>121</v>
      </c>
      <c r="H70">
        <v>0.914548023</v>
      </c>
      <c r="J70">
        <v>145</v>
      </c>
      <c r="K70">
        <v>0</v>
      </c>
      <c r="L70">
        <v>931</v>
      </c>
      <c r="M70">
        <v>0.267505901</v>
      </c>
      <c r="O70">
        <v>397</v>
      </c>
      <c r="P70">
        <v>0.710007305</v>
      </c>
      <c r="Q70">
        <v>46</v>
      </c>
      <c r="R70">
        <v>0</v>
      </c>
      <c r="T70">
        <v>4</v>
      </c>
      <c r="U70">
        <v>0.997171146</v>
      </c>
      <c r="W70">
        <v>561</v>
      </c>
      <c r="X70">
        <v>0.603813559</v>
      </c>
      <c r="AB70">
        <v>265</v>
      </c>
      <c r="AC70">
        <v>0.812853107</v>
      </c>
      <c r="AE70">
        <v>275</v>
      </c>
      <c r="AF70">
        <v>0.80579096</v>
      </c>
      <c r="AH70">
        <v>19</v>
      </c>
      <c r="AI70">
        <f t="shared" si="15"/>
        <v>0.9865724381625441</v>
      </c>
      <c r="AM70">
        <v>536</v>
      </c>
      <c r="AN70">
        <v>0.621468927</v>
      </c>
      <c r="AR70">
        <v>536</v>
      </c>
      <c r="AS70">
        <v>0.621468927</v>
      </c>
      <c r="AW70">
        <v>268</v>
      </c>
      <c r="AX70">
        <v>0.810466761</v>
      </c>
      <c r="BB70">
        <v>384</v>
      </c>
      <c r="BC70">
        <v>0.728813559</v>
      </c>
      <c r="BE70">
        <v>1122</v>
      </c>
      <c r="BF70">
        <f t="shared" si="16"/>
        <v>0.052364864864864864</v>
      </c>
      <c r="BG70">
        <v>211</v>
      </c>
      <c r="BH70">
        <f t="shared" si="17"/>
        <v>0.09051724137931035</v>
      </c>
      <c r="BJ70">
        <v>598</v>
      </c>
      <c r="BK70">
        <f t="shared" si="18"/>
        <v>0.5773851590106007</v>
      </c>
      <c r="BN70">
        <v>207</v>
      </c>
      <c r="BP70">
        <v>90</v>
      </c>
    </row>
    <row r="71" spans="5:68" ht="12.75">
      <c r="E71">
        <v>0.5</v>
      </c>
      <c r="G71">
        <v>329</v>
      </c>
      <c r="H71">
        <v>0.767655367</v>
      </c>
      <c r="J71">
        <v>145</v>
      </c>
      <c r="K71">
        <v>0</v>
      </c>
      <c r="L71">
        <v>1021</v>
      </c>
      <c r="M71">
        <v>0.196695515</v>
      </c>
      <c r="O71">
        <v>611</v>
      </c>
      <c r="P71">
        <v>0.553688824</v>
      </c>
      <c r="Q71">
        <v>46</v>
      </c>
      <c r="R71">
        <v>0</v>
      </c>
      <c r="T71">
        <v>131</v>
      </c>
      <c r="U71">
        <v>0.907355021</v>
      </c>
      <c r="W71">
        <v>1103</v>
      </c>
      <c r="X71">
        <v>0.221045198</v>
      </c>
      <c r="AB71">
        <v>538</v>
      </c>
      <c r="AC71">
        <v>0.620056497</v>
      </c>
      <c r="AE71">
        <v>1172</v>
      </c>
      <c r="AF71">
        <v>0.172316384</v>
      </c>
      <c r="AH71">
        <v>86</v>
      </c>
      <c r="AI71">
        <f t="shared" si="15"/>
        <v>0.9392226148409893</v>
      </c>
      <c r="AM71">
        <v>690</v>
      </c>
      <c r="AN71">
        <v>0.512711864</v>
      </c>
      <c r="AR71">
        <v>690</v>
      </c>
      <c r="AS71">
        <v>0.512711864</v>
      </c>
      <c r="AW71">
        <v>438</v>
      </c>
      <c r="AX71">
        <v>0.690240453</v>
      </c>
      <c r="BB71">
        <v>732</v>
      </c>
      <c r="BC71">
        <v>0.483050847</v>
      </c>
      <c r="BE71">
        <v>1166</v>
      </c>
      <c r="BF71">
        <f t="shared" si="16"/>
        <v>0.015202702702702704</v>
      </c>
      <c r="BG71">
        <v>221</v>
      </c>
      <c r="BH71">
        <f t="shared" si="17"/>
        <v>0.04741379310344827</v>
      </c>
      <c r="BJ71">
        <v>1033</v>
      </c>
      <c r="BK71">
        <f t="shared" si="18"/>
        <v>0.26996466431095406</v>
      </c>
      <c r="BN71">
        <v>319</v>
      </c>
      <c r="BP71">
        <v>123</v>
      </c>
    </row>
    <row r="72" spans="5:68" ht="12.75">
      <c r="E72">
        <v>0.6</v>
      </c>
      <c r="G72">
        <v>545</v>
      </c>
      <c r="H72">
        <v>0.615112994</v>
      </c>
      <c r="J72">
        <v>145</v>
      </c>
      <c r="K72">
        <v>0</v>
      </c>
      <c r="L72">
        <v>1117</v>
      </c>
      <c r="M72">
        <v>0.121164437</v>
      </c>
      <c r="O72">
        <v>873</v>
      </c>
      <c r="P72">
        <v>0.362308254</v>
      </c>
      <c r="Q72">
        <v>46</v>
      </c>
      <c r="R72">
        <v>0</v>
      </c>
      <c r="T72">
        <v>650</v>
      </c>
      <c r="U72">
        <v>0.540311174</v>
      </c>
      <c r="W72">
        <v>1382</v>
      </c>
      <c r="X72">
        <v>0.024011299</v>
      </c>
      <c r="AB72">
        <v>969</v>
      </c>
      <c r="AC72">
        <v>0.315677966</v>
      </c>
      <c r="AE72">
        <v>1402</v>
      </c>
      <c r="AF72">
        <v>0.009887006</v>
      </c>
      <c r="AH72">
        <v>285</v>
      </c>
      <c r="AI72">
        <f t="shared" si="15"/>
        <v>0.7985865724381626</v>
      </c>
      <c r="AM72">
        <v>860</v>
      </c>
      <c r="AN72">
        <v>0.392655367</v>
      </c>
      <c r="AR72">
        <v>860</v>
      </c>
      <c r="AS72">
        <v>0.392655367</v>
      </c>
      <c r="AW72">
        <v>753</v>
      </c>
      <c r="AX72">
        <v>0.467468175</v>
      </c>
      <c r="BB72">
        <v>1092</v>
      </c>
      <c r="BC72">
        <v>0.228813559</v>
      </c>
      <c r="BE72">
        <v>1176</v>
      </c>
      <c r="BF72">
        <f t="shared" si="16"/>
        <v>0.006756756756756757</v>
      </c>
      <c r="BG72">
        <v>228</v>
      </c>
      <c r="BH72">
        <f t="shared" si="17"/>
        <v>0.017241379310344827</v>
      </c>
      <c r="BJ72">
        <v>1311</v>
      </c>
      <c r="BK72">
        <f t="shared" si="18"/>
        <v>0.0734982332155477</v>
      </c>
      <c r="BN72">
        <v>485</v>
      </c>
      <c r="BP72">
        <v>154</v>
      </c>
    </row>
    <row r="73" spans="5:68" ht="12.75">
      <c r="E73">
        <v>0.7</v>
      </c>
      <c r="G73">
        <v>896</v>
      </c>
      <c r="H73">
        <v>0.367231638</v>
      </c>
      <c r="J73">
        <v>145</v>
      </c>
      <c r="K73">
        <v>0</v>
      </c>
      <c r="L73">
        <v>1195</v>
      </c>
      <c r="M73">
        <v>0.059795437</v>
      </c>
      <c r="O73">
        <v>1139</v>
      </c>
      <c r="P73">
        <v>0.168005844</v>
      </c>
      <c r="Q73">
        <v>46</v>
      </c>
      <c r="R73">
        <v>0</v>
      </c>
      <c r="T73">
        <v>984</v>
      </c>
      <c r="U73">
        <v>0.304101839</v>
      </c>
      <c r="W73">
        <v>1413</v>
      </c>
      <c r="X73">
        <v>0.002118644</v>
      </c>
      <c r="AB73">
        <v>1349</v>
      </c>
      <c r="AC73">
        <v>0.047316384</v>
      </c>
      <c r="AE73">
        <v>1416</v>
      </c>
      <c r="AF73">
        <v>0</v>
      </c>
      <c r="AH73">
        <v>612</v>
      </c>
      <c r="AI73">
        <f t="shared" si="15"/>
        <v>0.5674911660777385</v>
      </c>
      <c r="AM73">
        <v>1059</v>
      </c>
      <c r="AN73">
        <v>0.252118644</v>
      </c>
      <c r="AR73">
        <v>1059</v>
      </c>
      <c r="AS73">
        <v>0.252118644</v>
      </c>
      <c r="AW73">
        <v>1100</v>
      </c>
      <c r="AX73">
        <v>0.222065064</v>
      </c>
      <c r="BB73">
        <v>1272</v>
      </c>
      <c r="BC73">
        <v>0.101694915</v>
      </c>
      <c r="BE73">
        <v>1184</v>
      </c>
      <c r="BF73">
        <f t="shared" si="16"/>
        <v>0</v>
      </c>
      <c r="BG73">
        <v>232</v>
      </c>
      <c r="BH73">
        <f t="shared" si="17"/>
        <v>0</v>
      </c>
      <c r="BJ73">
        <v>1403</v>
      </c>
      <c r="BK73">
        <f t="shared" si="18"/>
        <v>0.008480565371024734</v>
      </c>
      <c r="BN73">
        <v>655</v>
      </c>
      <c r="BP73">
        <v>154</v>
      </c>
    </row>
    <row r="74" spans="5:68" ht="12.75">
      <c r="E74">
        <v>0.8</v>
      </c>
      <c r="G74">
        <v>1281</v>
      </c>
      <c r="H74">
        <v>0.095338983</v>
      </c>
      <c r="J74">
        <v>145</v>
      </c>
      <c r="K74">
        <v>0</v>
      </c>
      <c r="L74">
        <v>1234</v>
      </c>
      <c r="M74">
        <v>0.029110936</v>
      </c>
      <c r="O74">
        <v>1293</v>
      </c>
      <c r="P74">
        <v>0.055514974</v>
      </c>
      <c r="Q74">
        <v>46</v>
      </c>
      <c r="R74">
        <v>0</v>
      </c>
      <c r="T74">
        <v>1298</v>
      </c>
      <c r="U74">
        <v>0.082036775</v>
      </c>
      <c r="W74">
        <v>1416</v>
      </c>
      <c r="X74">
        <v>0</v>
      </c>
      <c r="AB74">
        <v>1414</v>
      </c>
      <c r="AC74">
        <v>0.001412429</v>
      </c>
      <c r="AE74">
        <v>1416</v>
      </c>
      <c r="AF74">
        <v>0</v>
      </c>
      <c r="AH74">
        <v>1013</v>
      </c>
      <c r="AI74">
        <f t="shared" si="15"/>
        <v>0.2840989399293286</v>
      </c>
      <c r="AM74">
        <v>1225</v>
      </c>
      <c r="AN74">
        <v>0.134887006</v>
      </c>
      <c r="AR74">
        <v>1225</v>
      </c>
      <c r="AS74">
        <v>0.134887006</v>
      </c>
      <c r="AW74">
        <v>1275</v>
      </c>
      <c r="AX74">
        <v>0.098302687</v>
      </c>
      <c r="BB74">
        <v>1408</v>
      </c>
      <c r="BC74">
        <v>0.005649718</v>
      </c>
      <c r="BE74">
        <v>1184</v>
      </c>
      <c r="BF74">
        <f t="shared" si="16"/>
        <v>0</v>
      </c>
      <c r="BG74">
        <v>232</v>
      </c>
      <c r="BH74">
        <f t="shared" si="17"/>
        <v>0</v>
      </c>
      <c r="BJ74">
        <v>1415</v>
      </c>
      <c r="BK74">
        <f t="shared" si="18"/>
        <v>0</v>
      </c>
      <c r="BN74">
        <v>908</v>
      </c>
      <c r="BP74">
        <v>154</v>
      </c>
    </row>
    <row r="75" spans="5:68" ht="12.75">
      <c r="E75">
        <v>0.9</v>
      </c>
      <c r="G75">
        <v>1401</v>
      </c>
      <c r="H75">
        <v>0.01059322</v>
      </c>
      <c r="J75">
        <v>145</v>
      </c>
      <c r="K75">
        <v>0</v>
      </c>
      <c r="L75">
        <v>1269</v>
      </c>
      <c r="M75">
        <v>0.001573564</v>
      </c>
      <c r="O75">
        <v>1352</v>
      </c>
      <c r="P75">
        <v>0.012417823</v>
      </c>
      <c r="Q75">
        <v>46</v>
      </c>
      <c r="R75">
        <v>0</v>
      </c>
      <c r="T75">
        <v>1412</v>
      </c>
      <c r="U75">
        <v>0.001414427</v>
      </c>
      <c r="W75">
        <v>1416</v>
      </c>
      <c r="X75">
        <v>0</v>
      </c>
      <c r="AB75">
        <v>1416</v>
      </c>
      <c r="AC75">
        <v>0</v>
      </c>
      <c r="AE75">
        <v>1416</v>
      </c>
      <c r="AF75">
        <v>0</v>
      </c>
      <c r="AH75">
        <v>1336</v>
      </c>
      <c r="AI75">
        <f t="shared" si="15"/>
        <v>0.0558303886925795</v>
      </c>
      <c r="AM75">
        <v>1353</v>
      </c>
      <c r="AN75">
        <v>0.044491525</v>
      </c>
      <c r="AR75">
        <v>1353</v>
      </c>
      <c r="AS75">
        <v>0.044491525</v>
      </c>
      <c r="AW75">
        <v>1353</v>
      </c>
      <c r="AX75">
        <v>0.043140028</v>
      </c>
      <c r="BB75">
        <v>1416</v>
      </c>
      <c r="BC75">
        <v>0</v>
      </c>
      <c r="BE75">
        <v>1184</v>
      </c>
      <c r="BF75">
        <f t="shared" si="16"/>
        <v>0</v>
      </c>
      <c r="BG75">
        <v>232</v>
      </c>
      <c r="BH75">
        <f t="shared" si="17"/>
        <v>0</v>
      </c>
      <c r="BJ75">
        <v>1415</v>
      </c>
      <c r="BK75">
        <f t="shared" si="18"/>
        <v>0</v>
      </c>
      <c r="BN75">
        <v>1089</v>
      </c>
      <c r="BP75">
        <v>154</v>
      </c>
    </row>
    <row r="76" spans="5:68" ht="12.75">
      <c r="E76">
        <v>1</v>
      </c>
      <c r="G76">
        <v>1416</v>
      </c>
      <c r="H76">
        <v>0</v>
      </c>
      <c r="J76">
        <v>145</v>
      </c>
      <c r="K76">
        <v>0</v>
      </c>
      <c r="L76">
        <v>1271</v>
      </c>
      <c r="M76">
        <v>0</v>
      </c>
      <c r="O76">
        <v>1369</v>
      </c>
      <c r="P76">
        <v>0</v>
      </c>
      <c r="Q76">
        <v>46</v>
      </c>
      <c r="R76">
        <v>0</v>
      </c>
      <c r="T76">
        <v>1414</v>
      </c>
      <c r="U76">
        <v>0</v>
      </c>
      <c r="W76">
        <v>1416</v>
      </c>
      <c r="X76">
        <v>0</v>
      </c>
      <c r="AB76">
        <v>1416</v>
      </c>
      <c r="AC76">
        <v>0</v>
      </c>
      <c r="AE76">
        <v>1416</v>
      </c>
      <c r="AF76">
        <v>0</v>
      </c>
      <c r="AH76">
        <v>1415</v>
      </c>
      <c r="AI76">
        <f t="shared" si="15"/>
        <v>0</v>
      </c>
      <c r="AM76">
        <v>1416</v>
      </c>
      <c r="AN76">
        <v>0</v>
      </c>
      <c r="AR76">
        <v>1416</v>
      </c>
      <c r="AS76">
        <v>0</v>
      </c>
      <c r="AW76">
        <v>1414</v>
      </c>
      <c r="AX76">
        <v>0</v>
      </c>
      <c r="BB76">
        <v>1416</v>
      </c>
      <c r="BC76">
        <v>0</v>
      </c>
      <c r="BE76">
        <v>1184</v>
      </c>
      <c r="BF76">
        <f t="shared" si="16"/>
        <v>0</v>
      </c>
      <c r="BG76">
        <v>232</v>
      </c>
      <c r="BH76">
        <f t="shared" si="17"/>
        <v>0</v>
      </c>
      <c r="BJ76">
        <v>1415</v>
      </c>
      <c r="BK76">
        <f t="shared" si="18"/>
        <v>0</v>
      </c>
      <c r="BN76">
        <v>1284</v>
      </c>
      <c r="BP76">
        <v>154</v>
      </c>
    </row>
    <row r="78" spans="5:68" ht="12.75">
      <c r="E78" t="s">
        <v>13</v>
      </c>
      <c r="H78">
        <v>0.9</v>
      </c>
      <c r="K78">
        <v>0.24</v>
      </c>
      <c r="M78">
        <v>0.86</v>
      </c>
      <c r="P78">
        <v>0.91</v>
      </c>
      <c r="R78">
        <v>0.26</v>
      </c>
      <c r="U78">
        <v>0.87</v>
      </c>
      <c r="X78">
        <v>0.64</v>
      </c>
      <c r="AC78">
        <v>0.76</v>
      </c>
      <c r="AF78">
        <v>0.6</v>
      </c>
      <c r="AI78">
        <v>0.94</v>
      </c>
      <c r="AN78">
        <v>0.98</v>
      </c>
      <c r="AP78">
        <v>0</v>
      </c>
      <c r="AS78">
        <v>0.98</v>
      </c>
      <c r="AU78">
        <v>0</v>
      </c>
      <c r="AX78">
        <v>0.98</v>
      </c>
      <c r="BC78">
        <v>0.79</v>
      </c>
      <c r="BE78">
        <v>0.57</v>
      </c>
      <c r="BG78">
        <v>0.62</v>
      </c>
      <c r="BJ78">
        <v>0.69</v>
      </c>
      <c r="BN78">
        <v>0.98</v>
      </c>
      <c r="BP78">
        <v>0.61</v>
      </c>
    </row>
    <row r="79" spans="5:68" ht="12.75">
      <c r="E79">
        <v>0.75</v>
      </c>
      <c r="G79">
        <v>1120</v>
      </c>
      <c r="H79">
        <v>0.209039548</v>
      </c>
      <c r="J79">
        <v>145</v>
      </c>
      <c r="K79">
        <v>0</v>
      </c>
      <c r="L79">
        <v>1217</v>
      </c>
      <c r="M79">
        <v>0.042486231</v>
      </c>
      <c r="O79">
        <v>1230</v>
      </c>
      <c r="P79">
        <v>0.101533966</v>
      </c>
      <c r="Q79">
        <v>46</v>
      </c>
      <c r="R79">
        <v>0</v>
      </c>
      <c r="T79">
        <v>1181</v>
      </c>
      <c r="U79">
        <v>0.164780764</v>
      </c>
      <c r="W79">
        <v>1416</v>
      </c>
      <c r="X79">
        <v>0</v>
      </c>
      <c r="AB79">
        <v>1400</v>
      </c>
      <c r="AC79">
        <v>0.011299435</v>
      </c>
      <c r="AE79">
        <v>1416</v>
      </c>
      <c r="AF79">
        <v>0</v>
      </c>
      <c r="AH79">
        <v>816</v>
      </c>
      <c r="AI79">
        <v>0.423321555</v>
      </c>
      <c r="AM79">
        <v>1159</v>
      </c>
      <c r="AN79">
        <v>0.181497175</v>
      </c>
      <c r="AR79">
        <v>1159</v>
      </c>
      <c r="AS79">
        <v>0.181497175</v>
      </c>
      <c r="AW79">
        <v>1195</v>
      </c>
      <c r="AX79">
        <v>0.154879774</v>
      </c>
      <c r="BB79">
        <v>1355</v>
      </c>
      <c r="BC79">
        <v>0.043079096</v>
      </c>
      <c r="BE79">
        <v>1184</v>
      </c>
      <c r="BF79">
        <f t="shared" si="16"/>
        <v>0</v>
      </c>
      <c r="BG79">
        <v>232</v>
      </c>
      <c r="BH79">
        <f t="shared" si="17"/>
        <v>0</v>
      </c>
      <c r="BJ79">
        <v>1413</v>
      </c>
      <c r="BK79">
        <f t="shared" si="18"/>
        <v>0.0014134275618374558</v>
      </c>
      <c r="BN79">
        <v>784</v>
      </c>
      <c r="BO79">
        <f>(1284-BN79)/1284</f>
        <v>0.3894080996884735</v>
      </c>
      <c r="BP79">
        <v>154</v>
      </c>
    </row>
    <row r="80" spans="5:68" ht="12.75">
      <c r="E80">
        <v>0.95</v>
      </c>
      <c r="G80">
        <v>1414</v>
      </c>
      <c r="H80">
        <v>0.001412429</v>
      </c>
      <c r="J80">
        <v>145</v>
      </c>
      <c r="K80">
        <v>0</v>
      </c>
      <c r="L80">
        <v>1271</v>
      </c>
      <c r="M80">
        <v>0</v>
      </c>
      <c r="O80">
        <v>1362</v>
      </c>
      <c r="P80">
        <v>0.005113221</v>
      </c>
      <c r="Q80">
        <v>46</v>
      </c>
      <c r="R80">
        <v>0</v>
      </c>
      <c r="T80">
        <v>1413</v>
      </c>
      <c r="U80">
        <v>0.000707214</v>
      </c>
      <c r="W80">
        <v>1416</v>
      </c>
      <c r="X80">
        <v>0</v>
      </c>
      <c r="AB80">
        <v>1416</v>
      </c>
      <c r="AC80">
        <v>0</v>
      </c>
      <c r="AE80">
        <v>1416</v>
      </c>
      <c r="AF80">
        <v>0</v>
      </c>
      <c r="AH80">
        <v>1404</v>
      </c>
      <c r="AI80">
        <v>0.007773852</v>
      </c>
      <c r="AM80">
        <v>1379</v>
      </c>
      <c r="AN80">
        <v>0.026129944</v>
      </c>
      <c r="AR80">
        <v>1379</v>
      </c>
      <c r="AS80">
        <v>0.026129944</v>
      </c>
      <c r="AW80">
        <v>1390</v>
      </c>
      <c r="AX80">
        <v>0.016973126</v>
      </c>
      <c r="BB80">
        <v>1416</v>
      </c>
      <c r="BC80">
        <v>0</v>
      </c>
      <c r="BE80">
        <v>1184</v>
      </c>
      <c r="BF80">
        <f t="shared" si="16"/>
        <v>0</v>
      </c>
      <c r="BG80">
        <v>232</v>
      </c>
      <c r="BH80">
        <f t="shared" si="17"/>
        <v>0</v>
      </c>
      <c r="BJ80">
        <v>1415</v>
      </c>
      <c r="BK80">
        <f t="shared" si="18"/>
        <v>0</v>
      </c>
      <c r="BN80">
        <v>1151</v>
      </c>
      <c r="BP80">
        <v>154</v>
      </c>
    </row>
    <row r="83" spans="2:54" ht="12.75">
      <c r="B83" t="s">
        <v>35</v>
      </c>
      <c r="G83" t="s">
        <v>36</v>
      </c>
      <c r="J83" t="s">
        <v>1</v>
      </c>
      <c r="L83" t="s">
        <v>2</v>
      </c>
      <c r="O83" t="s">
        <v>3</v>
      </c>
      <c r="Q83" t="s">
        <v>4</v>
      </c>
      <c r="T83" t="s">
        <v>17</v>
      </c>
      <c r="W83" t="s">
        <v>6</v>
      </c>
      <c r="Y83" t="s">
        <v>37</v>
      </c>
      <c r="AB83" t="s">
        <v>19</v>
      </c>
      <c r="AE83" t="s">
        <v>20</v>
      </c>
      <c r="AH83" t="s">
        <v>9</v>
      </c>
      <c r="AM83" t="s">
        <v>22</v>
      </c>
      <c r="AO83" t="s">
        <v>10</v>
      </c>
      <c r="AR83" t="s">
        <v>22</v>
      </c>
      <c r="AT83" t="s">
        <v>10</v>
      </c>
      <c r="AW83" t="s">
        <v>23</v>
      </c>
      <c r="AY83" t="s">
        <v>24</v>
      </c>
      <c r="BA83" t="s">
        <v>38</v>
      </c>
      <c r="BB83" t="s">
        <v>12</v>
      </c>
    </row>
    <row r="85" spans="5:70" ht="12.75">
      <c r="E85">
        <v>0</v>
      </c>
      <c r="H85">
        <v>1</v>
      </c>
      <c r="K85">
        <v>1</v>
      </c>
      <c r="M85">
        <v>1</v>
      </c>
      <c r="P85">
        <v>1</v>
      </c>
      <c r="R85">
        <v>1</v>
      </c>
      <c r="U85">
        <v>1</v>
      </c>
      <c r="X85">
        <v>1</v>
      </c>
      <c r="Z85">
        <v>1</v>
      </c>
      <c r="AC85">
        <v>1</v>
      </c>
      <c r="AF85">
        <v>1</v>
      </c>
      <c r="AH85">
        <v>0</v>
      </c>
      <c r="AI85">
        <f>(3672-AH85)/3672</f>
        <v>1</v>
      </c>
      <c r="AN85">
        <v>1</v>
      </c>
      <c r="AP85">
        <v>1</v>
      </c>
      <c r="AS85">
        <f>(1812-AR85)/3600</f>
        <v>0.5033333333333333</v>
      </c>
      <c r="AU85">
        <f>(1788-AT85)/3600</f>
        <v>0.49666666666666665</v>
      </c>
      <c r="AX85">
        <v>1</v>
      </c>
      <c r="AZ85">
        <v>1</v>
      </c>
      <c r="BA85">
        <v>1</v>
      </c>
      <c r="BC85">
        <v>1</v>
      </c>
      <c r="BE85">
        <v>0</v>
      </c>
      <c r="BF85">
        <f>(2919-BE85)/2919</f>
        <v>1</v>
      </c>
      <c r="BG85">
        <v>0</v>
      </c>
      <c r="BH85">
        <f>(752-BG85)/752</f>
        <v>1</v>
      </c>
      <c r="BJ85">
        <v>0</v>
      </c>
      <c r="BK85">
        <f>(3671-BJ85)/3671</f>
        <v>1</v>
      </c>
      <c r="BN85">
        <v>0</v>
      </c>
      <c r="BP85">
        <v>0</v>
      </c>
      <c r="BR85">
        <v>0</v>
      </c>
    </row>
    <row r="86" spans="5:70" ht="12.75">
      <c r="E86">
        <v>0.1</v>
      </c>
      <c r="G86">
        <v>731</v>
      </c>
      <c r="H86">
        <v>0.800925926</v>
      </c>
      <c r="J86">
        <v>563</v>
      </c>
      <c r="K86">
        <v>0.68529905</v>
      </c>
      <c r="L86">
        <v>765</v>
      </c>
      <c r="M86">
        <v>0.593733404</v>
      </c>
      <c r="O86">
        <v>424</v>
      </c>
      <c r="P86">
        <v>0.812140009</v>
      </c>
      <c r="Q86">
        <v>363</v>
      </c>
      <c r="R86">
        <v>0.734065934</v>
      </c>
      <c r="T86">
        <v>23</v>
      </c>
      <c r="U86">
        <v>0.993720994</v>
      </c>
      <c r="W86">
        <v>1707</v>
      </c>
      <c r="X86">
        <v>0.001170275</v>
      </c>
      <c r="Y86">
        <v>1361</v>
      </c>
      <c r="Z86">
        <v>0.306673459</v>
      </c>
      <c r="AB86">
        <v>0</v>
      </c>
      <c r="AC86">
        <v>1</v>
      </c>
      <c r="AE86">
        <v>0</v>
      </c>
      <c r="AF86">
        <v>1</v>
      </c>
      <c r="AH86">
        <v>355</v>
      </c>
      <c r="AI86">
        <f aca="true" t="shared" si="19" ref="AI86:AI95">(3672-AH86)/3672</f>
        <v>0.903322440087146</v>
      </c>
      <c r="AM86">
        <v>296</v>
      </c>
      <c r="AN86">
        <v>0.836644592</v>
      </c>
      <c r="AO86">
        <v>224</v>
      </c>
      <c r="AP86">
        <v>0.874720358</v>
      </c>
      <c r="AR86">
        <v>296</v>
      </c>
      <c r="AS86">
        <f aca="true" t="shared" si="20" ref="AS86:AS95">(1812-AR86)/3600</f>
        <v>0.4211111111111111</v>
      </c>
      <c r="AT86">
        <v>224</v>
      </c>
      <c r="AU86">
        <f aca="true" t="shared" si="21" ref="AU86:AU95">(1788-AT86)/3600</f>
        <v>0.43444444444444447</v>
      </c>
      <c r="AW86">
        <v>276</v>
      </c>
      <c r="AX86">
        <v>0.919510061</v>
      </c>
      <c r="AY86">
        <v>131</v>
      </c>
      <c r="AZ86">
        <v>0.454166667</v>
      </c>
      <c r="BB86">
        <v>195</v>
      </c>
      <c r="BC86">
        <v>0.946895425</v>
      </c>
      <c r="BE86">
        <v>318</v>
      </c>
      <c r="BF86">
        <f aca="true" t="shared" si="22" ref="BF86:BF99">(2919-BE86)/2919</f>
        <v>0.8910585817060637</v>
      </c>
      <c r="BG86">
        <v>199</v>
      </c>
      <c r="BH86">
        <f aca="true" t="shared" si="23" ref="BH86:BH99">(752-BG86)/752</f>
        <v>0.7353723404255319</v>
      </c>
      <c r="BJ86">
        <v>43</v>
      </c>
      <c r="BK86">
        <f aca="true" t="shared" si="24" ref="BK86:BK99">(3671-BJ86)/3671</f>
        <v>0.9882865704167801</v>
      </c>
      <c r="BN86">
        <v>255</v>
      </c>
      <c r="BP86">
        <v>279</v>
      </c>
      <c r="BR86">
        <v>204</v>
      </c>
    </row>
    <row r="87" spans="5:70" ht="12.75">
      <c r="E87">
        <v>0.2</v>
      </c>
      <c r="G87">
        <v>1191</v>
      </c>
      <c r="H87">
        <v>0.675653595</v>
      </c>
      <c r="J87">
        <v>1010</v>
      </c>
      <c r="K87">
        <v>0.435438793</v>
      </c>
      <c r="L87">
        <v>1311</v>
      </c>
      <c r="M87">
        <v>0.303770579</v>
      </c>
      <c r="O87">
        <v>766</v>
      </c>
      <c r="P87">
        <v>0.660611431</v>
      </c>
      <c r="Q87">
        <v>765</v>
      </c>
      <c r="R87">
        <v>0.43956044</v>
      </c>
      <c r="T87">
        <v>23</v>
      </c>
      <c r="U87">
        <v>0.993720994</v>
      </c>
      <c r="W87">
        <v>1707</v>
      </c>
      <c r="X87">
        <v>0.001170275</v>
      </c>
      <c r="Y87">
        <v>1611</v>
      </c>
      <c r="Z87">
        <v>0.179317371</v>
      </c>
      <c r="AB87">
        <v>180</v>
      </c>
      <c r="AC87">
        <v>0.950980392</v>
      </c>
      <c r="AE87">
        <v>0</v>
      </c>
      <c r="AF87">
        <v>1</v>
      </c>
      <c r="AH87">
        <v>980</v>
      </c>
      <c r="AI87">
        <f t="shared" si="19"/>
        <v>0.7331154684095861</v>
      </c>
      <c r="AM87">
        <v>521</v>
      </c>
      <c r="AN87">
        <v>0.712472406</v>
      </c>
      <c r="AO87">
        <v>469</v>
      </c>
      <c r="AP87">
        <v>0.737695749</v>
      </c>
      <c r="AR87">
        <v>521</v>
      </c>
      <c r="AS87">
        <f t="shared" si="20"/>
        <v>0.3586111111111111</v>
      </c>
      <c r="AT87">
        <v>469</v>
      </c>
      <c r="AU87">
        <f t="shared" si="21"/>
        <v>0.3663888888888889</v>
      </c>
      <c r="AW87">
        <v>741</v>
      </c>
      <c r="AX87">
        <v>0.783902012</v>
      </c>
      <c r="AY87">
        <v>204</v>
      </c>
      <c r="AZ87">
        <v>0.15</v>
      </c>
      <c r="BB87">
        <v>418</v>
      </c>
      <c r="BC87">
        <v>0.886165577</v>
      </c>
      <c r="BE87">
        <v>645</v>
      </c>
      <c r="BF87">
        <f t="shared" si="22"/>
        <v>0.7790339157245632</v>
      </c>
      <c r="BG87">
        <v>330</v>
      </c>
      <c r="BH87">
        <f t="shared" si="23"/>
        <v>0.5611702127659575</v>
      </c>
      <c r="BJ87">
        <v>113</v>
      </c>
      <c r="BK87">
        <f t="shared" si="24"/>
        <v>0.9692181966766549</v>
      </c>
      <c r="BN87">
        <v>497</v>
      </c>
      <c r="BP87">
        <v>550</v>
      </c>
      <c r="BR87">
        <v>620</v>
      </c>
    </row>
    <row r="88" spans="5:70" ht="12.75">
      <c r="E88">
        <v>0.3</v>
      </c>
      <c r="G88">
        <v>1718</v>
      </c>
      <c r="H88">
        <v>0.532135076</v>
      </c>
      <c r="J88">
        <v>1725</v>
      </c>
      <c r="K88">
        <v>0.035774176</v>
      </c>
      <c r="L88">
        <v>1671</v>
      </c>
      <c r="M88">
        <v>0.112586298</v>
      </c>
      <c r="O88">
        <v>1049</v>
      </c>
      <c r="P88">
        <v>0.535223748</v>
      </c>
      <c r="Q88">
        <v>983</v>
      </c>
      <c r="R88">
        <v>0.27985348</v>
      </c>
      <c r="T88">
        <v>23</v>
      </c>
      <c r="U88">
        <v>0.993720994</v>
      </c>
      <c r="W88">
        <v>1709</v>
      </c>
      <c r="X88">
        <v>0</v>
      </c>
      <c r="Y88">
        <v>1630</v>
      </c>
      <c r="Z88">
        <v>0.169638309</v>
      </c>
      <c r="AB88">
        <v>1278</v>
      </c>
      <c r="AC88">
        <v>0.651960784</v>
      </c>
      <c r="AE88">
        <v>1</v>
      </c>
      <c r="AF88">
        <v>0.999727669</v>
      </c>
      <c r="AH88">
        <v>1615</v>
      </c>
      <c r="AI88">
        <f t="shared" si="19"/>
        <v>0.5601851851851852</v>
      </c>
      <c r="AM88">
        <v>745</v>
      </c>
      <c r="AN88">
        <v>0.588852097</v>
      </c>
      <c r="AO88">
        <v>673</v>
      </c>
      <c r="AP88">
        <v>0.62360179</v>
      </c>
      <c r="AR88">
        <v>745</v>
      </c>
      <c r="AS88">
        <f t="shared" si="20"/>
        <v>0.29638888888888887</v>
      </c>
      <c r="AT88">
        <v>673</v>
      </c>
      <c r="AU88">
        <f t="shared" si="21"/>
        <v>0.30972222222222223</v>
      </c>
      <c r="AW88">
        <v>1292</v>
      </c>
      <c r="AX88">
        <v>0.623213765</v>
      </c>
      <c r="AY88">
        <v>231</v>
      </c>
      <c r="AZ88">
        <v>0.0375</v>
      </c>
      <c r="BB88">
        <v>771</v>
      </c>
      <c r="BC88">
        <v>0.79003268</v>
      </c>
      <c r="BE88">
        <v>1137</v>
      </c>
      <c r="BF88">
        <f t="shared" si="22"/>
        <v>0.6104830421377184</v>
      </c>
      <c r="BG88">
        <v>469</v>
      </c>
      <c r="BH88">
        <f t="shared" si="23"/>
        <v>0.37632978723404253</v>
      </c>
      <c r="BJ88">
        <v>385</v>
      </c>
      <c r="BK88">
        <f t="shared" si="24"/>
        <v>0.8951239444293109</v>
      </c>
      <c r="BN88">
        <v>716</v>
      </c>
      <c r="BP88">
        <v>846</v>
      </c>
      <c r="BR88">
        <v>1287</v>
      </c>
    </row>
    <row r="89" spans="5:70" ht="12.75">
      <c r="E89">
        <v>0.4</v>
      </c>
      <c r="G89">
        <v>2313</v>
      </c>
      <c r="H89">
        <v>0.370098039</v>
      </c>
      <c r="J89">
        <v>1776</v>
      </c>
      <c r="K89">
        <v>0.007266629</v>
      </c>
      <c r="L89">
        <v>1809</v>
      </c>
      <c r="M89">
        <v>0.039298991</v>
      </c>
      <c r="O89">
        <v>1273</v>
      </c>
      <c r="P89">
        <v>0.435976961</v>
      </c>
      <c r="Q89">
        <v>1169</v>
      </c>
      <c r="R89">
        <v>0.143589744</v>
      </c>
      <c r="T89">
        <v>23</v>
      </c>
      <c r="U89">
        <v>0.993720994</v>
      </c>
      <c r="W89">
        <v>1709</v>
      </c>
      <c r="X89">
        <v>0</v>
      </c>
      <c r="Y89">
        <v>1761</v>
      </c>
      <c r="Z89">
        <v>0.102903719</v>
      </c>
      <c r="AB89">
        <v>2986</v>
      </c>
      <c r="AC89">
        <v>0.186819172</v>
      </c>
      <c r="AE89">
        <v>874</v>
      </c>
      <c r="AF89">
        <v>0.761982571</v>
      </c>
      <c r="AH89">
        <v>2457</v>
      </c>
      <c r="AI89">
        <f t="shared" si="19"/>
        <v>0.33088235294117646</v>
      </c>
      <c r="AM89">
        <v>941</v>
      </c>
      <c r="AN89">
        <v>0.480684327</v>
      </c>
      <c r="AO89">
        <v>903</v>
      </c>
      <c r="AP89">
        <v>0.494966443</v>
      </c>
      <c r="AR89">
        <v>941</v>
      </c>
      <c r="AS89">
        <f t="shared" si="20"/>
        <v>0.24194444444444443</v>
      </c>
      <c r="AT89">
        <v>903</v>
      </c>
      <c r="AU89">
        <f t="shared" si="21"/>
        <v>0.24583333333333332</v>
      </c>
      <c r="AW89">
        <v>1853</v>
      </c>
      <c r="AX89">
        <v>0.459609216</v>
      </c>
      <c r="AY89">
        <v>240</v>
      </c>
      <c r="AZ89">
        <v>0</v>
      </c>
      <c r="BB89">
        <v>1299</v>
      </c>
      <c r="BC89">
        <v>0.64624183</v>
      </c>
      <c r="BE89">
        <v>1680</v>
      </c>
      <c r="BF89">
        <f t="shared" si="22"/>
        <v>0.4244604316546763</v>
      </c>
      <c r="BG89">
        <v>569</v>
      </c>
      <c r="BH89">
        <f t="shared" si="23"/>
        <v>0.24335106382978725</v>
      </c>
      <c r="BJ89">
        <v>760</v>
      </c>
      <c r="BK89">
        <f t="shared" si="24"/>
        <v>0.7929719422500681</v>
      </c>
      <c r="BN89">
        <v>946</v>
      </c>
      <c r="BP89">
        <v>1061</v>
      </c>
      <c r="BR89">
        <v>2076</v>
      </c>
    </row>
    <row r="90" spans="5:70" ht="12.75">
      <c r="E90">
        <v>0.5</v>
      </c>
      <c r="G90">
        <v>2643</v>
      </c>
      <c r="H90">
        <v>0.280228758</v>
      </c>
      <c r="J90">
        <v>1782</v>
      </c>
      <c r="K90">
        <v>0.0039128</v>
      </c>
      <c r="L90">
        <v>1863</v>
      </c>
      <c r="M90">
        <v>0.010621349</v>
      </c>
      <c r="O90">
        <v>1496</v>
      </c>
      <c r="P90">
        <v>0.337173239</v>
      </c>
      <c r="Q90">
        <v>1291</v>
      </c>
      <c r="R90">
        <v>0.054212454</v>
      </c>
      <c r="T90">
        <v>41</v>
      </c>
      <c r="U90">
        <v>0.988806989</v>
      </c>
      <c r="W90">
        <v>1709</v>
      </c>
      <c r="X90">
        <v>0</v>
      </c>
      <c r="Y90">
        <v>1934</v>
      </c>
      <c r="Z90">
        <v>0.014773306</v>
      </c>
      <c r="AB90">
        <v>3615</v>
      </c>
      <c r="AC90">
        <v>0.015522876</v>
      </c>
      <c r="AE90">
        <v>3238</v>
      </c>
      <c r="AF90">
        <v>0.118191721</v>
      </c>
      <c r="AH90">
        <v>3143</v>
      </c>
      <c r="AI90">
        <f t="shared" si="19"/>
        <v>0.14406318082788672</v>
      </c>
      <c r="AM90">
        <v>1103</v>
      </c>
      <c r="AN90">
        <v>0.391280353</v>
      </c>
      <c r="AO90">
        <v>1155</v>
      </c>
      <c r="AP90">
        <v>0.354026846</v>
      </c>
      <c r="AR90">
        <v>1103</v>
      </c>
      <c r="AS90">
        <f t="shared" si="20"/>
        <v>0.19694444444444445</v>
      </c>
      <c r="AT90">
        <v>1155</v>
      </c>
      <c r="AU90">
        <f t="shared" si="21"/>
        <v>0.17583333333333334</v>
      </c>
      <c r="AW90">
        <v>2337</v>
      </c>
      <c r="AX90">
        <v>0.318460192</v>
      </c>
      <c r="AY90">
        <v>240</v>
      </c>
      <c r="AZ90">
        <v>0</v>
      </c>
      <c r="BB90">
        <v>1950</v>
      </c>
      <c r="BC90">
        <v>0.468954248</v>
      </c>
      <c r="BE90">
        <v>2175</v>
      </c>
      <c r="BF90">
        <f t="shared" si="22"/>
        <v>0.25488180883864336</v>
      </c>
      <c r="BG90">
        <v>652</v>
      </c>
      <c r="BH90">
        <f t="shared" si="23"/>
        <v>0.13297872340425532</v>
      </c>
      <c r="BJ90">
        <v>1190</v>
      </c>
      <c r="BK90">
        <f t="shared" si="24"/>
        <v>0.6758376464178698</v>
      </c>
      <c r="BN90">
        <v>1080</v>
      </c>
      <c r="BP90">
        <v>1301</v>
      </c>
      <c r="BR90">
        <v>2707</v>
      </c>
    </row>
    <row r="91" spans="5:70" ht="12.75">
      <c r="E91">
        <v>0.6</v>
      </c>
      <c r="G91">
        <v>2940</v>
      </c>
      <c r="H91">
        <v>0.199346405</v>
      </c>
      <c r="J91">
        <v>1788</v>
      </c>
      <c r="K91">
        <v>0.000558971</v>
      </c>
      <c r="L91">
        <v>1879</v>
      </c>
      <c r="M91">
        <v>0.00212427</v>
      </c>
      <c r="O91">
        <v>1722</v>
      </c>
      <c r="P91">
        <v>0.237040319</v>
      </c>
      <c r="Q91">
        <v>1355</v>
      </c>
      <c r="R91">
        <v>0.007326007</v>
      </c>
      <c r="T91">
        <v>170</v>
      </c>
      <c r="U91">
        <v>0.953589954</v>
      </c>
      <c r="W91">
        <v>1709</v>
      </c>
      <c r="X91">
        <v>0</v>
      </c>
      <c r="Y91">
        <v>1963</v>
      </c>
      <c r="Z91">
        <v>0</v>
      </c>
      <c r="AB91">
        <v>3666</v>
      </c>
      <c r="AC91">
        <v>0.001633987</v>
      </c>
      <c r="AE91">
        <v>3670</v>
      </c>
      <c r="AF91">
        <v>0.000544662</v>
      </c>
      <c r="AH91">
        <v>3420</v>
      </c>
      <c r="AI91">
        <f t="shared" si="19"/>
        <v>0.06862745098039216</v>
      </c>
      <c r="AM91">
        <v>1243</v>
      </c>
      <c r="AN91">
        <v>0.31401766</v>
      </c>
      <c r="AO91">
        <v>1394</v>
      </c>
      <c r="AP91">
        <v>0.220357942</v>
      </c>
      <c r="AR91">
        <v>1243</v>
      </c>
      <c r="AS91">
        <f t="shared" si="20"/>
        <v>0.15805555555555556</v>
      </c>
      <c r="AT91">
        <v>1394</v>
      </c>
      <c r="AU91">
        <f t="shared" si="21"/>
        <v>0.10944444444444444</v>
      </c>
      <c r="AW91">
        <v>2755</v>
      </c>
      <c r="AX91">
        <v>0.196558763</v>
      </c>
      <c r="AY91">
        <v>240</v>
      </c>
      <c r="AZ91">
        <v>0</v>
      </c>
      <c r="BB91">
        <v>2569</v>
      </c>
      <c r="BC91">
        <v>0.300381264</v>
      </c>
      <c r="BE91">
        <v>2568</v>
      </c>
      <c r="BF91">
        <f t="shared" si="22"/>
        <v>0.12024665981500514</v>
      </c>
      <c r="BG91">
        <v>703</v>
      </c>
      <c r="BH91">
        <f t="shared" si="23"/>
        <v>0.06515957446808511</v>
      </c>
      <c r="BJ91">
        <v>1699</v>
      </c>
      <c r="BK91">
        <f t="shared" si="24"/>
        <v>0.5371833287932444</v>
      </c>
      <c r="BN91">
        <v>1166</v>
      </c>
      <c r="BP91">
        <v>1528</v>
      </c>
      <c r="BR91">
        <v>2970</v>
      </c>
    </row>
    <row r="92" spans="5:70" ht="12.75">
      <c r="E92">
        <v>0.7</v>
      </c>
      <c r="G92">
        <v>3237</v>
      </c>
      <c r="H92">
        <v>0.118464052</v>
      </c>
      <c r="J92">
        <v>1789</v>
      </c>
      <c r="K92">
        <v>0</v>
      </c>
      <c r="L92">
        <v>1883</v>
      </c>
      <c r="M92">
        <v>0</v>
      </c>
      <c r="O92">
        <v>1941</v>
      </c>
      <c r="P92">
        <v>0.140008861</v>
      </c>
      <c r="Q92">
        <v>1364</v>
      </c>
      <c r="R92">
        <v>0.000732601</v>
      </c>
      <c r="T92">
        <v>417</v>
      </c>
      <c r="U92">
        <v>0.886158886</v>
      </c>
      <c r="W92">
        <v>1709</v>
      </c>
      <c r="X92">
        <v>0</v>
      </c>
      <c r="Y92">
        <v>1963</v>
      </c>
      <c r="Z92">
        <v>0</v>
      </c>
      <c r="AB92">
        <v>3672</v>
      </c>
      <c r="AC92">
        <v>0</v>
      </c>
      <c r="AE92">
        <v>3672</v>
      </c>
      <c r="AF92">
        <v>0</v>
      </c>
      <c r="AH92">
        <v>3570</v>
      </c>
      <c r="AI92">
        <f t="shared" si="19"/>
        <v>0.027777777777777776</v>
      </c>
      <c r="AM92">
        <v>1396</v>
      </c>
      <c r="AN92">
        <v>0.229580574</v>
      </c>
      <c r="AO92">
        <v>1592</v>
      </c>
      <c r="AP92">
        <v>0.109619687</v>
      </c>
      <c r="AR92">
        <v>1396</v>
      </c>
      <c r="AS92">
        <f t="shared" si="20"/>
        <v>0.11555555555555555</v>
      </c>
      <c r="AT92">
        <v>1592</v>
      </c>
      <c r="AU92">
        <f t="shared" si="21"/>
        <v>0.05444444444444444</v>
      </c>
      <c r="AW92">
        <v>3109</v>
      </c>
      <c r="AX92">
        <v>0.093321668</v>
      </c>
      <c r="AY92">
        <v>240</v>
      </c>
      <c r="AZ92">
        <v>0</v>
      </c>
      <c r="BB92">
        <v>2946</v>
      </c>
      <c r="BC92">
        <v>0.197712418</v>
      </c>
      <c r="BE92">
        <v>2862</v>
      </c>
      <c r="BF92">
        <f t="shared" si="22"/>
        <v>0.019527235354573486</v>
      </c>
      <c r="BG92">
        <v>738</v>
      </c>
      <c r="BH92">
        <f t="shared" si="23"/>
        <v>0.018617021276595744</v>
      </c>
      <c r="BJ92">
        <v>2423</v>
      </c>
      <c r="BK92">
        <f t="shared" si="24"/>
        <v>0.33996186325251976</v>
      </c>
      <c r="BN92">
        <v>1217</v>
      </c>
      <c r="BP92">
        <v>1744</v>
      </c>
      <c r="BR92">
        <v>3194</v>
      </c>
    </row>
    <row r="93" spans="5:70" ht="12.75">
      <c r="E93">
        <v>0.8</v>
      </c>
      <c r="G93">
        <v>3486</v>
      </c>
      <c r="H93">
        <v>0.050653595</v>
      </c>
      <c r="J93">
        <v>1789</v>
      </c>
      <c r="K93">
        <v>0</v>
      </c>
      <c r="L93">
        <v>1883</v>
      </c>
      <c r="M93">
        <v>0</v>
      </c>
      <c r="O93">
        <v>2119</v>
      </c>
      <c r="P93">
        <v>0.06114311</v>
      </c>
      <c r="Q93">
        <v>1365</v>
      </c>
      <c r="R93">
        <v>0</v>
      </c>
      <c r="T93">
        <v>1072</v>
      </c>
      <c r="U93">
        <v>0.707343707</v>
      </c>
      <c r="W93">
        <v>1709</v>
      </c>
      <c r="X93">
        <v>0</v>
      </c>
      <c r="Y93">
        <v>1963</v>
      </c>
      <c r="Z93">
        <v>0</v>
      </c>
      <c r="AB93">
        <v>3672</v>
      </c>
      <c r="AC93">
        <v>0</v>
      </c>
      <c r="AE93">
        <v>3672</v>
      </c>
      <c r="AF93">
        <v>0</v>
      </c>
      <c r="AH93">
        <v>3656</v>
      </c>
      <c r="AI93">
        <f t="shared" si="19"/>
        <v>0.004357298474945534</v>
      </c>
      <c r="AM93">
        <v>1536</v>
      </c>
      <c r="AN93">
        <v>0.152317881</v>
      </c>
      <c r="AO93">
        <v>1717</v>
      </c>
      <c r="AP93">
        <v>0.039709172</v>
      </c>
      <c r="AR93">
        <v>1536</v>
      </c>
      <c r="AS93">
        <f t="shared" si="20"/>
        <v>0.07666666666666666</v>
      </c>
      <c r="AT93">
        <v>1717</v>
      </c>
      <c r="AU93">
        <f t="shared" si="21"/>
        <v>0.01972222222222222</v>
      </c>
      <c r="AW93">
        <v>3314</v>
      </c>
      <c r="AX93">
        <v>0.033537474</v>
      </c>
      <c r="AY93">
        <v>240</v>
      </c>
      <c r="AZ93">
        <v>0</v>
      </c>
      <c r="BB93">
        <v>3294</v>
      </c>
      <c r="BC93">
        <v>0.102941176</v>
      </c>
      <c r="BE93">
        <v>2909</v>
      </c>
      <c r="BF93">
        <f t="shared" si="22"/>
        <v>0.0034258307639602604</v>
      </c>
      <c r="BG93">
        <v>750</v>
      </c>
      <c r="BH93">
        <f t="shared" si="23"/>
        <v>0.0026595744680851063</v>
      </c>
      <c r="BJ93">
        <v>3230</v>
      </c>
      <c r="BK93">
        <f t="shared" si="24"/>
        <v>0.12013075456278943</v>
      </c>
      <c r="BN93">
        <v>1262</v>
      </c>
      <c r="BP93">
        <v>1946</v>
      </c>
      <c r="BR93">
        <v>3351</v>
      </c>
    </row>
    <row r="94" spans="5:70" ht="12.75">
      <c r="E94">
        <v>0.9</v>
      </c>
      <c r="G94">
        <v>3659</v>
      </c>
      <c r="H94">
        <v>0.003540305</v>
      </c>
      <c r="J94">
        <v>1789</v>
      </c>
      <c r="K94">
        <v>0</v>
      </c>
      <c r="L94">
        <v>1883</v>
      </c>
      <c r="M94">
        <v>0</v>
      </c>
      <c r="O94">
        <v>2238</v>
      </c>
      <c r="P94">
        <v>0.008418254</v>
      </c>
      <c r="Q94">
        <v>1365</v>
      </c>
      <c r="R94">
        <v>0</v>
      </c>
      <c r="T94">
        <v>1964</v>
      </c>
      <c r="U94">
        <v>0.463827464</v>
      </c>
      <c r="W94">
        <v>1709</v>
      </c>
      <c r="X94">
        <v>0</v>
      </c>
      <c r="Y94">
        <v>1963</v>
      </c>
      <c r="Z94">
        <v>0</v>
      </c>
      <c r="AB94">
        <v>3672</v>
      </c>
      <c r="AC94">
        <v>0</v>
      </c>
      <c r="AE94">
        <v>3672</v>
      </c>
      <c r="AF94">
        <v>0</v>
      </c>
      <c r="AH94">
        <v>3672</v>
      </c>
      <c r="AI94">
        <f t="shared" si="19"/>
        <v>0</v>
      </c>
      <c r="AM94">
        <v>1708</v>
      </c>
      <c r="AN94">
        <v>0.057395143</v>
      </c>
      <c r="AO94">
        <v>1786</v>
      </c>
      <c r="AP94">
        <v>0.001118568</v>
      </c>
      <c r="AR94">
        <v>1708</v>
      </c>
      <c r="AS94">
        <f t="shared" si="20"/>
        <v>0.028888888888888888</v>
      </c>
      <c r="AT94">
        <v>1786</v>
      </c>
      <c r="AU94">
        <f t="shared" si="21"/>
        <v>0.0005555555555555556</v>
      </c>
      <c r="AW94">
        <v>3404</v>
      </c>
      <c r="AX94">
        <v>0.007290755</v>
      </c>
      <c r="AY94">
        <v>240</v>
      </c>
      <c r="AZ94">
        <v>0</v>
      </c>
      <c r="BB94">
        <v>3572</v>
      </c>
      <c r="BC94">
        <v>0.027233115</v>
      </c>
      <c r="BE94">
        <v>2919</v>
      </c>
      <c r="BF94">
        <f t="shared" si="22"/>
        <v>0</v>
      </c>
      <c r="BG94">
        <v>752</v>
      </c>
      <c r="BH94">
        <f t="shared" si="23"/>
        <v>0</v>
      </c>
      <c r="BJ94">
        <v>3648</v>
      </c>
      <c r="BK94">
        <f t="shared" si="24"/>
        <v>0.006265322800326887</v>
      </c>
      <c r="BN94">
        <v>1311</v>
      </c>
      <c r="BP94">
        <v>2169</v>
      </c>
      <c r="BR94">
        <v>3390</v>
      </c>
    </row>
    <row r="95" spans="5:70" ht="12.75">
      <c r="E95">
        <v>1</v>
      </c>
      <c r="G95">
        <v>3672</v>
      </c>
      <c r="H95">
        <v>0</v>
      </c>
      <c r="J95">
        <v>1789</v>
      </c>
      <c r="K95">
        <v>0</v>
      </c>
      <c r="L95">
        <v>1883</v>
      </c>
      <c r="M95">
        <v>0</v>
      </c>
      <c r="O95">
        <v>2257</v>
      </c>
      <c r="P95">
        <v>0</v>
      </c>
      <c r="Q95">
        <v>1365</v>
      </c>
      <c r="R95">
        <v>0</v>
      </c>
      <c r="T95">
        <v>3663</v>
      </c>
      <c r="U95">
        <v>0</v>
      </c>
      <c r="W95">
        <v>1709</v>
      </c>
      <c r="X95">
        <v>0</v>
      </c>
      <c r="Y95">
        <v>1963</v>
      </c>
      <c r="Z95">
        <v>0</v>
      </c>
      <c r="AB95">
        <v>3672</v>
      </c>
      <c r="AC95">
        <v>0</v>
      </c>
      <c r="AE95">
        <v>3672</v>
      </c>
      <c r="AF95">
        <v>0</v>
      </c>
      <c r="AH95">
        <v>3672</v>
      </c>
      <c r="AI95">
        <f t="shared" si="19"/>
        <v>0</v>
      </c>
      <c r="AM95">
        <v>1812</v>
      </c>
      <c r="AN95">
        <v>0</v>
      </c>
      <c r="AO95">
        <v>1788</v>
      </c>
      <c r="AP95">
        <v>0</v>
      </c>
      <c r="AR95">
        <v>1812</v>
      </c>
      <c r="AS95">
        <f t="shared" si="20"/>
        <v>0</v>
      </c>
      <c r="AT95">
        <v>1788</v>
      </c>
      <c r="AU95">
        <f t="shared" si="21"/>
        <v>0</v>
      </c>
      <c r="AW95">
        <v>3429</v>
      </c>
      <c r="AX95">
        <v>0</v>
      </c>
      <c r="AY95">
        <v>240</v>
      </c>
      <c r="AZ95">
        <v>0</v>
      </c>
      <c r="BB95">
        <v>3672</v>
      </c>
      <c r="BC95">
        <v>0</v>
      </c>
      <c r="BE95">
        <v>2919</v>
      </c>
      <c r="BF95">
        <f t="shared" si="22"/>
        <v>0</v>
      </c>
      <c r="BG95">
        <v>752</v>
      </c>
      <c r="BH95">
        <f t="shared" si="23"/>
        <v>0</v>
      </c>
      <c r="BJ95">
        <v>3671</v>
      </c>
      <c r="BK95">
        <f t="shared" si="24"/>
        <v>0</v>
      </c>
      <c r="BN95">
        <v>1341</v>
      </c>
      <c r="BP95">
        <v>2322</v>
      </c>
      <c r="BR95">
        <v>3391</v>
      </c>
    </row>
    <row r="97" spans="5:70" ht="12.75">
      <c r="E97" t="s">
        <v>13</v>
      </c>
      <c r="G97">
        <v>0.88</v>
      </c>
      <c r="K97">
        <v>0.39</v>
      </c>
      <c r="M97">
        <v>0.5</v>
      </c>
      <c r="O97">
        <v>0.89</v>
      </c>
      <c r="Q97">
        <v>0.58</v>
      </c>
      <c r="T97">
        <v>1</v>
      </c>
      <c r="W97">
        <v>0.09</v>
      </c>
      <c r="Y97">
        <v>0.52</v>
      </c>
      <c r="AB97">
        <v>0.51</v>
      </c>
      <c r="AE97">
        <v>0.56</v>
      </c>
      <c r="AH97">
        <v>0.76</v>
      </c>
      <c r="AJ97">
        <v>0.54</v>
      </c>
      <c r="AM97">
        <v>0.97</v>
      </c>
      <c r="AO97">
        <v>0.83</v>
      </c>
      <c r="AR97">
        <v>0.97</v>
      </c>
      <c r="AT97">
        <v>0.83</v>
      </c>
      <c r="AW97">
        <v>0.89</v>
      </c>
      <c r="AY97">
        <v>0.35</v>
      </c>
      <c r="BB97">
        <v>0.97</v>
      </c>
      <c r="BE97">
        <v>0.74</v>
      </c>
      <c r="BG97">
        <v>0.72</v>
      </c>
      <c r="BJ97">
        <v>0.89</v>
      </c>
      <c r="BN97">
        <v>0.94</v>
      </c>
      <c r="BP97">
        <v>0.95</v>
      </c>
      <c r="BR97">
        <v>0.81</v>
      </c>
    </row>
    <row r="98" spans="5:70" ht="12.75">
      <c r="E98">
        <v>0.75</v>
      </c>
      <c r="G98">
        <v>3368</v>
      </c>
      <c r="H98">
        <v>0.082788671</v>
      </c>
      <c r="J98">
        <v>1789</v>
      </c>
      <c r="K98">
        <v>0</v>
      </c>
      <c r="L98">
        <v>1883</v>
      </c>
      <c r="M98">
        <v>0</v>
      </c>
      <c r="O98">
        <v>2026</v>
      </c>
      <c r="P98">
        <v>0.10234825</v>
      </c>
      <c r="Q98">
        <v>1365</v>
      </c>
      <c r="R98">
        <v>0</v>
      </c>
      <c r="T98">
        <v>669</v>
      </c>
      <c r="U98">
        <v>0.817362817</v>
      </c>
      <c r="W98">
        <v>1709</v>
      </c>
      <c r="X98">
        <v>0</v>
      </c>
      <c r="Y98">
        <v>1963</v>
      </c>
      <c r="Z98">
        <v>0</v>
      </c>
      <c r="AB98">
        <v>3672</v>
      </c>
      <c r="AC98">
        <v>0</v>
      </c>
      <c r="AE98">
        <v>3672</v>
      </c>
      <c r="AF98">
        <v>0</v>
      </c>
      <c r="AH98">
        <v>3389</v>
      </c>
      <c r="AI98">
        <v>0.011376896</v>
      </c>
      <c r="AJ98">
        <v>244</v>
      </c>
      <c r="AK98">
        <v>0</v>
      </c>
      <c r="AM98">
        <v>1454</v>
      </c>
      <c r="AN98">
        <v>0.197571744</v>
      </c>
      <c r="AO98">
        <v>1661</v>
      </c>
      <c r="AP98">
        <v>0.071029083</v>
      </c>
      <c r="AR98">
        <v>1454</v>
      </c>
      <c r="AS98">
        <v>0.197571744</v>
      </c>
      <c r="AT98">
        <v>1661</v>
      </c>
      <c r="AU98">
        <v>0.071029083</v>
      </c>
      <c r="AW98">
        <v>3217</v>
      </c>
      <c r="AX98">
        <v>0.061825605</v>
      </c>
      <c r="AY98">
        <v>240</v>
      </c>
      <c r="AZ98">
        <v>0</v>
      </c>
      <c r="BB98">
        <v>3116</v>
      </c>
      <c r="BC98">
        <v>0.151416122</v>
      </c>
      <c r="BE98">
        <v>2893</v>
      </c>
      <c r="BF98">
        <f t="shared" si="22"/>
        <v>0.008907159986296678</v>
      </c>
      <c r="BG98">
        <v>747</v>
      </c>
      <c r="BH98">
        <f t="shared" si="23"/>
        <v>0.006648936170212766</v>
      </c>
      <c r="BJ98">
        <v>2827</v>
      </c>
      <c r="BK98">
        <f t="shared" si="24"/>
        <v>0.22991010623808228</v>
      </c>
      <c r="BN98">
        <v>1240</v>
      </c>
      <c r="BO98">
        <f>(1341-BN98)/1341</f>
        <v>0.07531692766592095</v>
      </c>
      <c r="BP98">
        <v>1855</v>
      </c>
      <c r="BQ98">
        <f>(2322-BP98)/2322</f>
        <v>0.20111972437553832</v>
      </c>
      <c r="BR98">
        <v>3305</v>
      </c>
    </row>
    <row r="99" spans="5:70" ht="12.75">
      <c r="E99">
        <v>0.95</v>
      </c>
      <c r="G99">
        <v>3672</v>
      </c>
      <c r="H99">
        <v>0</v>
      </c>
      <c r="J99">
        <v>1789</v>
      </c>
      <c r="K99">
        <v>0</v>
      </c>
      <c r="L99">
        <v>1883</v>
      </c>
      <c r="M99">
        <v>0</v>
      </c>
      <c r="O99">
        <v>2255</v>
      </c>
      <c r="P99">
        <v>0.000886132</v>
      </c>
      <c r="Q99">
        <v>1365</v>
      </c>
      <c r="R99">
        <v>0</v>
      </c>
      <c r="T99">
        <v>2574</v>
      </c>
      <c r="U99">
        <v>0.297297297</v>
      </c>
      <c r="W99">
        <v>1709</v>
      </c>
      <c r="X99">
        <v>0</v>
      </c>
      <c r="Y99">
        <v>1963</v>
      </c>
      <c r="Z99">
        <v>0</v>
      </c>
      <c r="AB99">
        <v>3672</v>
      </c>
      <c r="AC99">
        <v>0</v>
      </c>
      <c r="AE99">
        <v>3672</v>
      </c>
      <c r="AF99">
        <v>0</v>
      </c>
      <c r="AH99">
        <v>3428</v>
      </c>
      <c r="AI99">
        <v>0</v>
      </c>
      <c r="AJ99">
        <v>244</v>
      </c>
      <c r="AK99">
        <v>0</v>
      </c>
      <c r="AM99">
        <v>1776</v>
      </c>
      <c r="AN99">
        <v>0.01986755</v>
      </c>
      <c r="AO99">
        <v>1788</v>
      </c>
      <c r="AP99">
        <v>0</v>
      </c>
      <c r="AR99">
        <v>1776</v>
      </c>
      <c r="AS99">
        <v>0.01986755</v>
      </c>
      <c r="AT99">
        <v>1788</v>
      </c>
      <c r="AU99">
        <v>0</v>
      </c>
      <c r="AW99">
        <v>3427</v>
      </c>
      <c r="AX99">
        <v>0.00058326</v>
      </c>
      <c r="AY99">
        <v>240</v>
      </c>
      <c r="AZ99">
        <v>0</v>
      </c>
      <c r="BB99">
        <v>3587</v>
      </c>
      <c r="BC99">
        <v>0.023148148</v>
      </c>
      <c r="BE99">
        <v>2919</v>
      </c>
      <c r="BF99">
        <f t="shared" si="22"/>
        <v>0</v>
      </c>
      <c r="BG99">
        <v>752</v>
      </c>
      <c r="BH99">
        <f t="shared" si="23"/>
        <v>0</v>
      </c>
      <c r="BJ99">
        <v>3667</v>
      </c>
      <c r="BK99">
        <f t="shared" si="24"/>
        <v>0.001089621356578589</v>
      </c>
      <c r="BN99">
        <v>1334</v>
      </c>
      <c r="BP99">
        <v>2302</v>
      </c>
      <c r="BR99">
        <v>3391</v>
      </c>
    </row>
    <row r="102" spans="2:54" ht="12.75">
      <c r="B102" t="s">
        <v>39</v>
      </c>
      <c r="G102" t="s">
        <v>16</v>
      </c>
      <c r="J102" t="s">
        <v>1</v>
      </c>
      <c r="L102" t="s">
        <v>2</v>
      </c>
      <c r="O102" t="s">
        <v>3</v>
      </c>
      <c r="Q102" t="s">
        <v>4</v>
      </c>
      <c r="T102" t="s">
        <v>17</v>
      </c>
      <c r="W102" t="s">
        <v>18</v>
      </c>
      <c r="AB102" t="s">
        <v>19</v>
      </c>
      <c r="AE102" t="s">
        <v>20</v>
      </c>
      <c r="AH102" t="s">
        <v>9</v>
      </c>
      <c r="AM102" t="s">
        <v>22</v>
      </c>
      <c r="AO102" t="s">
        <v>10</v>
      </c>
      <c r="AR102" t="s">
        <v>22</v>
      </c>
      <c r="AT102" t="s">
        <v>10</v>
      </c>
      <c r="AW102" t="s">
        <v>23</v>
      </c>
      <c r="AY102" t="s">
        <v>24</v>
      </c>
      <c r="BB102" t="s">
        <v>12</v>
      </c>
    </row>
    <row r="104" spans="5:70" ht="12.75">
      <c r="E104">
        <v>0</v>
      </c>
      <c r="H104">
        <v>1</v>
      </c>
      <c r="K104">
        <v>1</v>
      </c>
      <c r="M104">
        <v>1</v>
      </c>
      <c r="P104">
        <v>1</v>
      </c>
      <c r="R104">
        <v>1</v>
      </c>
      <c r="U104">
        <v>1</v>
      </c>
      <c r="X104">
        <v>1</v>
      </c>
      <c r="Z104">
        <v>1</v>
      </c>
      <c r="AC104">
        <v>1</v>
      </c>
      <c r="AF104">
        <v>1</v>
      </c>
      <c r="AH104">
        <v>0</v>
      </c>
      <c r="AI104">
        <f>(3672-AH104)/3672</f>
        <v>1</v>
      </c>
      <c r="AN104">
        <v>1</v>
      </c>
      <c r="AP104">
        <v>1</v>
      </c>
      <c r="AS104">
        <f>(1624-AR104)/3662</f>
        <v>0.4434735117422174</v>
      </c>
      <c r="AU104">
        <f>(2038-AT104)/3662</f>
        <v>0.5565264882577826</v>
      </c>
      <c r="AX104">
        <v>1</v>
      </c>
      <c r="AZ104">
        <v>1</v>
      </c>
      <c r="BA104">
        <v>1</v>
      </c>
      <c r="BC104">
        <v>1</v>
      </c>
      <c r="BE104">
        <v>0</v>
      </c>
      <c r="BF104">
        <f>(3265-BE104)/3265</f>
        <v>1</v>
      </c>
      <c r="BG104">
        <v>0</v>
      </c>
      <c r="BH104">
        <f>(407-BG104)/407</f>
        <v>1</v>
      </c>
      <c r="BJ104">
        <v>0</v>
      </c>
      <c r="BK104">
        <f>(3672-BJ104)/3672</f>
        <v>1</v>
      </c>
      <c r="BN104">
        <v>0</v>
      </c>
      <c r="BP104">
        <v>0</v>
      </c>
      <c r="BR104">
        <v>0</v>
      </c>
    </row>
    <row r="105" spans="5:70" ht="12.75">
      <c r="E105">
        <v>0.1</v>
      </c>
      <c r="G105">
        <v>1215</v>
      </c>
      <c r="H105">
        <v>0.669117647</v>
      </c>
      <c r="J105">
        <v>995</v>
      </c>
      <c r="K105">
        <v>0.591878589</v>
      </c>
      <c r="L105">
        <v>577</v>
      </c>
      <c r="M105">
        <v>0.532414911</v>
      </c>
      <c r="O105">
        <v>521</v>
      </c>
      <c r="P105">
        <v>0.807179867</v>
      </c>
      <c r="Q105">
        <v>426</v>
      </c>
      <c r="R105">
        <v>0.560824742</v>
      </c>
      <c r="T105">
        <v>7</v>
      </c>
      <c r="U105">
        <v>0.998093682</v>
      </c>
      <c r="W105">
        <v>1</v>
      </c>
      <c r="X105">
        <v>0.999727669</v>
      </c>
      <c r="AB105">
        <v>0</v>
      </c>
      <c r="AC105">
        <v>1</v>
      </c>
      <c r="AE105">
        <v>0</v>
      </c>
      <c r="AF105">
        <v>1</v>
      </c>
      <c r="AH105">
        <v>12</v>
      </c>
      <c r="AI105">
        <f>(3672-AH105)/3672</f>
        <v>0.9967320261437909</v>
      </c>
      <c r="AM105">
        <v>564</v>
      </c>
      <c r="AN105">
        <v>0.65270936</v>
      </c>
      <c r="AO105">
        <v>786</v>
      </c>
      <c r="AP105">
        <v>0.614327772</v>
      </c>
      <c r="AR105">
        <v>564</v>
      </c>
      <c r="AS105">
        <f aca="true" t="shared" si="25" ref="AS105:AS114">(1624-AR105)/3662</f>
        <v>0.2894593118514473</v>
      </c>
      <c r="AT105">
        <v>786</v>
      </c>
      <c r="AU105">
        <f aca="true" t="shared" si="26" ref="AU105:AU114">(2038-AT105)/3662</f>
        <v>0.3418896777717094</v>
      </c>
      <c r="AW105">
        <v>516</v>
      </c>
      <c r="AX105">
        <v>0.844858689</v>
      </c>
      <c r="AY105">
        <v>236</v>
      </c>
      <c r="AZ105">
        <v>0.317919075</v>
      </c>
      <c r="BB105">
        <v>35</v>
      </c>
      <c r="BC105">
        <v>0.99046841</v>
      </c>
      <c r="BE105">
        <v>352</v>
      </c>
      <c r="BF105">
        <f aca="true" t="shared" si="27" ref="BF105:BF118">(3265-BE105)/3265</f>
        <v>0.8921898928024502</v>
      </c>
      <c r="BG105">
        <v>160</v>
      </c>
      <c r="BH105">
        <f aca="true" t="shared" si="28" ref="BH105:BH118">(407-BG105)/407</f>
        <v>0.6068796068796068</v>
      </c>
      <c r="BJ105">
        <v>0</v>
      </c>
      <c r="BK105">
        <f aca="true" t="shared" si="29" ref="BK105:BK118">(3672-BJ105)/3672</f>
        <v>1</v>
      </c>
      <c r="BN105">
        <v>249</v>
      </c>
      <c r="BP105">
        <v>230</v>
      </c>
      <c r="BR105">
        <v>2</v>
      </c>
    </row>
    <row r="106" spans="5:70" ht="12.75">
      <c r="E106">
        <v>0.2</v>
      </c>
      <c r="G106">
        <v>1903</v>
      </c>
      <c r="H106">
        <v>0.481753813</v>
      </c>
      <c r="J106">
        <v>1920</v>
      </c>
      <c r="K106">
        <v>0.212469237</v>
      </c>
      <c r="L106">
        <v>911</v>
      </c>
      <c r="M106">
        <v>0.261750405</v>
      </c>
      <c r="O106">
        <v>1093</v>
      </c>
      <c r="P106">
        <v>0.595484826</v>
      </c>
      <c r="Q106">
        <v>758</v>
      </c>
      <c r="R106">
        <v>0.218556701</v>
      </c>
      <c r="T106">
        <v>11</v>
      </c>
      <c r="U106">
        <v>0.997004357</v>
      </c>
      <c r="W106">
        <v>68</v>
      </c>
      <c r="X106">
        <v>0.981481481</v>
      </c>
      <c r="AB106">
        <v>196</v>
      </c>
      <c r="AC106">
        <v>0.946623094</v>
      </c>
      <c r="AE106">
        <v>0</v>
      </c>
      <c r="AF106">
        <v>1</v>
      </c>
      <c r="AH106">
        <v>51</v>
      </c>
      <c r="AI106">
        <f>(3672-AH106)/3672</f>
        <v>0.9861111111111112</v>
      </c>
      <c r="AM106">
        <v>1048</v>
      </c>
      <c r="AN106">
        <v>0.354679803</v>
      </c>
      <c r="AO106">
        <v>1306</v>
      </c>
      <c r="AP106">
        <v>0.359175662</v>
      </c>
      <c r="AR106">
        <v>1048</v>
      </c>
      <c r="AS106">
        <f t="shared" si="25"/>
        <v>0.15729109776078645</v>
      </c>
      <c r="AT106">
        <v>1306</v>
      </c>
      <c r="AU106">
        <f t="shared" si="26"/>
        <v>0.19989077007099945</v>
      </c>
      <c r="AW106">
        <v>1120</v>
      </c>
      <c r="AX106">
        <v>0.66325917</v>
      </c>
      <c r="AY106">
        <v>326</v>
      </c>
      <c r="AZ106">
        <v>0.057803468</v>
      </c>
      <c r="BB106">
        <v>107</v>
      </c>
      <c r="BC106">
        <v>0.970860566</v>
      </c>
      <c r="BE106">
        <v>824</v>
      </c>
      <c r="BF106">
        <f t="shared" si="27"/>
        <v>0.7476263399693721</v>
      </c>
      <c r="BG106">
        <v>254</v>
      </c>
      <c r="BH106">
        <f t="shared" si="28"/>
        <v>0.3759213759213759</v>
      </c>
      <c r="BJ106">
        <v>5</v>
      </c>
      <c r="BK106">
        <f t="shared" si="29"/>
        <v>0.9986383442265795</v>
      </c>
      <c r="BN106">
        <v>520</v>
      </c>
      <c r="BP106">
        <v>477</v>
      </c>
      <c r="BR106">
        <v>6</v>
      </c>
    </row>
    <row r="107" spans="5:70" ht="12.75">
      <c r="E107">
        <v>0.3</v>
      </c>
      <c r="G107">
        <v>2626</v>
      </c>
      <c r="H107">
        <v>0.284858388</v>
      </c>
      <c r="J107">
        <v>2391</v>
      </c>
      <c r="K107">
        <v>0.019278097</v>
      </c>
      <c r="L107">
        <v>1120</v>
      </c>
      <c r="M107">
        <v>0.092382496</v>
      </c>
      <c r="O107">
        <v>1571</v>
      </c>
      <c r="P107">
        <v>0.41857883</v>
      </c>
      <c r="Q107">
        <v>924</v>
      </c>
      <c r="R107">
        <v>0.04742268</v>
      </c>
      <c r="T107">
        <v>13</v>
      </c>
      <c r="U107">
        <v>0.996459695</v>
      </c>
      <c r="W107">
        <v>517</v>
      </c>
      <c r="X107">
        <v>0.859204793</v>
      </c>
      <c r="AB107">
        <v>1455</v>
      </c>
      <c r="AC107">
        <v>0.60375817</v>
      </c>
      <c r="AE107">
        <v>60</v>
      </c>
      <c r="AF107">
        <v>0.983660131</v>
      </c>
      <c r="AH107">
        <v>273</v>
      </c>
      <c r="AI107">
        <f>(3672-AH107)/3672</f>
        <v>0.9256535947712419</v>
      </c>
      <c r="AM107">
        <v>1301</v>
      </c>
      <c r="AN107">
        <v>0.198891626</v>
      </c>
      <c r="AO107">
        <v>1568</v>
      </c>
      <c r="AP107">
        <v>0.230618253</v>
      </c>
      <c r="AR107">
        <v>1301</v>
      </c>
      <c r="AS107">
        <f t="shared" si="25"/>
        <v>0.08820316766794102</v>
      </c>
      <c r="AT107">
        <v>1568</v>
      </c>
      <c r="AU107">
        <f t="shared" si="26"/>
        <v>0.12834516657564174</v>
      </c>
      <c r="AW107">
        <v>1781</v>
      </c>
      <c r="AX107">
        <v>0.464521948</v>
      </c>
      <c r="AY107">
        <v>344</v>
      </c>
      <c r="AZ107">
        <v>0.005780347</v>
      </c>
      <c r="BB107">
        <v>269</v>
      </c>
      <c r="BC107">
        <v>0.926742919</v>
      </c>
      <c r="BE107">
        <v>1670</v>
      </c>
      <c r="BF107">
        <f t="shared" si="27"/>
        <v>0.4885145482388974</v>
      </c>
      <c r="BG107">
        <v>347</v>
      </c>
      <c r="BH107">
        <f t="shared" si="28"/>
        <v>0.14742014742014742</v>
      </c>
      <c r="BJ107">
        <v>19</v>
      </c>
      <c r="BK107">
        <f t="shared" si="29"/>
        <v>0.9948257080610022</v>
      </c>
      <c r="BN107">
        <v>799</v>
      </c>
      <c r="BP107">
        <v>693</v>
      </c>
      <c r="BR107">
        <v>82</v>
      </c>
    </row>
    <row r="108" spans="5:70" ht="12.75">
      <c r="E108">
        <v>0.4</v>
      </c>
      <c r="G108">
        <v>3202</v>
      </c>
      <c r="H108">
        <v>0.127995643</v>
      </c>
      <c r="J108">
        <v>2438</v>
      </c>
      <c r="K108">
        <v>0</v>
      </c>
      <c r="L108">
        <v>1192</v>
      </c>
      <c r="M108">
        <v>0.034035656</v>
      </c>
      <c r="O108">
        <v>2007</v>
      </c>
      <c r="P108">
        <v>0.257216876</v>
      </c>
      <c r="Q108">
        <v>966</v>
      </c>
      <c r="R108">
        <v>0.004123711</v>
      </c>
      <c r="T108">
        <v>15</v>
      </c>
      <c r="U108">
        <v>0.995915033</v>
      </c>
      <c r="W108">
        <v>2104</v>
      </c>
      <c r="X108">
        <v>0.427015251</v>
      </c>
      <c r="AB108">
        <v>2885</v>
      </c>
      <c r="AC108">
        <v>0.214324619</v>
      </c>
      <c r="AE108">
        <v>1551</v>
      </c>
      <c r="AF108">
        <v>0.577614379</v>
      </c>
      <c r="AH108">
        <v>779</v>
      </c>
      <c r="AI108">
        <f aca="true" t="shared" si="30" ref="AI108:AI114">(3672-AH108)/3672</f>
        <v>0.7878540305010894</v>
      </c>
      <c r="AM108">
        <v>1435</v>
      </c>
      <c r="AN108">
        <v>0.11637931</v>
      </c>
      <c r="AO108">
        <v>1791</v>
      </c>
      <c r="AP108">
        <v>0.121197252</v>
      </c>
      <c r="AR108">
        <v>1435</v>
      </c>
      <c r="AS108">
        <f t="shared" si="25"/>
        <v>0.05161114145275805</v>
      </c>
      <c r="AT108">
        <v>1791</v>
      </c>
      <c r="AU108">
        <f t="shared" si="26"/>
        <v>0.06744948115783725</v>
      </c>
      <c r="AW108">
        <v>2309</v>
      </c>
      <c r="AX108">
        <v>0.3057727</v>
      </c>
      <c r="AY108">
        <v>346</v>
      </c>
      <c r="AZ108">
        <v>0</v>
      </c>
      <c r="BB108">
        <v>494</v>
      </c>
      <c r="BC108">
        <v>0.86546841</v>
      </c>
      <c r="BE108">
        <v>2453</v>
      </c>
      <c r="BF108">
        <f t="shared" si="27"/>
        <v>0.24869831546707505</v>
      </c>
      <c r="BG108">
        <v>392</v>
      </c>
      <c r="BH108">
        <f t="shared" si="28"/>
        <v>0.036855036855036855</v>
      </c>
      <c r="BJ108">
        <v>172</v>
      </c>
      <c r="BK108">
        <f t="shared" si="29"/>
        <v>0.9531590413943355</v>
      </c>
      <c r="BN108">
        <v>1086</v>
      </c>
      <c r="BP108">
        <v>841</v>
      </c>
      <c r="BR108">
        <v>268</v>
      </c>
    </row>
    <row r="109" spans="5:70" ht="12.75">
      <c r="E109">
        <v>0.5</v>
      </c>
      <c r="G109">
        <v>3527</v>
      </c>
      <c r="H109">
        <v>0.039488017</v>
      </c>
      <c r="J109">
        <v>2438</v>
      </c>
      <c r="K109">
        <v>0</v>
      </c>
      <c r="L109">
        <v>1216</v>
      </c>
      <c r="M109">
        <v>0.01458671</v>
      </c>
      <c r="O109">
        <v>2356</v>
      </c>
      <c r="P109">
        <v>0.128053294</v>
      </c>
      <c r="Q109">
        <v>967</v>
      </c>
      <c r="R109">
        <v>0.003092784</v>
      </c>
      <c r="T109">
        <v>17</v>
      </c>
      <c r="U109">
        <v>0.99537037</v>
      </c>
      <c r="W109">
        <v>3340</v>
      </c>
      <c r="X109">
        <v>0.090413943</v>
      </c>
      <c r="AB109">
        <v>3530</v>
      </c>
      <c r="AC109">
        <v>0.038671024</v>
      </c>
      <c r="AE109">
        <v>3495</v>
      </c>
      <c r="AF109">
        <v>0.048202614</v>
      </c>
      <c r="AH109">
        <v>1535</v>
      </c>
      <c r="AI109">
        <f t="shared" si="30"/>
        <v>0.5819716775599129</v>
      </c>
      <c r="AM109">
        <v>1504</v>
      </c>
      <c r="AN109">
        <v>0.073891626</v>
      </c>
      <c r="AO109">
        <v>1911</v>
      </c>
      <c r="AP109">
        <v>0.062315996</v>
      </c>
      <c r="AR109">
        <v>1504</v>
      </c>
      <c r="AS109">
        <f t="shared" si="25"/>
        <v>0.03276897870016385</v>
      </c>
      <c r="AT109">
        <v>1911</v>
      </c>
      <c r="AU109">
        <f t="shared" si="26"/>
        <v>0.0346805024576734</v>
      </c>
      <c r="AW109">
        <v>2703</v>
      </c>
      <c r="AX109">
        <v>0.187312087</v>
      </c>
      <c r="AY109">
        <v>346</v>
      </c>
      <c r="AZ109">
        <v>0</v>
      </c>
      <c r="BB109">
        <v>915</v>
      </c>
      <c r="BC109">
        <v>0.750816993</v>
      </c>
      <c r="BE109">
        <v>3113</v>
      </c>
      <c r="BF109">
        <f t="shared" si="27"/>
        <v>0.04655436447166922</v>
      </c>
      <c r="BG109">
        <v>405</v>
      </c>
      <c r="BH109">
        <f t="shared" si="28"/>
        <v>0.004914004914004914</v>
      </c>
      <c r="BJ109">
        <v>723</v>
      </c>
      <c r="BK109">
        <f t="shared" si="29"/>
        <v>0.8031045751633987</v>
      </c>
      <c r="BN109">
        <v>1360</v>
      </c>
      <c r="BP109">
        <v>948</v>
      </c>
      <c r="BR109">
        <v>462</v>
      </c>
    </row>
    <row r="110" spans="5:70" ht="12.75">
      <c r="E110">
        <v>0.6</v>
      </c>
      <c r="G110">
        <v>3635</v>
      </c>
      <c r="H110">
        <v>0.010076253</v>
      </c>
      <c r="J110">
        <v>2438</v>
      </c>
      <c r="K110">
        <v>0</v>
      </c>
      <c r="L110">
        <v>1225</v>
      </c>
      <c r="M110">
        <v>0.007293355</v>
      </c>
      <c r="O110">
        <v>2583</v>
      </c>
      <c r="P110">
        <v>0.044041451</v>
      </c>
      <c r="Q110">
        <v>970</v>
      </c>
      <c r="R110">
        <v>0</v>
      </c>
      <c r="T110">
        <v>65</v>
      </c>
      <c r="U110">
        <v>0.982298475</v>
      </c>
      <c r="W110">
        <v>3647</v>
      </c>
      <c r="X110">
        <v>0.006808279</v>
      </c>
      <c r="AB110">
        <v>3668</v>
      </c>
      <c r="AC110">
        <v>0.001089325</v>
      </c>
      <c r="AE110">
        <v>3672</v>
      </c>
      <c r="AF110">
        <v>0</v>
      </c>
      <c r="AH110">
        <v>2448</v>
      </c>
      <c r="AI110">
        <f t="shared" si="30"/>
        <v>0.3333333333333333</v>
      </c>
      <c r="AM110">
        <v>1547</v>
      </c>
      <c r="AN110">
        <v>0.047413793</v>
      </c>
      <c r="AO110">
        <v>1981</v>
      </c>
      <c r="AP110">
        <v>0.027968597</v>
      </c>
      <c r="AR110">
        <v>1547</v>
      </c>
      <c r="AS110">
        <f t="shared" si="25"/>
        <v>0.021026761332605132</v>
      </c>
      <c r="AT110">
        <v>1981</v>
      </c>
      <c r="AU110">
        <f t="shared" si="26"/>
        <v>0.015565264882577826</v>
      </c>
      <c r="AW110">
        <v>2944</v>
      </c>
      <c r="AX110">
        <v>0.114852676</v>
      </c>
      <c r="AY110">
        <v>346</v>
      </c>
      <c r="AZ110">
        <v>0</v>
      </c>
      <c r="BB110">
        <v>1613</v>
      </c>
      <c r="BC110">
        <v>0.560729847</v>
      </c>
      <c r="BE110">
        <v>3257</v>
      </c>
      <c r="BF110">
        <f t="shared" si="27"/>
        <v>0.002450229709035222</v>
      </c>
      <c r="BG110">
        <v>407</v>
      </c>
      <c r="BH110">
        <f t="shared" si="28"/>
        <v>0</v>
      </c>
      <c r="BJ110">
        <v>1604</v>
      </c>
      <c r="BK110">
        <f t="shared" si="29"/>
        <v>0.5631808278867102</v>
      </c>
      <c r="BN110">
        <v>1652</v>
      </c>
      <c r="BP110">
        <v>1013</v>
      </c>
      <c r="BR110">
        <v>649</v>
      </c>
    </row>
    <row r="111" spans="5:70" ht="12.75">
      <c r="E111">
        <v>0.7</v>
      </c>
      <c r="G111">
        <v>3667</v>
      </c>
      <c r="H111">
        <v>0.001361656</v>
      </c>
      <c r="J111">
        <v>2438</v>
      </c>
      <c r="K111">
        <v>0</v>
      </c>
      <c r="L111">
        <v>1231</v>
      </c>
      <c r="M111">
        <v>0.002431118</v>
      </c>
      <c r="O111">
        <v>2666</v>
      </c>
      <c r="P111">
        <v>0.013323464</v>
      </c>
      <c r="Q111">
        <v>970</v>
      </c>
      <c r="R111">
        <v>0</v>
      </c>
      <c r="T111">
        <v>468</v>
      </c>
      <c r="U111">
        <v>0.87254902</v>
      </c>
      <c r="W111">
        <v>3670</v>
      </c>
      <c r="X111">
        <v>0.000544662</v>
      </c>
      <c r="AB111">
        <v>3672</v>
      </c>
      <c r="AC111">
        <v>0</v>
      </c>
      <c r="AE111">
        <v>3672</v>
      </c>
      <c r="AF111">
        <v>0</v>
      </c>
      <c r="AH111">
        <v>3294</v>
      </c>
      <c r="AI111">
        <f t="shared" si="30"/>
        <v>0.10294117647058823</v>
      </c>
      <c r="AM111">
        <v>1577</v>
      </c>
      <c r="AN111">
        <v>0.028940887</v>
      </c>
      <c r="AO111">
        <v>2025</v>
      </c>
      <c r="AP111">
        <v>0.006378803</v>
      </c>
      <c r="AR111">
        <v>1577</v>
      </c>
      <c r="AS111">
        <f t="shared" si="25"/>
        <v>0.012834516657564172</v>
      </c>
      <c r="AT111">
        <v>2025</v>
      </c>
      <c r="AU111">
        <f t="shared" si="26"/>
        <v>0.00354997269251775</v>
      </c>
      <c r="AW111">
        <v>3109</v>
      </c>
      <c r="AX111">
        <v>0.065243536</v>
      </c>
      <c r="AY111">
        <v>346</v>
      </c>
      <c r="AZ111">
        <v>0</v>
      </c>
      <c r="BB111">
        <v>2360</v>
      </c>
      <c r="BC111">
        <v>0.357298475</v>
      </c>
      <c r="BE111">
        <v>3265</v>
      </c>
      <c r="BF111">
        <f t="shared" si="27"/>
        <v>0</v>
      </c>
      <c r="BG111">
        <v>407</v>
      </c>
      <c r="BH111">
        <f t="shared" si="28"/>
        <v>0</v>
      </c>
      <c r="BJ111">
        <v>2720</v>
      </c>
      <c r="BK111">
        <f t="shared" si="29"/>
        <v>0.25925925925925924</v>
      </c>
      <c r="BN111">
        <v>1900</v>
      </c>
      <c r="BP111">
        <v>1062</v>
      </c>
      <c r="BR111">
        <v>826</v>
      </c>
    </row>
    <row r="112" spans="5:70" ht="12.75">
      <c r="E112">
        <v>0.8</v>
      </c>
      <c r="G112">
        <v>3672</v>
      </c>
      <c r="H112">
        <v>0</v>
      </c>
      <c r="J112">
        <v>2438</v>
      </c>
      <c r="K112">
        <v>0</v>
      </c>
      <c r="L112">
        <v>1234</v>
      </c>
      <c r="M112">
        <v>0</v>
      </c>
      <c r="O112">
        <v>2699</v>
      </c>
      <c r="P112">
        <v>0.001110289</v>
      </c>
      <c r="Q112">
        <v>970</v>
      </c>
      <c r="R112">
        <v>0</v>
      </c>
      <c r="T112">
        <v>1105</v>
      </c>
      <c r="U112">
        <v>0.699074074</v>
      </c>
      <c r="W112">
        <v>3672</v>
      </c>
      <c r="X112">
        <v>0</v>
      </c>
      <c r="AB112">
        <v>3672</v>
      </c>
      <c r="AC112">
        <v>0</v>
      </c>
      <c r="AE112">
        <v>3672</v>
      </c>
      <c r="AF112">
        <v>0</v>
      </c>
      <c r="AH112">
        <v>3580</v>
      </c>
      <c r="AI112">
        <f t="shared" si="30"/>
        <v>0.02505446623093682</v>
      </c>
      <c r="AM112">
        <v>1603</v>
      </c>
      <c r="AN112">
        <v>0.012931034</v>
      </c>
      <c r="AO112">
        <v>2038</v>
      </c>
      <c r="AP112">
        <v>0</v>
      </c>
      <c r="AR112">
        <v>1603</v>
      </c>
      <c r="AS112">
        <f t="shared" si="25"/>
        <v>0.005734571272528673</v>
      </c>
      <c r="AT112">
        <v>2038</v>
      </c>
      <c r="AU112">
        <f t="shared" si="26"/>
        <v>0</v>
      </c>
      <c r="AW112">
        <v>3240</v>
      </c>
      <c r="AX112">
        <v>0.025856885</v>
      </c>
      <c r="AY112">
        <v>346</v>
      </c>
      <c r="AZ112">
        <v>0</v>
      </c>
      <c r="BB112">
        <v>2966</v>
      </c>
      <c r="BC112">
        <v>0.192265795</v>
      </c>
      <c r="BE112">
        <v>3265</v>
      </c>
      <c r="BF112">
        <f t="shared" si="27"/>
        <v>0</v>
      </c>
      <c r="BG112">
        <v>407</v>
      </c>
      <c r="BH112">
        <f t="shared" si="28"/>
        <v>0</v>
      </c>
      <c r="BJ112">
        <v>3363</v>
      </c>
      <c r="BK112">
        <f t="shared" si="29"/>
        <v>0.08415032679738563</v>
      </c>
      <c r="BN112">
        <v>2161</v>
      </c>
      <c r="BP112">
        <v>1078</v>
      </c>
      <c r="BR112">
        <v>907</v>
      </c>
    </row>
    <row r="113" spans="5:70" ht="12.75">
      <c r="E113">
        <v>0.9</v>
      </c>
      <c r="G113">
        <v>3672</v>
      </c>
      <c r="H113">
        <v>0</v>
      </c>
      <c r="J113">
        <v>2438</v>
      </c>
      <c r="K113">
        <v>0</v>
      </c>
      <c r="L113">
        <v>1234</v>
      </c>
      <c r="M113">
        <v>0</v>
      </c>
      <c r="O113">
        <v>2702</v>
      </c>
      <c r="P113">
        <v>0</v>
      </c>
      <c r="Q113">
        <v>970</v>
      </c>
      <c r="R113">
        <v>0</v>
      </c>
      <c r="T113">
        <v>2330</v>
      </c>
      <c r="U113">
        <v>0.36546841</v>
      </c>
      <c r="W113">
        <v>3672</v>
      </c>
      <c r="X113">
        <v>0</v>
      </c>
      <c r="AB113">
        <v>3672</v>
      </c>
      <c r="AC113">
        <v>0</v>
      </c>
      <c r="AE113">
        <v>3672</v>
      </c>
      <c r="AF113">
        <v>0</v>
      </c>
      <c r="AH113">
        <v>3664</v>
      </c>
      <c r="AI113">
        <f t="shared" si="30"/>
        <v>0.002178649237472767</v>
      </c>
      <c r="AM113">
        <v>1616</v>
      </c>
      <c r="AN113">
        <v>0.004926108</v>
      </c>
      <c r="AO113">
        <v>2038</v>
      </c>
      <c r="AP113">
        <v>0</v>
      </c>
      <c r="AR113">
        <v>1616</v>
      </c>
      <c r="AS113">
        <f t="shared" si="25"/>
        <v>0.002184598580010923</v>
      </c>
      <c r="AT113">
        <v>2038</v>
      </c>
      <c r="AU113">
        <f t="shared" si="26"/>
        <v>0</v>
      </c>
      <c r="AW113">
        <v>3310</v>
      </c>
      <c r="AX113">
        <v>0.004810583</v>
      </c>
      <c r="AY113">
        <v>346</v>
      </c>
      <c r="AZ113">
        <v>0</v>
      </c>
      <c r="BB113">
        <v>3514</v>
      </c>
      <c r="BC113">
        <v>0.043028322</v>
      </c>
      <c r="BE113">
        <v>3265</v>
      </c>
      <c r="BF113">
        <f t="shared" si="27"/>
        <v>0</v>
      </c>
      <c r="BG113">
        <v>407</v>
      </c>
      <c r="BH113">
        <f t="shared" si="28"/>
        <v>0</v>
      </c>
      <c r="BJ113">
        <v>3659</v>
      </c>
      <c r="BK113">
        <f t="shared" si="29"/>
        <v>0.003540305010893246</v>
      </c>
      <c r="BN113">
        <v>2359</v>
      </c>
      <c r="BP113">
        <v>1101</v>
      </c>
      <c r="BR113">
        <v>923</v>
      </c>
    </row>
    <row r="114" spans="5:70" ht="12.75">
      <c r="E114">
        <v>1</v>
      </c>
      <c r="G114">
        <v>3672</v>
      </c>
      <c r="H114">
        <v>0</v>
      </c>
      <c r="J114">
        <v>2438</v>
      </c>
      <c r="K114">
        <v>0</v>
      </c>
      <c r="L114">
        <v>1234</v>
      </c>
      <c r="M114">
        <v>0</v>
      </c>
      <c r="O114">
        <v>2702</v>
      </c>
      <c r="P114">
        <v>0</v>
      </c>
      <c r="Q114">
        <v>970</v>
      </c>
      <c r="R114">
        <v>0</v>
      </c>
      <c r="T114">
        <v>3639</v>
      </c>
      <c r="U114">
        <v>0.008986928</v>
      </c>
      <c r="W114">
        <v>3672</v>
      </c>
      <c r="X114">
        <v>0</v>
      </c>
      <c r="AB114">
        <v>3672</v>
      </c>
      <c r="AC114">
        <v>0</v>
      </c>
      <c r="AE114">
        <v>3672</v>
      </c>
      <c r="AF114">
        <v>0</v>
      </c>
      <c r="AH114">
        <v>3672</v>
      </c>
      <c r="AI114">
        <f t="shared" si="30"/>
        <v>0</v>
      </c>
      <c r="AM114">
        <v>1624</v>
      </c>
      <c r="AN114">
        <v>0</v>
      </c>
      <c r="AO114">
        <v>2038</v>
      </c>
      <c r="AP114">
        <v>0</v>
      </c>
      <c r="AR114">
        <v>1624</v>
      </c>
      <c r="AS114">
        <f t="shared" si="25"/>
        <v>0</v>
      </c>
      <c r="AT114">
        <v>2038</v>
      </c>
      <c r="AU114">
        <f t="shared" si="26"/>
        <v>0</v>
      </c>
      <c r="AW114">
        <v>3326</v>
      </c>
      <c r="AX114">
        <v>0</v>
      </c>
      <c r="AY114">
        <v>346</v>
      </c>
      <c r="AZ114">
        <v>0</v>
      </c>
      <c r="BB114">
        <v>3672</v>
      </c>
      <c r="BC114">
        <v>0</v>
      </c>
      <c r="BE114">
        <v>3265</v>
      </c>
      <c r="BF114">
        <f t="shared" si="27"/>
        <v>0</v>
      </c>
      <c r="BG114">
        <v>407</v>
      </c>
      <c r="BH114">
        <f t="shared" si="28"/>
        <v>0</v>
      </c>
      <c r="BJ114">
        <v>3672</v>
      </c>
      <c r="BK114">
        <f t="shared" si="29"/>
        <v>0</v>
      </c>
      <c r="BN114">
        <v>2544</v>
      </c>
      <c r="BP114">
        <v>1122</v>
      </c>
      <c r="BR114">
        <v>923</v>
      </c>
    </row>
    <row r="116" spans="5:70" ht="12.75">
      <c r="E116" t="s">
        <v>13</v>
      </c>
      <c r="H116">
        <v>0.6</v>
      </c>
      <c r="K116">
        <v>0.33</v>
      </c>
      <c r="M116">
        <v>0.56</v>
      </c>
      <c r="P116">
        <v>0.71</v>
      </c>
      <c r="R116">
        <v>0.36</v>
      </c>
      <c r="U116">
        <v>1.34</v>
      </c>
      <c r="X116">
        <v>0.59</v>
      </c>
      <c r="AC116">
        <v>0.54</v>
      </c>
      <c r="AF116">
        <v>0.53</v>
      </c>
      <c r="AI116">
        <v>0.78</v>
      </c>
      <c r="AK116">
        <v>0.86</v>
      </c>
      <c r="AN116">
        <v>0.82</v>
      </c>
      <c r="AP116">
        <v>0.68</v>
      </c>
      <c r="AS116">
        <v>0.82</v>
      </c>
      <c r="AU116">
        <v>0.68</v>
      </c>
      <c r="AX116">
        <v>0.87</v>
      </c>
      <c r="AZ116">
        <v>0.27</v>
      </c>
      <c r="BC116">
        <v>0.92</v>
      </c>
      <c r="BE116">
        <v>0.56</v>
      </c>
      <c r="BG116">
        <v>0.45</v>
      </c>
      <c r="BJ116">
        <v>0.88</v>
      </c>
      <c r="BN116">
        <v>0.96</v>
      </c>
      <c r="BP116">
        <v>0.95</v>
      </c>
      <c r="BR116">
        <v>0.82</v>
      </c>
    </row>
    <row r="117" spans="5:70" ht="12.75">
      <c r="E117">
        <v>0.75</v>
      </c>
      <c r="G117">
        <v>3669</v>
      </c>
      <c r="H117">
        <v>0.000816993</v>
      </c>
      <c r="J117">
        <v>2438</v>
      </c>
      <c r="K117">
        <v>0</v>
      </c>
      <c r="L117">
        <v>1234</v>
      </c>
      <c r="M117">
        <v>0</v>
      </c>
      <c r="O117">
        <v>2694</v>
      </c>
      <c r="P117">
        <v>0.00296077</v>
      </c>
      <c r="Q117">
        <v>970</v>
      </c>
      <c r="R117">
        <v>0</v>
      </c>
      <c r="T117">
        <v>722</v>
      </c>
      <c r="U117">
        <v>0.803376906</v>
      </c>
      <c r="W117">
        <v>3671</v>
      </c>
      <c r="X117">
        <v>0.000272331</v>
      </c>
      <c r="AB117">
        <v>3672</v>
      </c>
      <c r="AC117">
        <v>0</v>
      </c>
      <c r="AE117">
        <v>3672</v>
      </c>
      <c r="AF117">
        <v>0</v>
      </c>
      <c r="AH117">
        <v>1124</v>
      </c>
      <c r="AI117">
        <v>0.020905923</v>
      </c>
      <c r="AJ117">
        <v>2363</v>
      </c>
      <c r="AK117">
        <v>0.063787639</v>
      </c>
      <c r="AM117">
        <v>1590</v>
      </c>
      <c r="AN117">
        <v>0.020935961</v>
      </c>
      <c r="AO117">
        <v>2035</v>
      </c>
      <c r="AP117">
        <v>0.001472031</v>
      </c>
      <c r="AR117">
        <v>1590</v>
      </c>
      <c r="AS117">
        <v>0.020935961</v>
      </c>
      <c r="AT117">
        <v>2035</v>
      </c>
      <c r="AU117">
        <v>0.001472031</v>
      </c>
      <c r="AW117">
        <v>3181</v>
      </c>
      <c r="AX117">
        <v>0.043595911</v>
      </c>
      <c r="AY117">
        <v>346</v>
      </c>
      <c r="AZ117">
        <v>0</v>
      </c>
      <c r="BB117">
        <v>2677</v>
      </c>
      <c r="BC117">
        <v>0.270969499</v>
      </c>
      <c r="BE117">
        <v>3265</v>
      </c>
      <c r="BF117">
        <f t="shared" si="27"/>
        <v>0</v>
      </c>
      <c r="BG117">
        <v>407</v>
      </c>
      <c r="BH117">
        <f t="shared" si="28"/>
        <v>0</v>
      </c>
      <c r="BJ117">
        <v>3093</v>
      </c>
      <c r="BK117">
        <f t="shared" si="29"/>
        <v>0.1576797385620915</v>
      </c>
      <c r="BN117">
        <v>2031</v>
      </c>
      <c r="BO117">
        <f>(2544-BN117)/2544</f>
        <v>0.2016509433962264</v>
      </c>
      <c r="BP117">
        <v>1068</v>
      </c>
      <c r="BQ117">
        <f>(1122-BP117)/1122</f>
        <v>0.0481283422459893</v>
      </c>
      <c r="BR117">
        <v>888</v>
      </c>
    </row>
    <row r="118" spans="5:70" ht="12.75">
      <c r="E118">
        <v>0.95</v>
      </c>
      <c r="G118">
        <v>3672</v>
      </c>
      <c r="H118">
        <v>0</v>
      </c>
      <c r="J118">
        <v>2438</v>
      </c>
      <c r="K118">
        <v>0</v>
      </c>
      <c r="L118">
        <v>1234</v>
      </c>
      <c r="M118">
        <v>0</v>
      </c>
      <c r="O118">
        <v>2702</v>
      </c>
      <c r="P118">
        <v>0</v>
      </c>
      <c r="Q118">
        <v>970</v>
      </c>
      <c r="R118">
        <v>0</v>
      </c>
      <c r="T118">
        <v>3021</v>
      </c>
      <c r="U118">
        <v>0.177287582</v>
      </c>
      <c r="W118">
        <v>3672</v>
      </c>
      <c r="X118">
        <v>0</v>
      </c>
      <c r="AB118">
        <v>3672</v>
      </c>
      <c r="AC118">
        <v>0</v>
      </c>
      <c r="AE118">
        <v>3672</v>
      </c>
      <c r="AF118">
        <v>0</v>
      </c>
      <c r="AH118">
        <v>1148</v>
      </c>
      <c r="AI118">
        <v>0</v>
      </c>
      <c r="AJ118">
        <v>2522</v>
      </c>
      <c r="AK118">
        <v>0.000792393</v>
      </c>
      <c r="AM118">
        <v>1622</v>
      </c>
      <c r="AN118">
        <v>0.001231527</v>
      </c>
      <c r="AO118">
        <v>2038</v>
      </c>
      <c r="AP118">
        <v>0</v>
      </c>
      <c r="AR118">
        <v>1622</v>
      </c>
      <c r="AS118">
        <v>0.001231527</v>
      </c>
      <c r="AT118">
        <v>2038</v>
      </c>
      <c r="AU118">
        <v>0</v>
      </c>
      <c r="AW118">
        <v>3326</v>
      </c>
      <c r="AX118">
        <v>0</v>
      </c>
      <c r="AY118">
        <v>346</v>
      </c>
      <c r="AZ118">
        <v>0</v>
      </c>
      <c r="BB118">
        <v>3671</v>
      </c>
      <c r="BC118">
        <v>0.000272331</v>
      </c>
      <c r="BE118">
        <v>3265</v>
      </c>
      <c r="BF118">
        <f t="shared" si="27"/>
        <v>0</v>
      </c>
      <c r="BG118">
        <v>407</v>
      </c>
      <c r="BH118">
        <f t="shared" si="28"/>
        <v>0</v>
      </c>
      <c r="BJ118">
        <v>3671</v>
      </c>
      <c r="BK118">
        <f t="shared" si="29"/>
        <v>0.0002723311546840959</v>
      </c>
      <c r="BN118">
        <v>2495</v>
      </c>
      <c r="BP118">
        <v>1112</v>
      </c>
      <c r="BR118">
        <v>923</v>
      </c>
    </row>
    <row r="121" spans="2:71" ht="12.75">
      <c r="B121" t="s">
        <v>41</v>
      </c>
      <c r="E121">
        <v>0</v>
      </c>
      <c r="G121">
        <f>G9+G28</f>
        <v>0</v>
      </c>
      <c r="H121">
        <f>(7392-G121)/7392</f>
        <v>1</v>
      </c>
      <c r="J121">
        <f>J9+J28</f>
        <v>0</v>
      </c>
      <c r="K121">
        <f>(7392-J121)/7392</f>
        <v>1</v>
      </c>
      <c r="L121">
        <f>L9+L28</f>
        <v>0</v>
      </c>
      <c r="M121">
        <f>(7392-L121)/7392</f>
        <v>1</v>
      </c>
      <c r="O121">
        <f>O9+O28</f>
        <v>0</v>
      </c>
      <c r="P121">
        <f>(7392-O121)/7392</f>
        <v>1</v>
      </c>
      <c r="Q121">
        <f>Q9+Q28</f>
        <v>0</v>
      </c>
      <c r="R121">
        <f>(7392-Q121)/7392</f>
        <v>1</v>
      </c>
      <c r="T121">
        <f>T9+T28</f>
        <v>0</v>
      </c>
      <c r="U121">
        <f>(7357-T121)/7357</f>
        <v>1</v>
      </c>
      <c r="W121">
        <f>W9+W28</f>
        <v>0</v>
      </c>
      <c r="X121">
        <f>(7392-W121)/7392</f>
        <v>1</v>
      </c>
      <c r="Y121">
        <f>Y9+Y28</f>
        <v>0</v>
      </c>
      <c r="Z121">
        <f>(7392-Y121)/7392</f>
        <v>1</v>
      </c>
      <c r="AB121">
        <f>AB9+AB28</f>
        <v>0</v>
      </c>
      <c r="AC121">
        <f>(7392-AB121)/7392</f>
        <v>1</v>
      </c>
      <c r="AE121">
        <f>AE9+AE28</f>
        <v>0</v>
      </c>
      <c r="AF121">
        <f>(7392-AE121)/7392</f>
        <v>1</v>
      </c>
      <c r="AH121">
        <f>AH9+AH28</f>
        <v>0</v>
      </c>
      <c r="AI121">
        <f>(7218-AH121)/7218</f>
        <v>1</v>
      </c>
      <c r="AM121">
        <f>AM9+AM28</f>
        <v>0</v>
      </c>
      <c r="AN121">
        <f>(7392-AM121)/7392</f>
        <v>1</v>
      </c>
      <c r="AO121">
        <f>AO9+AO28</f>
        <v>0</v>
      </c>
      <c r="AP121">
        <f>(7392-AO121)/7392</f>
        <v>1</v>
      </c>
      <c r="AR121">
        <f>AR9+AR28</f>
        <v>0</v>
      </c>
      <c r="AS121">
        <f>(2226-AR121)/7118</f>
        <v>0.31272829446473727</v>
      </c>
      <c r="AT121">
        <f>AT9+AT28</f>
        <v>0</v>
      </c>
      <c r="AU121">
        <f>(4892-AT121)/7118</f>
        <v>0.6872717055352627</v>
      </c>
      <c r="AW121">
        <f>AW9+AW28</f>
        <v>0</v>
      </c>
      <c r="AX121">
        <f>(7013-AW121)/7013</f>
        <v>1</v>
      </c>
      <c r="AY121">
        <f>AY9+AY28</f>
        <v>0</v>
      </c>
      <c r="AZ121">
        <f>(7392-AY121)/7392</f>
        <v>1</v>
      </c>
      <c r="BB121">
        <f>BB9+BB28</f>
        <v>0</v>
      </c>
      <c r="BC121">
        <f>(7267-BB121)/7267</f>
        <v>1</v>
      </c>
      <c r="BE121">
        <f>BE9+BE28</f>
        <v>0</v>
      </c>
      <c r="BF121">
        <f>(6700-BE121)/6700</f>
        <v>1</v>
      </c>
      <c r="BG121">
        <f>BG9+BG28</f>
        <v>0</v>
      </c>
      <c r="BH121">
        <f>(3265-BG121)/3265</f>
        <v>1</v>
      </c>
      <c r="BJ121">
        <f>BJ9+BJ28</f>
        <v>0</v>
      </c>
      <c r="BK121">
        <f>(6861-BJ121)/6861</f>
        <v>1</v>
      </c>
      <c r="BN121">
        <f>BN9+BN28</f>
        <v>0</v>
      </c>
      <c r="BO121">
        <f>(4461-BN121)/4461</f>
        <v>1</v>
      </c>
      <c r="BP121">
        <f>BP9+BP28</f>
        <v>0</v>
      </c>
      <c r="BQ121">
        <f>(2733-BP121)/2733</f>
        <v>1</v>
      </c>
      <c r="BR121">
        <v>0</v>
      </c>
      <c r="BS121">
        <f>(3608-BR121)/3608</f>
        <v>1</v>
      </c>
    </row>
    <row r="122" spans="5:71" ht="12.75">
      <c r="E122">
        <v>0.1</v>
      </c>
      <c r="G122">
        <f aca="true" t="shared" si="31" ref="G122:G131">G10+G29</f>
        <v>2062</v>
      </c>
      <c r="H122">
        <f aca="true" t="shared" si="32" ref="H122:H131">(7392-G122)/7392</f>
        <v>0.7210497835497836</v>
      </c>
      <c r="J122">
        <f aca="true" t="shared" si="33" ref="J122:J131">J10+J29</f>
        <v>1191</v>
      </c>
      <c r="L122">
        <f aca="true" t="shared" si="34" ref="L122:L131">L10+L29</f>
        <v>1515</v>
      </c>
      <c r="O122">
        <f aca="true" t="shared" si="35" ref="O122:O131">O10+O29</f>
        <v>1021</v>
      </c>
      <c r="Q122">
        <f aca="true" t="shared" si="36" ref="Q122:Q131">Q10+Q29</f>
        <v>1141</v>
      </c>
      <c r="T122">
        <f aca="true" t="shared" si="37" ref="T122:T131">T10+T29</f>
        <v>5</v>
      </c>
      <c r="U122">
        <f aca="true" t="shared" si="38" ref="U122:U131">(7357-T122)/7357</f>
        <v>0.9993203751529156</v>
      </c>
      <c r="W122">
        <f aca="true" t="shared" si="39" ref="W122:W131">W10+W29</f>
        <v>86</v>
      </c>
      <c r="X122">
        <f aca="true" t="shared" si="40" ref="X122:X131">(7392-W122)/7392</f>
        <v>0.9883658008658008</v>
      </c>
      <c r="Y122">
        <f aca="true" t="shared" si="41" ref="Y122:Y131">Y10+Y29</f>
        <v>0</v>
      </c>
      <c r="AB122">
        <f aca="true" t="shared" si="42" ref="AB122:AB131">AB10+AB29</f>
        <v>0</v>
      </c>
      <c r="AC122">
        <f aca="true" t="shared" si="43" ref="AC122:AC131">(7392-AB122)/7392</f>
        <v>1</v>
      </c>
      <c r="AE122">
        <f aca="true" t="shared" si="44" ref="AE122:AE131">AE10+AE29</f>
        <v>0</v>
      </c>
      <c r="AF122">
        <f aca="true" t="shared" si="45" ref="AF122:AF131">(7392-AE122)/7392</f>
        <v>1</v>
      </c>
      <c r="AH122">
        <f aca="true" t="shared" si="46" ref="AH122:AH131">AH10+AH29</f>
        <v>410</v>
      </c>
      <c r="AI122">
        <f aca="true" t="shared" si="47" ref="AI122:AI131">(7218-AH122)/7218</f>
        <v>0.943197561651427</v>
      </c>
      <c r="AM122">
        <f aca="true" t="shared" si="48" ref="AM122:AM131">AM10+AM29</f>
        <v>684</v>
      </c>
      <c r="AO122">
        <f aca="true" t="shared" si="49" ref="AO122:AO131">AO10+AO29</f>
        <v>875</v>
      </c>
      <c r="AR122">
        <f aca="true" t="shared" si="50" ref="AR122:AR131">AR10+AR29</f>
        <v>684</v>
      </c>
      <c r="AS122">
        <f aca="true" t="shared" si="51" ref="AS122:AS131">(2226-AR122)/7118</f>
        <v>0.21663388592301208</v>
      </c>
      <c r="AT122">
        <f aca="true" t="shared" si="52" ref="AT122:AT131">AT10+AT29</f>
        <v>875</v>
      </c>
      <c r="AU122">
        <f aca="true" t="shared" si="53" ref="AU122:AU131">(4892-AT122)/7118</f>
        <v>0.5643439168305704</v>
      </c>
      <c r="AW122">
        <f aca="true" t="shared" si="54" ref="AW122:AW131">AW10+AW29</f>
        <v>553</v>
      </c>
      <c r="AX122">
        <f aca="true" t="shared" si="55" ref="AX122:AX131">(7013-AW122)/7013</f>
        <v>0.9211464423214031</v>
      </c>
      <c r="AY122">
        <f aca="true" t="shared" si="56" ref="AY122:AY131">AY10+AY29</f>
        <v>113</v>
      </c>
      <c r="BB122">
        <f aca="true" t="shared" si="57" ref="BB122:BB131">BB10+BB29</f>
        <v>101</v>
      </c>
      <c r="BC122">
        <f aca="true" t="shared" si="58" ref="BC122:BC131">(7267-BB122)/7267</f>
        <v>0.9861015549745424</v>
      </c>
      <c r="BE122">
        <f aca="true" t="shared" si="59" ref="BE122:BE131">BE10+BE29</f>
        <v>446</v>
      </c>
      <c r="BF122">
        <f aca="true" t="shared" si="60" ref="BF122:BF131">(6700-BE122)/6700</f>
        <v>0.9334328358208955</v>
      </c>
      <c r="BG122">
        <f aca="true" t="shared" si="61" ref="BG122:BG131">BG10+BG29</f>
        <v>0</v>
      </c>
      <c r="BJ122">
        <f aca="true" t="shared" si="62" ref="BJ122:BJ131">BJ10+BJ29</f>
        <v>4</v>
      </c>
      <c r="BK122">
        <f aca="true" t="shared" si="63" ref="BK122:BK131">(6861-BJ122)/6861</f>
        <v>0.9994169946072001</v>
      </c>
      <c r="BN122">
        <f aca="true" t="shared" si="64" ref="BN122:BN131">BN10+BN29</f>
        <v>619</v>
      </c>
      <c r="BO122">
        <f aca="true" t="shared" si="65" ref="BO122:BO131">(4461-BN122)/4461</f>
        <v>0.8612418740192782</v>
      </c>
      <c r="BP122">
        <f aca="true" t="shared" si="66" ref="BP122:BP131">BP10+BP29</f>
        <v>723</v>
      </c>
      <c r="BQ122">
        <f aca="true" t="shared" si="67" ref="BQ122:BQ131">(2733-BP122)/2733</f>
        <v>0.7354555433589463</v>
      </c>
      <c r="BR122">
        <v>44</v>
      </c>
      <c r="BS122">
        <f aca="true" t="shared" si="68" ref="BS122:BS131">(3608-BR122)/3608</f>
        <v>0.9878048780487805</v>
      </c>
    </row>
    <row r="123" spans="5:71" ht="12.75">
      <c r="E123">
        <v>0.2</v>
      </c>
      <c r="G123">
        <f t="shared" si="31"/>
        <v>3605</v>
      </c>
      <c r="H123">
        <f t="shared" si="32"/>
        <v>0.5123106060606061</v>
      </c>
      <c r="J123">
        <f t="shared" si="33"/>
        <v>2356</v>
      </c>
      <c r="L123">
        <f t="shared" si="34"/>
        <v>2721</v>
      </c>
      <c r="O123">
        <f t="shared" si="35"/>
        <v>2020</v>
      </c>
      <c r="Q123">
        <f t="shared" si="36"/>
        <v>2103</v>
      </c>
      <c r="T123">
        <f t="shared" si="37"/>
        <v>6</v>
      </c>
      <c r="U123">
        <f t="shared" si="38"/>
        <v>0.9991844501834987</v>
      </c>
      <c r="W123">
        <f t="shared" si="39"/>
        <v>106</v>
      </c>
      <c r="X123">
        <f t="shared" si="40"/>
        <v>0.9856601731601732</v>
      </c>
      <c r="Y123">
        <f t="shared" si="41"/>
        <v>0</v>
      </c>
      <c r="AB123">
        <f t="shared" si="42"/>
        <v>36</v>
      </c>
      <c r="AC123">
        <f t="shared" si="43"/>
        <v>0.9951298701298701</v>
      </c>
      <c r="AE123">
        <f t="shared" si="44"/>
        <v>0</v>
      </c>
      <c r="AF123">
        <f t="shared" si="45"/>
        <v>1</v>
      </c>
      <c r="AH123">
        <f t="shared" si="46"/>
        <v>1443</v>
      </c>
      <c r="AI123">
        <f t="shared" si="47"/>
        <v>0.8000831255195345</v>
      </c>
      <c r="AM123">
        <f t="shared" si="48"/>
        <v>1134</v>
      </c>
      <c r="AO123">
        <f t="shared" si="49"/>
        <v>1419</v>
      </c>
      <c r="AR123">
        <f t="shared" si="50"/>
        <v>1134</v>
      </c>
      <c r="AS123">
        <f t="shared" si="51"/>
        <v>0.15341388030345604</v>
      </c>
      <c r="AT123">
        <f t="shared" si="52"/>
        <v>1419</v>
      </c>
      <c r="AU123">
        <f t="shared" si="53"/>
        <v>0.487917954481596</v>
      </c>
      <c r="AW123">
        <f t="shared" si="54"/>
        <v>1520</v>
      </c>
      <c r="AX123">
        <f t="shared" si="55"/>
        <v>0.7832596606302581</v>
      </c>
      <c r="AY123">
        <f t="shared" si="56"/>
        <v>150</v>
      </c>
      <c r="BB123">
        <f t="shared" si="57"/>
        <v>247</v>
      </c>
      <c r="BC123">
        <f t="shared" si="58"/>
        <v>0.9660107334525939</v>
      </c>
      <c r="BE123">
        <f t="shared" si="59"/>
        <v>1257</v>
      </c>
      <c r="BF123">
        <f t="shared" si="60"/>
        <v>0.8123880597014925</v>
      </c>
      <c r="BG123">
        <f t="shared" si="61"/>
        <v>0</v>
      </c>
      <c r="BJ123">
        <f t="shared" si="62"/>
        <v>43</v>
      </c>
      <c r="BK123">
        <f t="shared" si="63"/>
        <v>0.9937326920274012</v>
      </c>
      <c r="BN123">
        <f t="shared" si="64"/>
        <v>1199</v>
      </c>
      <c r="BO123">
        <f t="shared" si="65"/>
        <v>0.7312261824702981</v>
      </c>
      <c r="BP123">
        <f t="shared" si="66"/>
        <v>1350</v>
      </c>
      <c r="BQ123">
        <f t="shared" si="67"/>
        <v>0.5060373216245884</v>
      </c>
      <c r="BR123">
        <v>371</v>
      </c>
      <c r="BS123">
        <f t="shared" si="68"/>
        <v>0.8971729490022173</v>
      </c>
    </row>
    <row r="124" spans="5:71" ht="12.75">
      <c r="E124">
        <v>0.3</v>
      </c>
      <c r="G124">
        <f t="shared" si="31"/>
        <v>5137</v>
      </c>
      <c r="H124">
        <f t="shared" si="32"/>
        <v>0.30505952380952384</v>
      </c>
      <c r="J124">
        <f t="shared" si="33"/>
        <v>3064</v>
      </c>
      <c r="L124">
        <f t="shared" si="34"/>
        <v>3471</v>
      </c>
      <c r="O124">
        <f t="shared" si="35"/>
        <v>2811</v>
      </c>
      <c r="Q124">
        <f t="shared" si="36"/>
        <v>2800</v>
      </c>
      <c r="T124">
        <f t="shared" si="37"/>
        <v>7</v>
      </c>
      <c r="U124">
        <f t="shared" si="38"/>
        <v>0.9990485252140818</v>
      </c>
      <c r="W124">
        <f t="shared" si="39"/>
        <v>470</v>
      </c>
      <c r="X124">
        <f t="shared" si="40"/>
        <v>0.9364177489177489</v>
      </c>
      <c r="Y124">
        <f t="shared" si="41"/>
        <v>0</v>
      </c>
      <c r="AB124">
        <f t="shared" si="42"/>
        <v>747</v>
      </c>
      <c r="AC124">
        <f t="shared" si="43"/>
        <v>0.8989448051948052</v>
      </c>
      <c r="AE124">
        <f t="shared" si="44"/>
        <v>9</v>
      </c>
      <c r="AF124">
        <f t="shared" si="45"/>
        <v>0.9987824675324676</v>
      </c>
      <c r="AH124">
        <f t="shared" si="46"/>
        <v>3839</v>
      </c>
      <c r="AI124">
        <f t="shared" si="47"/>
        <v>0.4681352175117761</v>
      </c>
      <c r="AM124">
        <f t="shared" si="48"/>
        <v>1429</v>
      </c>
      <c r="AO124">
        <f t="shared" si="49"/>
        <v>1927</v>
      </c>
      <c r="AR124">
        <f t="shared" si="50"/>
        <v>1429</v>
      </c>
      <c r="AS124">
        <f t="shared" si="51"/>
        <v>0.11196965439730261</v>
      </c>
      <c r="AT124">
        <f t="shared" si="52"/>
        <v>1927</v>
      </c>
      <c r="AU124">
        <f t="shared" si="53"/>
        <v>0.416549592582186</v>
      </c>
      <c r="AW124">
        <f t="shared" si="54"/>
        <v>2768</v>
      </c>
      <c r="AX124">
        <f t="shared" si="55"/>
        <v>0.6053044346214174</v>
      </c>
      <c r="AY124">
        <f t="shared" si="56"/>
        <v>152</v>
      </c>
      <c r="BB124">
        <f t="shared" si="57"/>
        <v>594</v>
      </c>
      <c r="BC124">
        <f t="shared" si="58"/>
        <v>0.918260630246319</v>
      </c>
      <c r="BE124">
        <f t="shared" si="59"/>
        <v>2689</v>
      </c>
      <c r="BF124">
        <f t="shared" si="60"/>
        <v>0.5986567164179104</v>
      </c>
      <c r="BG124">
        <f t="shared" si="61"/>
        <v>0</v>
      </c>
      <c r="BJ124">
        <f t="shared" si="62"/>
        <v>181</v>
      </c>
      <c r="BK124">
        <f t="shared" si="63"/>
        <v>0.9736190059758053</v>
      </c>
      <c r="BN124">
        <f t="shared" si="64"/>
        <v>1755</v>
      </c>
      <c r="BO124">
        <f t="shared" si="65"/>
        <v>0.6065904505716208</v>
      </c>
      <c r="BP124">
        <f t="shared" si="66"/>
        <v>1843</v>
      </c>
      <c r="BQ124">
        <f t="shared" si="67"/>
        <v>0.3256494694474936</v>
      </c>
      <c r="BR124">
        <v>1774</v>
      </c>
      <c r="BS124">
        <f t="shared" si="68"/>
        <v>0.5083148558758315</v>
      </c>
    </row>
    <row r="125" spans="5:71" ht="12.75">
      <c r="E125">
        <v>0.4</v>
      </c>
      <c r="G125">
        <f t="shared" si="31"/>
        <v>6359</v>
      </c>
      <c r="H125">
        <f t="shared" si="32"/>
        <v>0.139745670995671</v>
      </c>
      <c r="J125">
        <f t="shared" si="33"/>
        <v>3103</v>
      </c>
      <c r="L125">
        <f t="shared" si="34"/>
        <v>3997</v>
      </c>
      <c r="O125">
        <f t="shared" si="35"/>
        <v>3381</v>
      </c>
      <c r="Q125">
        <f t="shared" si="36"/>
        <v>3109</v>
      </c>
      <c r="T125">
        <f t="shared" si="37"/>
        <v>16</v>
      </c>
      <c r="U125">
        <f t="shared" si="38"/>
        <v>0.9978252004893299</v>
      </c>
      <c r="W125">
        <f t="shared" si="39"/>
        <v>2474</v>
      </c>
      <c r="X125">
        <f t="shared" si="40"/>
        <v>0.6653138528138528</v>
      </c>
      <c r="Y125">
        <f t="shared" si="41"/>
        <v>0</v>
      </c>
      <c r="AB125">
        <f t="shared" si="42"/>
        <v>2651</v>
      </c>
      <c r="AC125">
        <f t="shared" si="43"/>
        <v>0.6413690476190477</v>
      </c>
      <c r="AE125">
        <f t="shared" si="44"/>
        <v>640</v>
      </c>
      <c r="AF125">
        <f t="shared" si="45"/>
        <v>0.9134199134199135</v>
      </c>
      <c r="AH125">
        <f t="shared" si="46"/>
        <v>5588</v>
      </c>
      <c r="AI125">
        <f t="shared" si="47"/>
        <v>0.2258243280687171</v>
      </c>
      <c r="AM125">
        <f t="shared" si="48"/>
        <v>1742</v>
      </c>
      <c r="AO125">
        <f t="shared" si="49"/>
        <v>2492</v>
      </c>
      <c r="AR125">
        <f t="shared" si="50"/>
        <v>1742</v>
      </c>
      <c r="AS125">
        <f t="shared" si="51"/>
        <v>0.06799662826636696</v>
      </c>
      <c r="AT125">
        <f t="shared" si="52"/>
        <v>2492</v>
      </c>
      <c r="AU125">
        <f t="shared" si="53"/>
        <v>0.337173363304299</v>
      </c>
      <c r="AW125">
        <f t="shared" si="54"/>
        <v>4142</v>
      </c>
      <c r="AX125">
        <f t="shared" si="55"/>
        <v>0.4093825752174533</v>
      </c>
      <c r="AY125">
        <f t="shared" si="56"/>
        <v>152</v>
      </c>
      <c r="BB125">
        <f t="shared" si="57"/>
        <v>1052</v>
      </c>
      <c r="BC125">
        <f t="shared" si="58"/>
        <v>0.8552359983486996</v>
      </c>
      <c r="BE125">
        <f t="shared" si="59"/>
        <v>4398</v>
      </c>
      <c r="BF125">
        <f t="shared" si="60"/>
        <v>0.3435820895522388</v>
      </c>
      <c r="BG125">
        <f t="shared" si="61"/>
        <v>0</v>
      </c>
      <c r="BJ125">
        <f t="shared" si="62"/>
        <v>522</v>
      </c>
      <c r="BK125">
        <f t="shared" si="63"/>
        <v>0.9239177962396152</v>
      </c>
      <c r="BN125">
        <f t="shared" si="64"/>
        <v>2311</v>
      </c>
      <c r="BO125">
        <f t="shared" si="65"/>
        <v>0.48195471867294326</v>
      </c>
      <c r="BP125">
        <f t="shared" si="66"/>
        <v>2162</v>
      </c>
      <c r="BQ125">
        <f t="shared" si="67"/>
        <v>0.20892791803878522</v>
      </c>
      <c r="BR125">
        <v>3085</v>
      </c>
      <c r="BS125">
        <f t="shared" si="68"/>
        <v>0.14495565410199557</v>
      </c>
    </row>
    <row r="126" spans="5:71" ht="12.75">
      <c r="E126">
        <v>0.5</v>
      </c>
      <c r="G126">
        <f t="shared" si="31"/>
        <v>6984</v>
      </c>
      <c r="H126">
        <f t="shared" si="32"/>
        <v>0.05519480519480519</v>
      </c>
      <c r="J126">
        <f t="shared" si="33"/>
        <v>3103</v>
      </c>
      <c r="L126">
        <f t="shared" si="34"/>
        <v>4212</v>
      </c>
      <c r="O126">
        <f t="shared" si="35"/>
        <v>3769</v>
      </c>
      <c r="Q126">
        <f t="shared" si="36"/>
        <v>3259</v>
      </c>
      <c r="T126">
        <f t="shared" si="37"/>
        <v>78</v>
      </c>
      <c r="U126">
        <f t="shared" si="38"/>
        <v>0.9893978523854832</v>
      </c>
      <c r="W126">
        <f t="shared" si="39"/>
        <v>5280</v>
      </c>
      <c r="X126">
        <f t="shared" si="40"/>
        <v>0.2857142857142857</v>
      </c>
      <c r="Y126">
        <f t="shared" si="41"/>
        <v>0</v>
      </c>
      <c r="AB126">
        <f t="shared" si="42"/>
        <v>4915</v>
      </c>
      <c r="AC126">
        <f t="shared" si="43"/>
        <v>0.33509199134199136</v>
      </c>
      <c r="AE126">
        <f t="shared" si="44"/>
        <v>2912</v>
      </c>
      <c r="AF126">
        <f t="shared" si="45"/>
        <v>0.6060606060606061</v>
      </c>
      <c r="AH126">
        <f t="shared" si="46"/>
        <v>6500</v>
      </c>
      <c r="AI126">
        <f t="shared" si="47"/>
        <v>0.09947353837628152</v>
      </c>
      <c r="AM126">
        <f t="shared" si="48"/>
        <v>2003</v>
      </c>
      <c r="AO126">
        <f t="shared" si="49"/>
        <v>3131</v>
      </c>
      <c r="AR126">
        <f t="shared" si="50"/>
        <v>2003</v>
      </c>
      <c r="AS126">
        <f t="shared" si="51"/>
        <v>0.03132902500702445</v>
      </c>
      <c r="AT126">
        <f t="shared" si="52"/>
        <v>3131</v>
      </c>
      <c r="AU126">
        <f t="shared" si="53"/>
        <v>0.24740095532452935</v>
      </c>
      <c r="AW126">
        <f t="shared" si="54"/>
        <v>5309</v>
      </c>
      <c r="AX126">
        <f t="shared" si="55"/>
        <v>0.2429773278197633</v>
      </c>
      <c r="AY126">
        <f t="shared" si="56"/>
        <v>152</v>
      </c>
      <c r="BB126">
        <f t="shared" si="57"/>
        <v>1628</v>
      </c>
      <c r="BC126">
        <f t="shared" si="58"/>
        <v>0.775973579193615</v>
      </c>
      <c r="BE126">
        <f t="shared" si="59"/>
        <v>5826</v>
      </c>
      <c r="BF126">
        <f t="shared" si="60"/>
        <v>0.13044776119402984</v>
      </c>
      <c r="BG126">
        <f t="shared" si="61"/>
        <v>0</v>
      </c>
      <c r="BJ126">
        <f t="shared" si="62"/>
        <v>1395</v>
      </c>
      <c r="BK126">
        <f t="shared" si="63"/>
        <v>0.7966768692610406</v>
      </c>
      <c r="BN126">
        <f t="shared" si="64"/>
        <v>2835</v>
      </c>
      <c r="BO126">
        <f t="shared" si="65"/>
        <v>0.3644922663080027</v>
      </c>
      <c r="BP126">
        <f t="shared" si="66"/>
        <v>2380</v>
      </c>
      <c r="BQ126">
        <f t="shared" si="67"/>
        <v>0.1291620929381632</v>
      </c>
      <c r="BR126">
        <v>3519</v>
      </c>
      <c r="BS126">
        <f t="shared" si="68"/>
        <v>0.02466740576496674</v>
      </c>
    </row>
    <row r="127" spans="5:71" ht="12.75">
      <c r="E127">
        <v>0.6</v>
      </c>
      <c r="G127">
        <f t="shared" si="31"/>
        <v>7289</v>
      </c>
      <c r="H127">
        <f t="shared" si="32"/>
        <v>0.013933982683982684</v>
      </c>
      <c r="J127">
        <f t="shared" si="33"/>
        <v>3103</v>
      </c>
      <c r="L127">
        <f t="shared" si="34"/>
        <v>4259</v>
      </c>
      <c r="O127">
        <f t="shared" si="35"/>
        <v>3950</v>
      </c>
      <c r="Q127">
        <f t="shared" si="36"/>
        <v>3322</v>
      </c>
      <c r="T127">
        <f t="shared" si="37"/>
        <v>147</v>
      </c>
      <c r="U127">
        <f t="shared" si="38"/>
        <v>0.9800190294957184</v>
      </c>
      <c r="W127">
        <f t="shared" si="39"/>
        <v>6970</v>
      </c>
      <c r="X127">
        <f t="shared" si="40"/>
        <v>0.05708874458874459</v>
      </c>
      <c r="Y127">
        <f t="shared" si="41"/>
        <v>0</v>
      </c>
      <c r="AB127">
        <f t="shared" si="42"/>
        <v>6661</v>
      </c>
      <c r="AC127">
        <f t="shared" si="43"/>
        <v>0.09889069264069264</v>
      </c>
      <c r="AE127">
        <f t="shared" si="44"/>
        <v>5525</v>
      </c>
      <c r="AF127">
        <f t="shared" si="45"/>
        <v>0.2525703463203463</v>
      </c>
      <c r="AH127">
        <f t="shared" si="46"/>
        <v>6959</v>
      </c>
      <c r="AI127">
        <f t="shared" si="47"/>
        <v>0.035882515932391244</v>
      </c>
      <c r="AM127">
        <f t="shared" si="48"/>
        <v>2175</v>
      </c>
      <c r="AO127">
        <f t="shared" si="49"/>
        <v>3572</v>
      </c>
      <c r="AR127">
        <f t="shared" si="50"/>
        <v>2175</v>
      </c>
      <c r="AS127">
        <f t="shared" si="51"/>
        <v>0.007164933970216353</v>
      </c>
      <c r="AT127">
        <f t="shared" si="52"/>
        <v>3572</v>
      </c>
      <c r="AU127">
        <f t="shared" si="53"/>
        <v>0.18544534981736444</v>
      </c>
      <c r="AW127">
        <f t="shared" si="54"/>
        <v>6094</v>
      </c>
      <c r="AX127">
        <f t="shared" si="55"/>
        <v>0.1310423499215742</v>
      </c>
      <c r="AY127">
        <f t="shared" si="56"/>
        <v>152</v>
      </c>
      <c r="BB127">
        <f t="shared" si="57"/>
        <v>2701</v>
      </c>
      <c r="BC127">
        <f t="shared" si="58"/>
        <v>0.6283198018439521</v>
      </c>
      <c r="BE127">
        <f t="shared" si="59"/>
        <v>6525</v>
      </c>
      <c r="BF127">
        <f t="shared" si="60"/>
        <v>0.026119402985074626</v>
      </c>
      <c r="BG127">
        <f t="shared" si="61"/>
        <v>0</v>
      </c>
      <c r="BJ127">
        <f t="shared" si="62"/>
        <v>2655</v>
      </c>
      <c r="BK127">
        <f t="shared" si="63"/>
        <v>0.6130301705290774</v>
      </c>
      <c r="BN127">
        <f t="shared" si="64"/>
        <v>3273</v>
      </c>
      <c r="BO127">
        <f t="shared" si="65"/>
        <v>0.26630800268997984</v>
      </c>
      <c r="BP127">
        <f t="shared" si="66"/>
        <v>2558</v>
      </c>
      <c r="BQ127">
        <f t="shared" si="67"/>
        <v>0.06403219904866447</v>
      </c>
      <c r="BR127">
        <v>3597</v>
      </c>
      <c r="BS127">
        <f t="shared" si="68"/>
        <v>0.003048780487804878</v>
      </c>
    </row>
    <row r="128" spans="5:71" ht="12.75">
      <c r="E128">
        <v>0.7</v>
      </c>
      <c r="G128">
        <f t="shared" si="31"/>
        <v>7382</v>
      </c>
      <c r="H128">
        <f t="shared" si="32"/>
        <v>0.0013528138528138528</v>
      </c>
      <c r="J128">
        <f t="shared" si="33"/>
        <v>3103</v>
      </c>
      <c r="L128">
        <f t="shared" si="34"/>
        <v>4280</v>
      </c>
      <c r="O128">
        <f t="shared" si="35"/>
        <v>4020</v>
      </c>
      <c r="Q128">
        <f t="shared" si="36"/>
        <v>3341</v>
      </c>
      <c r="T128">
        <f t="shared" si="37"/>
        <v>433</v>
      </c>
      <c r="U128">
        <f t="shared" si="38"/>
        <v>0.9411444882424902</v>
      </c>
      <c r="W128">
        <f t="shared" si="39"/>
        <v>7369</v>
      </c>
      <c r="X128">
        <f t="shared" si="40"/>
        <v>0.0031114718614718615</v>
      </c>
      <c r="Y128">
        <f t="shared" si="41"/>
        <v>0</v>
      </c>
      <c r="AB128">
        <f t="shared" si="42"/>
        <v>7341</v>
      </c>
      <c r="AC128">
        <f t="shared" si="43"/>
        <v>0.006899350649350649</v>
      </c>
      <c r="AE128">
        <f t="shared" si="44"/>
        <v>6857</v>
      </c>
      <c r="AF128">
        <f t="shared" si="45"/>
        <v>0.07237554112554112</v>
      </c>
      <c r="AH128">
        <f t="shared" si="46"/>
        <v>7146</v>
      </c>
      <c r="AI128">
        <f t="shared" si="47"/>
        <v>0.00997506234413965</v>
      </c>
      <c r="AM128">
        <f t="shared" si="48"/>
        <v>2219</v>
      </c>
      <c r="AO128">
        <f t="shared" si="49"/>
        <v>3912</v>
      </c>
      <c r="AR128">
        <f t="shared" si="50"/>
        <v>2219</v>
      </c>
      <c r="AS128">
        <f t="shared" si="51"/>
        <v>0.0009834223096375386</v>
      </c>
      <c r="AT128">
        <f t="shared" si="52"/>
        <v>3912</v>
      </c>
      <c r="AU128">
        <f t="shared" si="53"/>
        <v>0.13767912334925542</v>
      </c>
      <c r="AW128">
        <f t="shared" si="54"/>
        <v>6777</v>
      </c>
      <c r="AX128">
        <f t="shared" si="55"/>
        <v>0.03365178953372309</v>
      </c>
      <c r="AY128">
        <f t="shared" si="56"/>
        <v>152</v>
      </c>
      <c r="BB128">
        <f t="shared" si="57"/>
        <v>4125</v>
      </c>
      <c r="BC128">
        <f t="shared" si="58"/>
        <v>0.43236548782165957</v>
      </c>
      <c r="BE128">
        <f t="shared" si="59"/>
        <v>6689</v>
      </c>
      <c r="BF128">
        <f t="shared" si="60"/>
        <v>0.0016417910447761193</v>
      </c>
      <c r="BG128">
        <f t="shared" si="61"/>
        <v>0</v>
      </c>
      <c r="BJ128">
        <f t="shared" si="62"/>
        <v>4563</v>
      </c>
      <c r="BK128">
        <f t="shared" si="63"/>
        <v>0.334936598163533</v>
      </c>
      <c r="BN128">
        <f t="shared" si="64"/>
        <v>3657</v>
      </c>
      <c r="BO128">
        <f t="shared" si="65"/>
        <v>0.18022864828513785</v>
      </c>
      <c r="BP128">
        <f t="shared" si="66"/>
        <v>2645</v>
      </c>
      <c r="BQ128">
        <f t="shared" si="67"/>
        <v>0.03219904866447128</v>
      </c>
      <c r="BR128">
        <v>3608</v>
      </c>
      <c r="BS128">
        <f t="shared" si="68"/>
        <v>0</v>
      </c>
    </row>
    <row r="129" spans="5:71" ht="12.75">
      <c r="E129">
        <v>0.8</v>
      </c>
      <c r="G129">
        <f t="shared" si="31"/>
        <v>7392</v>
      </c>
      <c r="H129">
        <f t="shared" si="32"/>
        <v>0</v>
      </c>
      <c r="J129">
        <f t="shared" si="33"/>
        <v>3103</v>
      </c>
      <c r="L129">
        <f t="shared" si="34"/>
        <v>4283</v>
      </c>
      <c r="O129">
        <f t="shared" si="35"/>
        <v>4033</v>
      </c>
      <c r="Q129">
        <f t="shared" si="36"/>
        <v>3341</v>
      </c>
      <c r="T129">
        <f t="shared" si="37"/>
        <v>1220</v>
      </c>
      <c r="U129">
        <f t="shared" si="38"/>
        <v>0.8341715373114041</v>
      </c>
      <c r="W129">
        <f t="shared" si="39"/>
        <v>7392</v>
      </c>
      <c r="X129">
        <f t="shared" si="40"/>
        <v>0</v>
      </c>
      <c r="Y129">
        <f t="shared" si="41"/>
        <v>0</v>
      </c>
      <c r="AB129">
        <f t="shared" si="42"/>
        <v>7392</v>
      </c>
      <c r="AC129">
        <f t="shared" si="43"/>
        <v>0</v>
      </c>
      <c r="AE129">
        <f t="shared" si="44"/>
        <v>7376</v>
      </c>
      <c r="AF129">
        <f t="shared" si="45"/>
        <v>0.0021645021645021645</v>
      </c>
      <c r="AH129">
        <f t="shared" si="46"/>
        <v>7191</v>
      </c>
      <c r="AI129">
        <f t="shared" si="47"/>
        <v>0.003740648379052369</v>
      </c>
      <c r="AM129">
        <f t="shared" si="48"/>
        <v>2226</v>
      </c>
      <c r="AO129">
        <f t="shared" si="49"/>
        <v>4345</v>
      </c>
      <c r="AR129">
        <f t="shared" si="50"/>
        <v>2226</v>
      </c>
      <c r="AS129">
        <f t="shared" si="51"/>
        <v>0</v>
      </c>
      <c r="AT129">
        <f t="shared" si="52"/>
        <v>4345</v>
      </c>
      <c r="AU129">
        <f t="shared" si="53"/>
        <v>0.07684742905310481</v>
      </c>
      <c r="AW129">
        <f t="shared" si="54"/>
        <v>6918</v>
      </c>
      <c r="AX129">
        <f t="shared" si="55"/>
        <v>0.01354627121060887</v>
      </c>
      <c r="AY129">
        <f t="shared" si="56"/>
        <v>152</v>
      </c>
      <c r="BB129">
        <f t="shared" si="57"/>
        <v>5923</v>
      </c>
      <c r="BC129">
        <f t="shared" si="58"/>
        <v>0.18494564469519748</v>
      </c>
      <c r="BE129">
        <f t="shared" si="59"/>
        <v>6700</v>
      </c>
      <c r="BF129">
        <f t="shared" si="60"/>
        <v>0</v>
      </c>
      <c r="BG129">
        <f t="shared" si="61"/>
        <v>0</v>
      </c>
      <c r="BJ129">
        <f t="shared" si="62"/>
        <v>6341</v>
      </c>
      <c r="BK129">
        <f t="shared" si="63"/>
        <v>0.07579070106398485</v>
      </c>
      <c r="BN129">
        <f t="shared" si="64"/>
        <v>3945</v>
      </c>
      <c r="BO129">
        <f t="shared" si="65"/>
        <v>0.11566913248150638</v>
      </c>
      <c r="BP129">
        <f t="shared" si="66"/>
        <v>2697</v>
      </c>
      <c r="BQ129">
        <f t="shared" si="67"/>
        <v>0.013172338090010977</v>
      </c>
      <c r="BR129">
        <v>3608</v>
      </c>
      <c r="BS129">
        <f t="shared" si="68"/>
        <v>0</v>
      </c>
    </row>
    <row r="130" spans="5:71" ht="12.75">
      <c r="E130">
        <v>0.9</v>
      </c>
      <c r="G130">
        <f t="shared" si="31"/>
        <v>7392</v>
      </c>
      <c r="H130">
        <f t="shared" si="32"/>
        <v>0</v>
      </c>
      <c r="J130">
        <f t="shared" si="33"/>
        <v>3103</v>
      </c>
      <c r="L130">
        <f t="shared" si="34"/>
        <v>4288</v>
      </c>
      <c r="O130">
        <f t="shared" si="35"/>
        <v>4033</v>
      </c>
      <c r="Q130">
        <f t="shared" si="36"/>
        <v>3341</v>
      </c>
      <c r="T130">
        <f t="shared" si="37"/>
        <v>3167</v>
      </c>
      <c r="U130">
        <f t="shared" si="38"/>
        <v>0.569525621856735</v>
      </c>
      <c r="W130">
        <f t="shared" si="39"/>
        <v>7392</v>
      </c>
      <c r="X130">
        <f t="shared" si="40"/>
        <v>0</v>
      </c>
      <c r="Y130">
        <f t="shared" si="41"/>
        <v>0</v>
      </c>
      <c r="AB130">
        <f t="shared" si="42"/>
        <v>7392</v>
      </c>
      <c r="AC130">
        <f t="shared" si="43"/>
        <v>0</v>
      </c>
      <c r="AE130">
        <f t="shared" si="44"/>
        <v>7392</v>
      </c>
      <c r="AF130">
        <f t="shared" si="45"/>
        <v>0</v>
      </c>
      <c r="AH130">
        <f t="shared" si="46"/>
        <v>7216</v>
      </c>
      <c r="AI130">
        <f t="shared" si="47"/>
        <v>0.0002770850651149903</v>
      </c>
      <c r="AM130">
        <f t="shared" si="48"/>
        <v>2226</v>
      </c>
      <c r="AO130">
        <f t="shared" si="49"/>
        <v>4859</v>
      </c>
      <c r="AR130">
        <f t="shared" si="50"/>
        <v>2226</v>
      </c>
      <c r="AS130">
        <f t="shared" si="51"/>
        <v>0</v>
      </c>
      <c r="AT130">
        <f t="shared" si="52"/>
        <v>4859</v>
      </c>
      <c r="AU130">
        <f t="shared" si="53"/>
        <v>0.004636133745434111</v>
      </c>
      <c r="AW130">
        <f t="shared" si="54"/>
        <v>7000</v>
      </c>
      <c r="AX130">
        <f t="shared" si="55"/>
        <v>0.0018537002709254242</v>
      </c>
      <c r="AY130">
        <f t="shared" si="56"/>
        <v>152</v>
      </c>
      <c r="BB130">
        <f t="shared" si="57"/>
        <v>6981</v>
      </c>
      <c r="BC130">
        <f t="shared" si="58"/>
        <v>0.03935599284436494</v>
      </c>
      <c r="BE130">
        <f t="shared" si="59"/>
        <v>6700</v>
      </c>
      <c r="BF130">
        <f t="shared" si="60"/>
        <v>0</v>
      </c>
      <c r="BG130">
        <f t="shared" si="61"/>
        <v>0</v>
      </c>
      <c r="BJ130">
        <f t="shared" si="62"/>
        <v>6858</v>
      </c>
      <c r="BK130">
        <f t="shared" si="63"/>
        <v>0.00043725404459991256</v>
      </c>
      <c r="BN130">
        <f t="shared" si="64"/>
        <v>4174</v>
      </c>
      <c r="BO130">
        <f t="shared" si="65"/>
        <v>0.0643353508182022</v>
      </c>
      <c r="BP130">
        <f t="shared" si="66"/>
        <v>2716</v>
      </c>
      <c r="BQ130">
        <f t="shared" si="67"/>
        <v>0.0062202707647274055</v>
      </c>
      <c r="BR130">
        <v>3608</v>
      </c>
      <c r="BS130">
        <f t="shared" si="68"/>
        <v>0</v>
      </c>
    </row>
    <row r="131" spans="5:71" ht="12.75">
      <c r="E131">
        <v>1</v>
      </c>
      <c r="G131">
        <f t="shared" si="31"/>
        <v>7392</v>
      </c>
      <c r="H131">
        <f t="shared" si="32"/>
        <v>0</v>
      </c>
      <c r="J131">
        <f t="shared" si="33"/>
        <v>3103</v>
      </c>
      <c r="L131">
        <f t="shared" si="34"/>
        <v>4289</v>
      </c>
      <c r="O131">
        <f t="shared" si="35"/>
        <v>4033</v>
      </c>
      <c r="Q131">
        <f t="shared" si="36"/>
        <v>3341</v>
      </c>
      <c r="T131">
        <f t="shared" si="37"/>
        <v>7357</v>
      </c>
      <c r="U131">
        <f t="shared" si="38"/>
        <v>0</v>
      </c>
      <c r="W131">
        <f t="shared" si="39"/>
        <v>7392</v>
      </c>
      <c r="X131">
        <f t="shared" si="40"/>
        <v>0</v>
      </c>
      <c r="Y131">
        <f t="shared" si="41"/>
        <v>0</v>
      </c>
      <c r="AB131">
        <f t="shared" si="42"/>
        <v>7392</v>
      </c>
      <c r="AC131">
        <f t="shared" si="43"/>
        <v>0</v>
      </c>
      <c r="AE131">
        <f t="shared" si="44"/>
        <v>7392</v>
      </c>
      <c r="AF131">
        <f t="shared" si="45"/>
        <v>0</v>
      </c>
      <c r="AH131">
        <f t="shared" si="46"/>
        <v>7218</v>
      </c>
      <c r="AI131">
        <f t="shared" si="47"/>
        <v>0</v>
      </c>
      <c r="AM131">
        <f t="shared" si="48"/>
        <v>2226</v>
      </c>
      <c r="AO131">
        <f t="shared" si="49"/>
        <v>4892</v>
      </c>
      <c r="AR131">
        <f t="shared" si="50"/>
        <v>2226</v>
      </c>
      <c r="AS131">
        <f t="shared" si="51"/>
        <v>0</v>
      </c>
      <c r="AT131">
        <f t="shared" si="52"/>
        <v>4892</v>
      </c>
      <c r="AU131">
        <f t="shared" si="53"/>
        <v>0</v>
      </c>
      <c r="AW131">
        <f t="shared" si="54"/>
        <v>7013</v>
      </c>
      <c r="AX131">
        <f t="shared" si="55"/>
        <v>0</v>
      </c>
      <c r="AY131">
        <f t="shared" si="56"/>
        <v>152</v>
      </c>
      <c r="BB131">
        <f t="shared" si="57"/>
        <v>7267</v>
      </c>
      <c r="BC131">
        <f t="shared" si="58"/>
        <v>0</v>
      </c>
      <c r="BE131">
        <f t="shared" si="59"/>
        <v>6700</v>
      </c>
      <c r="BF131">
        <f t="shared" si="60"/>
        <v>0</v>
      </c>
      <c r="BG131">
        <f t="shared" si="61"/>
        <v>0</v>
      </c>
      <c r="BJ131">
        <f t="shared" si="62"/>
        <v>6861</v>
      </c>
      <c r="BK131">
        <f t="shared" si="63"/>
        <v>0</v>
      </c>
      <c r="BN131">
        <f t="shared" si="64"/>
        <v>4461</v>
      </c>
      <c r="BO131">
        <f t="shared" si="65"/>
        <v>0</v>
      </c>
      <c r="BP131">
        <f t="shared" si="66"/>
        <v>2733</v>
      </c>
      <c r="BQ131">
        <f t="shared" si="67"/>
        <v>0</v>
      </c>
      <c r="BR131">
        <v>3608</v>
      </c>
      <c r="BS131">
        <f t="shared" si="68"/>
        <v>0</v>
      </c>
    </row>
    <row r="133" ht="12.75">
      <c r="BR133" t="s">
        <v>38</v>
      </c>
    </row>
    <row r="134" spans="2:71" ht="12.75">
      <c r="B134" t="s">
        <v>42</v>
      </c>
      <c r="E134">
        <v>0</v>
      </c>
      <c r="G134">
        <f>G47+G66</f>
        <v>0</v>
      </c>
      <c r="H134">
        <f>(2880-G134)/2880</f>
        <v>1</v>
      </c>
      <c r="J134">
        <f>J47+J66</f>
        <v>0</v>
      </c>
      <c r="K134">
        <f>(2880-J134)/2880</f>
        <v>1</v>
      </c>
      <c r="L134">
        <f>L47+L66</f>
        <v>0</v>
      </c>
      <c r="M134">
        <f>(2880-L134)/2880</f>
        <v>1</v>
      </c>
      <c r="O134">
        <f>O47+O66</f>
        <v>0</v>
      </c>
      <c r="P134">
        <f>(2880-O134)/2880</f>
        <v>1</v>
      </c>
      <c r="Q134">
        <f>Q47+Q66</f>
        <v>0</v>
      </c>
      <c r="R134">
        <f>(2880-Q134)/2880</f>
        <v>1</v>
      </c>
      <c r="T134">
        <f>T47+T66</f>
        <v>0</v>
      </c>
      <c r="U134">
        <f>(2862-T134)/2862</f>
        <v>1</v>
      </c>
      <c r="W134">
        <f>W47+W66</f>
        <v>0</v>
      </c>
      <c r="X134">
        <f>(2880-W134)/2880</f>
        <v>1</v>
      </c>
      <c r="Y134">
        <f>Y47+Y66</f>
        <v>0</v>
      </c>
      <c r="Z134">
        <f>(2880-Y134)/2880</f>
        <v>1</v>
      </c>
      <c r="AB134">
        <f>AB47+AB66</f>
        <v>0</v>
      </c>
      <c r="AC134">
        <f>(2880-AB134)/2880</f>
        <v>1</v>
      </c>
      <c r="AE134">
        <f>AE47+AE66</f>
        <v>0</v>
      </c>
      <c r="AF134">
        <f>(2880-AE134)/2880</f>
        <v>1</v>
      </c>
      <c r="AH134">
        <f>AH47+AH66</f>
        <v>0</v>
      </c>
      <c r="AI134">
        <f>(2877-AH134)/2877</f>
        <v>1</v>
      </c>
      <c r="AJ134">
        <f aca="true" t="shared" si="69" ref="AJ134:AJ144">AJ47+AH66</f>
        <v>0</v>
      </c>
      <c r="AK134">
        <f>(1415-AJ134)/1415</f>
        <v>1</v>
      </c>
      <c r="AM134">
        <f>AM47+AM66</f>
        <v>0</v>
      </c>
      <c r="AN134">
        <f>(2880-AM134)/2880</f>
        <v>1</v>
      </c>
      <c r="AO134">
        <f>AO47+AO66</f>
        <v>0</v>
      </c>
      <c r="AP134">
        <f>(2880-AO134)/2880</f>
        <v>1</v>
      </c>
      <c r="AR134">
        <f>AR47+AR66</f>
        <v>0</v>
      </c>
      <c r="AS134">
        <f>(1634-AR134)/2585</f>
        <v>0.6321083172147002</v>
      </c>
      <c r="AT134">
        <f>AT47+AT66</f>
        <v>0</v>
      </c>
      <c r="AU134">
        <f>(951-AT134)/2585</f>
        <v>0.3678916827852998</v>
      </c>
      <c r="AW134">
        <f>AW47+AW66</f>
        <v>0</v>
      </c>
      <c r="AX134">
        <f>(2716-AW134)/2716</f>
        <v>1</v>
      </c>
      <c r="AY134">
        <f>AY47+AY66</f>
        <v>0</v>
      </c>
      <c r="AZ134">
        <f>(2880-AY134)/2880</f>
        <v>1</v>
      </c>
      <c r="BB134">
        <f>BB47+BB66</f>
        <v>0</v>
      </c>
      <c r="BC134">
        <f>(2880-BB134)/2880</f>
        <v>1</v>
      </c>
      <c r="BE134">
        <f>+BE47+BE66</f>
        <v>0</v>
      </c>
      <c r="BF134">
        <f>(2281-BE134)/2281</f>
        <v>1</v>
      </c>
      <c r="BG134">
        <f>+BG47+BG66</f>
        <v>0</v>
      </c>
      <c r="BH134">
        <f>(599-BG134)/599</f>
        <v>1</v>
      </c>
      <c r="BJ134">
        <f>+BJ47+BJ66</f>
        <v>0</v>
      </c>
      <c r="BK134">
        <f>(1987-BJ134)/1987</f>
        <v>1</v>
      </c>
      <c r="BL134">
        <f>+BL47+BL66</f>
        <v>0</v>
      </c>
      <c r="BM134">
        <f>(892-BL134)/892</f>
        <v>1</v>
      </c>
      <c r="BN134">
        <f>BN47+BN66</f>
        <v>0</v>
      </c>
      <c r="BO134">
        <f>(2375-BN134)/2375</f>
        <v>1</v>
      </c>
      <c r="BP134">
        <f>BP47+BP66</f>
        <v>0</v>
      </c>
      <c r="BQ134">
        <f>(524-BP134)/524</f>
        <v>1</v>
      </c>
      <c r="BR134">
        <f>BR47+BR66</f>
        <v>0</v>
      </c>
      <c r="BS134">
        <f>(1464-BR134)/1464</f>
        <v>1</v>
      </c>
    </row>
    <row r="135" spans="5:71" ht="12.75">
      <c r="E135">
        <v>0.1</v>
      </c>
      <c r="G135">
        <f aca="true" t="shared" si="70" ref="G135:G144">G48+G67</f>
        <v>504</v>
      </c>
      <c r="H135">
        <f aca="true" t="shared" si="71" ref="H135:H144">(2880-G135)/2880</f>
        <v>0.825</v>
      </c>
      <c r="J135">
        <f aca="true" t="shared" si="72" ref="J135:J144">J48+J67</f>
        <v>446</v>
      </c>
      <c r="L135">
        <f aca="true" t="shared" si="73" ref="L135:L144">L48+L67</f>
        <v>666</v>
      </c>
      <c r="O135">
        <f aca="true" t="shared" si="74" ref="O135:O144">O48+O67</f>
        <v>259</v>
      </c>
      <c r="Q135">
        <f aca="true" t="shared" si="75" ref="Q135:Q144">Q48+Q67</f>
        <v>222</v>
      </c>
      <c r="T135">
        <f aca="true" t="shared" si="76" ref="T135:T144">T48+T67</f>
        <v>0</v>
      </c>
      <c r="U135">
        <f aca="true" t="shared" si="77" ref="U135:U144">(2862-T135)/2862</f>
        <v>1</v>
      </c>
      <c r="W135">
        <f aca="true" t="shared" si="78" ref="W135:W144">W48+W67</f>
        <v>5</v>
      </c>
      <c r="X135">
        <f aca="true" t="shared" si="79" ref="X135:X144">(2880-W135)/2880</f>
        <v>0.9982638888888888</v>
      </c>
      <c r="Y135">
        <f aca="true" t="shared" si="80" ref="Y135:Y144">Y48+Y67</f>
        <v>0</v>
      </c>
      <c r="AB135">
        <f aca="true" t="shared" si="81" ref="AB135:AB144">AB48+AB67</f>
        <v>0</v>
      </c>
      <c r="AC135">
        <f aca="true" t="shared" si="82" ref="AC135:AC144">(2880-AB135)/2880</f>
        <v>1</v>
      </c>
      <c r="AE135">
        <f aca="true" t="shared" si="83" ref="AE135:AE144">AE48+AE67</f>
        <v>0</v>
      </c>
      <c r="AF135">
        <f aca="true" t="shared" si="84" ref="AF135:AF144">(2880-AE135)/2880</f>
        <v>1</v>
      </c>
      <c r="AH135">
        <f aca="true" t="shared" si="85" ref="AH135:AH144">AH48+AH67</f>
        <v>21</v>
      </c>
      <c r="AI135">
        <f aca="true" t="shared" si="86" ref="AI135:AI144">(2877-AH135)/2877</f>
        <v>0.9927007299270073</v>
      </c>
      <c r="AJ135">
        <f t="shared" si="69"/>
        <v>0</v>
      </c>
      <c r="AK135">
        <f aca="true" t="shared" si="87" ref="AK135:AK144">(1415-AJ135)/1415</f>
        <v>1</v>
      </c>
      <c r="AM135">
        <f aca="true" t="shared" si="88" ref="AM135:AM144">AM48+AM67</f>
        <v>164</v>
      </c>
      <c r="AO135">
        <f aca="true" t="shared" si="89" ref="AO135:AO144">AO48+AO67</f>
        <v>178</v>
      </c>
      <c r="AR135">
        <f aca="true" t="shared" si="90" ref="AR135:AR144">AR48+AR67</f>
        <v>164</v>
      </c>
      <c r="AS135">
        <f aca="true" t="shared" si="91" ref="AS135:AS144">(1634-AR135)/2585</f>
        <v>0.5686653771760155</v>
      </c>
      <c r="AT135">
        <f aca="true" t="shared" si="92" ref="AT135:AT144">AT48+AT67</f>
        <v>178</v>
      </c>
      <c r="AU135">
        <f aca="true" t="shared" si="93" ref="AU135:AU144">(951-AT135)/2585</f>
        <v>0.29903288201160544</v>
      </c>
      <c r="AW135">
        <f aca="true" t="shared" si="94" ref="AW135:AW144">AW48+AW67</f>
        <v>130</v>
      </c>
      <c r="AX135">
        <f aca="true" t="shared" si="95" ref="AX135:AX144">(2716-AW135)/2716</f>
        <v>0.9521354933726067</v>
      </c>
      <c r="AY135">
        <f aca="true" t="shared" si="96" ref="AY135:AY144">AY48+AY67</f>
        <v>81</v>
      </c>
      <c r="BB135">
        <f aca="true" t="shared" si="97" ref="BB135:BB144">BB48+BB67</f>
        <v>16</v>
      </c>
      <c r="BC135">
        <f aca="true" t="shared" si="98" ref="BC135:BC144">(2880-BB135)/2880</f>
        <v>0.9944444444444445</v>
      </c>
      <c r="BE135">
        <f aca="true" t="shared" si="99" ref="BE135:BE144">+BE48+BE67</f>
        <v>830</v>
      </c>
      <c r="BF135">
        <f aca="true" t="shared" si="100" ref="BF135:BF144">(2281-BE135)/2281</f>
        <v>0.6361245067952652</v>
      </c>
      <c r="BG135">
        <f aca="true" t="shared" si="101" ref="BG135:BG144">+BG48+BG67</f>
        <v>437</v>
      </c>
      <c r="BH135">
        <f aca="true" t="shared" si="102" ref="BH135:BH144">(599-BG135)/599</f>
        <v>0.2704507512520868</v>
      </c>
      <c r="BJ135">
        <f aca="true" t="shared" si="103" ref="BJ135:BJ144">+BJ48+BJ67</f>
        <v>3</v>
      </c>
      <c r="BK135">
        <f aca="true" t="shared" si="104" ref="BK135:BK144">(1987-BJ135)/1987</f>
        <v>0.9984901862103673</v>
      </c>
      <c r="BL135">
        <f aca="true" t="shared" si="105" ref="BL135:BL144">+BL48+BL67</f>
        <v>239</v>
      </c>
      <c r="BM135">
        <f aca="true" t="shared" si="106" ref="BM135:BM144">(892-BL135)/892</f>
        <v>0.7320627802690582</v>
      </c>
      <c r="BN135">
        <f aca="true" t="shared" si="107" ref="BN135:BP144">BN48+BN67</f>
        <v>140</v>
      </c>
      <c r="BO135">
        <f aca="true" t="shared" si="108" ref="BO135:BO144">(2375-BN135)/2375</f>
        <v>0.9410526315789474</v>
      </c>
      <c r="BP135">
        <f t="shared" si="107"/>
        <v>124</v>
      </c>
      <c r="BQ135">
        <f aca="true" t="shared" si="109" ref="BQ135:BQ144">(524-BP135)/524</f>
        <v>0.7633587786259542</v>
      </c>
      <c r="BR135">
        <f aca="true" t="shared" si="110" ref="BR135:BR144">BR48+BR67</f>
        <v>19</v>
      </c>
      <c r="BS135">
        <f aca="true" t="shared" si="111" ref="BS135:BS144">(1464-BR135)/1464</f>
        <v>0.9870218579234973</v>
      </c>
    </row>
    <row r="136" spans="5:71" ht="12.75">
      <c r="E136">
        <v>0.2</v>
      </c>
      <c r="G136">
        <f t="shared" si="70"/>
        <v>891</v>
      </c>
      <c r="H136">
        <f t="shared" si="71"/>
        <v>0.690625</v>
      </c>
      <c r="J136">
        <f t="shared" si="72"/>
        <v>537</v>
      </c>
      <c r="L136">
        <f t="shared" si="73"/>
        <v>1391</v>
      </c>
      <c r="O136">
        <f t="shared" si="74"/>
        <v>512</v>
      </c>
      <c r="Q136">
        <f t="shared" si="75"/>
        <v>442</v>
      </c>
      <c r="T136">
        <f t="shared" si="76"/>
        <v>0</v>
      </c>
      <c r="U136">
        <f t="shared" si="77"/>
        <v>1</v>
      </c>
      <c r="W136">
        <f t="shared" si="78"/>
        <v>33</v>
      </c>
      <c r="X136">
        <f t="shared" si="79"/>
        <v>0.9885416666666667</v>
      </c>
      <c r="Y136">
        <f t="shared" si="80"/>
        <v>0</v>
      </c>
      <c r="AB136">
        <f t="shared" si="81"/>
        <v>34</v>
      </c>
      <c r="AC136">
        <f t="shared" si="82"/>
        <v>0.9881944444444445</v>
      </c>
      <c r="AE136">
        <f t="shared" si="83"/>
        <v>0</v>
      </c>
      <c r="AF136">
        <f t="shared" si="84"/>
        <v>1</v>
      </c>
      <c r="AH136">
        <f t="shared" si="85"/>
        <v>170</v>
      </c>
      <c r="AI136">
        <f t="shared" si="86"/>
        <v>0.9409106708376781</v>
      </c>
      <c r="AJ136">
        <f t="shared" si="69"/>
        <v>2</v>
      </c>
      <c r="AK136">
        <f t="shared" si="87"/>
        <v>0.9985865724381625</v>
      </c>
      <c r="AM136">
        <f t="shared" si="88"/>
        <v>380</v>
      </c>
      <c r="AO136">
        <f t="shared" si="89"/>
        <v>314</v>
      </c>
      <c r="AR136">
        <f t="shared" si="90"/>
        <v>380</v>
      </c>
      <c r="AS136">
        <f t="shared" si="91"/>
        <v>0.4851063829787234</v>
      </c>
      <c r="AT136">
        <f t="shared" si="92"/>
        <v>314</v>
      </c>
      <c r="AU136">
        <f t="shared" si="93"/>
        <v>0.24642166344294003</v>
      </c>
      <c r="AW136">
        <f t="shared" si="94"/>
        <v>307</v>
      </c>
      <c r="AX136">
        <f t="shared" si="95"/>
        <v>0.8869661266568483</v>
      </c>
      <c r="AY136">
        <f t="shared" si="96"/>
        <v>141</v>
      </c>
      <c r="BB136">
        <f t="shared" si="97"/>
        <v>57</v>
      </c>
      <c r="BC136">
        <f t="shared" si="98"/>
        <v>0.9802083333333333</v>
      </c>
      <c r="BE136">
        <f t="shared" si="99"/>
        <v>1242</v>
      </c>
      <c r="BF136">
        <f t="shared" si="100"/>
        <v>0.45550197281893906</v>
      </c>
      <c r="BG136">
        <f t="shared" si="101"/>
        <v>516</v>
      </c>
      <c r="BH136">
        <f t="shared" si="102"/>
        <v>0.13856427378964942</v>
      </c>
      <c r="BJ136">
        <f t="shared" si="103"/>
        <v>81</v>
      </c>
      <c r="BK136">
        <f t="shared" si="104"/>
        <v>0.9592350276799195</v>
      </c>
      <c r="BL136">
        <f t="shared" si="105"/>
        <v>885</v>
      </c>
      <c r="BM136">
        <f t="shared" si="106"/>
        <v>0.007847533632286996</v>
      </c>
      <c r="BN136">
        <f t="shared" si="107"/>
        <v>321</v>
      </c>
      <c r="BO136">
        <f t="shared" si="108"/>
        <v>0.8648421052631579</v>
      </c>
      <c r="BP136">
        <f t="shared" si="107"/>
        <v>228</v>
      </c>
      <c r="BQ136">
        <f t="shared" si="109"/>
        <v>0.5648854961832062</v>
      </c>
      <c r="BR136">
        <f t="shared" si="110"/>
        <v>109</v>
      </c>
      <c r="BS136">
        <f t="shared" si="111"/>
        <v>0.9255464480874317</v>
      </c>
    </row>
    <row r="137" spans="5:71" ht="12.75">
      <c r="E137">
        <v>0.3</v>
      </c>
      <c r="G137">
        <f t="shared" si="70"/>
        <v>1151</v>
      </c>
      <c r="H137">
        <f t="shared" si="71"/>
        <v>0.6003472222222223</v>
      </c>
      <c r="J137">
        <f t="shared" si="72"/>
        <v>549</v>
      </c>
      <c r="L137">
        <f t="shared" si="73"/>
        <v>1784</v>
      </c>
      <c r="O137">
        <f t="shared" si="74"/>
        <v>789</v>
      </c>
      <c r="Q137">
        <f t="shared" si="75"/>
        <v>617</v>
      </c>
      <c r="T137">
        <f t="shared" si="76"/>
        <v>0</v>
      </c>
      <c r="U137">
        <f t="shared" si="77"/>
        <v>1</v>
      </c>
      <c r="W137">
        <f t="shared" si="78"/>
        <v>369</v>
      </c>
      <c r="X137">
        <f t="shared" si="79"/>
        <v>0.871875</v>
      </c>
      <c r="Y137">
        <f t="shared" si="80"/>
        <v>0</v>
      </c>
      <c r="AB137">
        <f t="shared" si="81"/>
        <v>407</v>
      </c>
      <c r="AC137">
        <f t="shared" si="82"/>
        <v>0.8586805555555556</v>
      </c>
      <c r="AE137">
        <f t="shared" si="83"/>
        <v>15</v>
      </c>
      <c r="AF137">
        <f t="shared" si="84"/>
        <v>0.9947916666666666</v>
      </c>
      <c r="AH137">
        <f t="shared" si="85"/>
        <v>637</v>
      </c>
      <c r="AI137">
        <f t="shared" si="86"/>
        <v>0.7785888077858881</v>
      </c>
      <c r="AJ137">
        <f t="shared" si="69"/>
        <v>3</v>
      </c>
      <c r="AK137">
        <f t="shared" si="87"/>
        <v>0.9978798586572438</v>
      </c>
      <c r="AM137">
        <f t="shared" si="88"/>
        <v>576</v>
      </c>
      <c r="AO137">
        <f t="shared" si="89"/>
        <v>466</v>
      </c>
      <c r="AR137">
        <f t="shared" si="90"/>
        <v>576</v>
      </c>
      <c r="AS137">
        <f t="shared" si="91"/>
        <v>0.409284332688588</v>
      </c>
      <c r="AT137">
        <f t="shared" si="92"/>
        <v>466</v>
      </c>
      <c r="AU137">
        <f t="shared" si="93"/>
        <v>0.18762088974854932</v>
      </c>
      <c r="AW137">
        <f t="shared" si="94"/>
        <v>634</v>
      </c>
      <c r="AX137">
        <f t="shared" si="95"/>
        <v>0.7665684830633285</v>
      </c>
      <c r="AY137">
        <f t="shared" si="96"/>
        <v>161</v>
      </c>
      <c r="BB137">
        <f t="shared" si="97"/>
        <v>213</v>
      </c>
      <c r="BC137">
        <f t="shared" si="98"/>
        <v>0.9260416666666667</v>
      </c>
      <c r="BE137">
        <f t="shared" si="99"/>
        <v>1590</v>
      </c>
      <c r="BF137">
        <f t="shared" si="100"/>
        <v>0.30293730819815873</v>
      </c>
      <c r="BG137">
        <f t="shared" si="101"/>
        <v>563</v>
      </c>
      <c r="BH137">
        <f t="shared" si="102"/>
        <v>0.06010016694490818</v>
      </c>
      <c r="BJ137">
        <f t="shared" si="103"/>
        <v>257</v>
      </c>
      <c r="BK137">
        <f t="shared" si="104"/>
        <v>0.8706592853548062</v>
      </c>
      <c r="BL137">
        <f t="shared" si="105"/>
        <v>892</v>
      </c>
      <c r="BM137">
        <f t="shared" si="106"/>
        <v>0</v>
      </c>
      <c r="BN137">
        <f t="shared" si="107"/>
        <v>485</v>
      </c>
      <c r="BO137">
        <f t="shared" si="108"/>
        <v>0.7957894736842105</v>
      </c>
      <c r="BP137">
        <f t="shared" si="107"/>
        <v>299</v>
      </c>
      <c r="BQ137">
        <f t="shared" si="109"/>
        <v>0.42938931297709926</v>
      </c>
      <c r="BR137">
        <f t="shared" si="110"/>
        <v>435</v>
      </c>
      <c r="BS137">
        <f t="shared" si="111"/>
        <v>0.7028688524590164</v>
      </c>
    </row>
    <row r="138" spans="5:71" ht="12.75">
      <c r="E138">
        <v>0.4</v>
      </c>
      <c r="G138">
        <f t="shared" si="70"/>
        <v>1480</v>
      </c>
      <c r="H138">
        <f t="shared" si="71"/>
        <v>0.4861111111111111</v>
      </c>
      <c r="J138">
        <f t="shared" si="72"/>
        <v>549</v>
      </c>
      <c r="L138">
        <f t="shared" si="73"/>
        <v>1989</v>
      </c>
      <c r="O138">
        <f t="shared" si="74"/>
        <v>1061</v>
      </c>
      <c r="Q138">
        <f t="shared" si="75"/>
        <v>689</v>
      </c>
      <c r="T138">
        <f t="shared" si="76"/>
        <v>4</v>
      </c>
      <c r="U138">
        <f t="shared" si="77"/>
        <v>0.9986023759608665</v>
      </c>
      <c r="W138">
        <f t="shared" si="78"/>
        <v>1216</v>
      </c>
      <c r="X138">
        <f t="shared" si="79"/>
        <v>0.5777777777777777</v>
      </c>
      <c r="Y138">
        <f t="shared" si="80"/>
        <v>0</v>
      </c>
      <c r="AB138">
        <f t="shared" si="81"/>
        <v>1088</v>
      </c>
      <c r="AC138">
        <f t="shared" si="82"/>
        <v>0.6222222222222222</v>
      </c>
      <c r="AE138">
        <f t="shared" si="83"/>
        <v>494</v>
      </c>
      <c r="AF138">
        <f t="shared" si="84"/>
        <v>0.8284722222222223</v>
      </c>
      <c r="AH138">
        <f t="shared" si="85"/>
        <v>893</v>
      </c>
      <c r="AI138">
        <f t="shared" si="86"/>
        <v>0.6896072297532152</v>
      </c>
      <c r="AJ138">
        <f t="shared" si="69"/>
        <v>19</v>
      </c>
      <c r="AK138">
        <f t="shared" si="87"/>
        <v>0.9865724381625441</v>
      </c>
      <c r="AM138">
        <f t="shared" si="88"/>
        <v>719</v>
      </c>
      <c r="AO138">
        <f t="shared" si="89"/>
        <v>621</v>
      </c>
      <c r="AR138">
        <f t="shared" si="90"/>
        <v>719</v>
      </c>
      <c r="AS138">
        <f t="shared" si="91"/>
        <v>0.3539651837524178</v>
      </c>
      <c r="AT138">
        <f t="shared" si="92"/>
        <v>621</v>
      </c>
      <c r="AU138">
        <f t="shared" si="93"/>
        <v>0.1276595744680851</v>
      </c>
      <c r="AW138">
        <f t="shared" si="94"/>
        <v>1005</v>
      </c>
      <c r="AX138">
        <f t="shared" si="95"/>
        <v>0.6299705449189985</v>
      </c>
      <c r="AY138">
        <f t="shared" si="96"/>
        <v>161</v>
      </c>
      <c r="BB138">
        <f t="shared" si="97"/>
        <v>618</v>
      </c>
      <c r="BC138">
        <f t="shared" si="98"/>
        <v>0.7854166666666667</v>
      </c>
      <c r="BE138">
        <f t="shared" si="99"/>
        <v>1845</v>
      </c>
      <c r="BF138">
        <f t="shared" si="100"/>
        <v>0.19114423498465585</v>
      </c>
      <c r="BG138">
        <f t="shared" si="101"/>
        <v>578</v>
      </c>
      <c r="BH138">
        <f t="shared" si="102"/>
        <v>0.035058430717863104</v>
      </c>
      <c r="BJ138">
        <f t="shared" si="103"/>
        <v>599</v>
      </c>
      <c r="BK138">
        <f t="shared" si="104"/>
        <v>0.6985405133366884</v>
      </c>
      <c r="BL138">
        <f t="shared" si="105"/>
        <v>892</v>
      </c>
      <c r="BM138">
        <f t="shared" si="106"/>
        <v>0</v>
      </c>
      <c r="BN138">
        <f t="shared" si="107"/>
        <v>722</v>
      </c>
      <c r="BO138">
        <f t="shared" si="108"/>
        <v>0.696</v>
      </c>
      <c r="BP138">
        <f t="shared" si="107"/>
        <v>368</v>
      </c>
      <c r="BQ138">
        <f t="shared" si="109"/>
        <v>0.29770992366412213</v>
      </c>
      <c r="BR138">
        <f t="shared" si="110"/>
        <v>804</v>
      </c>
      <c r="BS138">
        <f t="shared" si="111"/>
        <v>0.45081967213114754</v>
      </c>
    </row>
    <row r="139" spans="5:71" ht="12.75">
      <c r="E139">
        <v>0.5</v>
      </c>
      <c r="G139">
        <f t="shared" si="70"/>
        <v>1752</v>
      </c>
      <c r="H139">
        <f t="shared" si="71"/>
        <v>0.39166666666666666</v>
      </c>
      <c r="J139">
        <f t="shared" si="72"/>
        <v>549</v>
      </c>
      <c r="L139">
        <f t="shared" si="73"/>
        <v>2081</v>
      </c>
      <c r="O139">
        <f t="shared" si="74"/>
        <v>1361</v>
      </c>
      <c r="Q139">
        <f t="shared" si="75"/>
        <v>717</v>
      </c>
      <c r="T139">
        <f t="shared" si="76"/>
        <v>131</v>
      </c>
      <c r="U139">
        <f t="shared" si="77"/>
        <v>0.9542278127183788</v>
      </c>
      <c r="W139">
        <f t="shared" si="78"/>
        <v>2365</v>
      </c>
      <c r="X139">
        <f t="shared" si="79"/>
        <v>0.17881944444444445</v>
      </c>
      <c r="Y139">
        <f t="shared" si="80"/>
        <v>0</v>
      </c>
      <c r="AB139">
        <f t="shared" si="81"/>
        <v>1894</v>
      </c>
      <c r="AC139">
        <f t="shared" si="82"/>
        <v>0.3423611111111111</v>
      </c>
      <c r="AE139">
        <f t="shared" si="83"/>
        <v>1997</v>
      </c>
      <c r="AF139">
        <f t="shared" si="84"/>
        <v>0.30659722222222224</v>
      </c>
      <c r="AH139">
        <f t="shared" si="85"/>
        <v>1162</v>
      </c>
      <c r="AI139">
        <f t="shared" si="86"/>
        <v>0.5961070559610706</v>
      </c>
      <c r="AJ139">
        <f t="shared" si="69"/>
        <v>86</v>
      </c>
      <c r="AK139">
        <f t="shared" si="87"/>
        <v>0.9392226148409893</v>
      </c>
      <c r="AM139">
        <f t="shared" si="88"/>
        <v>886</v>
      </c>
      <c r="AO139">
        <f t="shared" si="89"/>
        <v>755</v>
      </c>
      <c r="AR139">
        <f t="shared" si="90"/>
        <v>886</v>
      </c>
      <c r="AS139">
        <f t="shared" si="91"/>
        <v>0.28936170212765955</v>
      </c>
      <c r="AT139">
        <f t="shared" si="92"/>
        <v>755</v>
      </c>
      <c r="AU139">
        <f t="shared" si="93"/>
        <v>0.07582205029013539</v>
      </c>
      <c r="AW139">
        <f t="shared" si="94"/>
        <v>1409</v>
      </c>
      <c r="AX139">
        <f t="shared" si="95"/>
        <v>0.48122238586156113</v>
      </c>
      <c r="AY139">
        <f t="shared" si="96"/>
        <v>161</v>
      </c>
      <c r="BB139">
        <f t="shared" si="97"/>
        <v>1292</v>
      </c>
      <c r="BC139">
        <f t="shared" si="98"/>
        <v>0.5513888888888889</v>
      </c>
      <c r="BE139">
        <f t="shared" si="99"/>
        <v>2084</v>
      </c>
      <c r="BF139">
        <f t="shared" si="100"/>
        <v>0.08636562911003946</v>
      </c>
      <c r="BG139">
        <f t="shared" si="101"/>
        <v>588</v>
      </c>
      <c r="BH139">
        <f t="shared" si="102"/>
        <v>0.018363939899833055</v>
      </c>
      <c r="BJ139">
        <f t="shared" si="103"/>
        <v>1037</v>
      </c>
      <c r="BK139">
        <f t="shared" si="104"/>
        <v>0.4781077000503271</v>
      </c>
      <c r="BL139">
        <f t="shared" si="105"/>
        <v>892</v>
      </c>
      <c r="BM139">
        <f t="shared" si="106"/>
        <v>0</v>
      </c>
      <c r="BN139">
        <f t="shared" si="107"/>
        <v>957</v>
      </c>
      <c r="BO139">
        <f t="shared" si="108"/>
        <v>0.5970526315789474</v>
      </c>
      <c r="BP139">
        <f t="shared" si="107"/>
        <v>422</v>
      </c>
      <c r="BQ139">
        <f t="shared" si="109"/>
        <v>0.1946564885496183</v>
      </c>
      <c r="BR139">
        <f t="shared" si="110"/>
        <v>979</v>
      </c>
      <c r="BS139">
        <f t="shared" si="111"/>
        <v>0.3312841530054645</v>
      </c>
    </row>
    <row r="140" spans="5:71" ht="12.75">
      <c r="E140">
        <v>0.6</v>
      </c>
      <c r="G140">
        <f t="shared" si="70"/>
        <v>1995</v>
      </c>
      <c r="H140">
        <f t="shared" si="71"/>
        <v>0.3072916666666667</v>
      </c>
      <c r="J140">
        <f t="shared" si="72"/>
        <v>549</v>
      </c>
      <c r="L140">
        <f t="shared" si="73"/>
        <v>2177</v>
      </c>
      <c r="O140">
        <f t="shared" si="74"/>
        <v>1651</v>
      </c>
      <c r="Q140">
        <f t="shared" si="75"/>
        <v>724</v>
      </c>
      <c r="T140">
        <f t="shared" si="76"/>
        <v>726</v>
      </c>
      <c r="U140">
        <f t="shared" si="77"/>
        <v>0.7463312368972747</v>
      </c>
      <c r="W140">
        <f t="shared" si="78"/>
        <v>2838</v>
      </c>
      <c r="X140">
        <f t="shared" si="79"/>
        <v>0.014583333333333334</v>
      </c>
      <c r="Y140">
        <f t="shared" si="80"/>
        <v>0</v>
      </c>
      <c r="AB140">
        <f t="shared" si="81"/>
        <v>2429</v>
      </c>
      <c r="AC140">
        <f t="shared" si="82"/>
        <v>0.15659722222222222</v>
      </c>
      <c r="AE140">
        <f t="shared" si="83"/>
        <v>2801</v>
      </c>
      <c r="AF140">
        <f t="shared" si="84"/>
        <v>0.027430555555555555</v>
      </c>
      <c r="AH140">
        <f t="shared" si="85"/>
        <v>1467</v>
      </c>
      <c r="AI140">
        <f t="shared" si="86"/>
        <v>0.49009384775808135</v>
      </c>
      <c r="AJ140">
        <f t="shared" si="69"/>
        <v>285</v>
      </c>
      <c r="AK140">
        <f t="shared" si="87"/>
        <v>0.7985865724381626</v>
      </c>
      <c r="AM140">
        <f t="shared" si="88"/>
        <v>1066</v>
      </c>
      <c r="AO140">
        <f t="shared" si="89"/>
        <v>794</v>
      </c>
      <c r="AR140">
        <f t="shared" si="90"/>
        <v>1066</v>
      </c>
      <c r="AS140">
        <f t="shared" si="91"/>
        <v>0.21972920696324952</v>
      </c>
      <c r="AT140">
        <f t="shared" si="92"/>
        <v>794</v>
      </c>
      <c r="AU140">
        <f t="shared" si="93"/>
        <v>0.06073500967117988</v>
      </c>
      <c r="AW140">
        <f t="shared" si="94"/>
        <v>1832</v>
      </c>
      <c r="AX140">
        <f t="shared" si="95"/>
        <v>0.32547864506627394</v>
      </c>
      <c r="AY140">
        <f t="shared" si="96"/>
        <v>161</v>
      </c>
      <c r="BB140">
        <f t="shared" si="97"/>
        <v>2083</v>
      </c>
      <c r="BC140">
        <f t="shared" si="98"/>
        <v>0.2767361111111111</v>
      </c>
      <c r="BE140">
        <f t="shared" si="99"/>
        <v>2248</v>
      </c>
      <c r="BF140">
        <f t="shared" si="100"/>
        <v>0.01446733888645331</v>
      </c>
      <c r="BG140">
        <f t="shared" si="101"/>
        <v>595</v>
      </c>
      <c r="BH140">
        <f t="shared" si="102"/>
        <v>0.00667779632721202</v>
      </c>
      <c r="BJ140">
        <f t="shared" si="103"/>
        <v>1364</v>
      </c>
      <c r="BK140">
        <f t="shared" si="104"/>
        <v>0.31353799698037244</v>
      </c>
      <c r="BL140">
        <f t="shared" si="105"/>
        <v>892</v>
      </c>
      <c r="BM140">
        <f t="shared" si="106"/>
        <v>0</v>
      </c>
      <c r="BN140">
        <f t="shared" si="107"/>
        <v>1240</v>
      </c>
      <c r="BO140">
        <f t="shared" si="108"/>
        <v>0.47789473684210526</v>
      </c>
      <c r="BP140">
        <f t="shared" si="107"/>
        <v>471</v>
      </c>
      <c r="BQ140">
        <f t="shared" si="109"/>
        <v>0.10114503816793893</v>
      </c>
      <c r="BR140">
        <f t="shared" si="110"/>
        <v>1118</v>
      </c>
      <c r="BS140">
        <f t="shared" si="111"/>
        <v>0.23633879781420766</v>
      </c>
    </row>
    <row r="141" spans="5:71" ht="12.75">
      <c r="E141">
        <v>0.7</v>
      </c>
      <c r="G141">
        <f t="shared" si="70"/>
        <v>2360</v>
      </c>
      <c r="H141">
        <f t="shared" si="71"/>
        <v>0.18055555555555555</v>
      </c>
      <c r="J141">
        <f t="shared" si="72"/>
        <v>549</v>
      </c>
      <c r="L141">
        <f t="shared" si="73"/>
        <v>2255</v>
      </c>
      <c r="O141">
        <f t="shared" si="74"/>
        <v>1919</v>
      </c>
      <c r="Q141">
        <f t="shared" si="75"/>
        <v>724</v>
      </c>
      <c r="T141">
        <f t="shared" si="76"/>
        <v>1103</v>
      </c>
      <c r="U141">
        <f t="shared" si="77"/>
        <v>0.6146051712089448</v>
      </c>
      <c r="W141">
        <f t="shared" si="78"/>
        <v>2877</v>
      </c>
      <c r="X141">
        <f t="shared" si="79"/>
        <v>0.0010416666666666667</v>
      </c>
      <c r="Y141">
        <f t="shared" si="80"/>
        <v>0</v>
      </c>
      <c r="AB141">
        <f t="shared" si="81"/>
        <v>2813</v>
      </c>
      <c r="AC141">
        <f t="shared" si="82"/>
        <v>0.02326388888888889</v>
      </c>
      <c r="AE141">
        <f t="shared" si="83"/>
        <v>2880</v>
      </c>
      <c r="AF141">
        <f t="shared" si="84"/>
        <v>0</v>
      </c>
      <c r="AH141">
        <f t="shared" si="85"/>
        <v>1975</v>
      </c>
      <c r="AI141">
        <f t="shared" si="86"/>
        <v>0.313521028849496</v>
      </c>
      <c r="AJ141">
        <f t="shared" si="69"/>
        <v>612</v>
      </c>
      <c r="AK141">
        <f t="shared" si="87"/>
        <v>0.5674911660777385</v>
      </c>
      <c r="AM141">
        <f t="shared" si="88"/>
        <v>1273</v>
      </c>
      <c r="AO141">
        <f t="shared" si="89"/>
        <v>873</v>
      </c>
      <c r="AR141">
        <f t="shared" si="90"/>
        <v>1273</v>
      </c>
      <c r="AS141">
        <f t="shared" si="91"/>
        <v>0.13965183752417795</v>
      </c>
      <c r="AT141">
        <f t="shared" si="92"/>
        <v>873</v>
      </c>
      <c r="AU141">
        <f t="shared" si="93"/>
        <v>0.030174081237911026</v>
      </c>
      <c r="AW141">
        <f t="shared" si="94"/>
        <v>2254</v>
      </c>
      <c r="AX141">
        <f t="shared" si="95"/>
        <v>0.17010309278350516</v>
      </c>
      <c r="AY141">
        <f t="shared" si="96"/>
        <v>161</v>
      </c>
      <c r="BB141">
        <f t="shared" si="97"/>
        <v>2567</v>
      </c>
      <c r="BC141">
        <f t="shared" si="98"/>
        <v>0.10868055555555556</v>
      </c>
      <c r="BE141">
        <f t="shared" si="99"/>
        <v>2281</v>
      </c>
      <c r="BF141">
        <f t="shared" si="100"/>
        <v>0</v>
      </c>
      <c r="BG141">
        <f t="shared" si="101"/>
        <v>599</v>
      </c>
      <c r="BH141">
        <f t="shared" si="102"/>
        <v>0</v>
      </c>
      <c r="BJ141">
        <f t="shared" si="103"/>
        <v>1643</v>
      </c>
      <c r="BK141">
        <f t="shared" si="104"/>
        <v>0.1731253145445395</v>
      </c>
      <c r="BL141">
        <f t="shared" si="105"/>
        <v>892</v>
      </c>
      <c r="BM141">
        <f t="shared" si="106"/>
        <v>0</v>
      </c>
      <c r="BN141">
        <f t="shared" si="107"/>
        <v>1493</v>
      </c>
      <c r="BO141">
        <f t="shared" si="108"/>
        <v>0.37136842105263157</v>
      </c>
      <c r="BP141">
        <f t="shared" si="107"/>
        <v>481</v>
      </c>
      <c r="BQ141">
        <f t="shared" si="109"/>
        <v>0.08206106870229007</v>
      </c>
      <c r="BR141">
        <f t="shared" si="110"/>
        <v>1263</v>
      </c>
      <c r="BS141">
        <f t="shared" si="111"/>
        <v>0.13729508196721313</v>
      </c>
    </row>
    <row r="142" spans="5:71" ht="12.75">
      <c r="E142">
        <v>0.8</v>
      </c>
      <c r="G142">
        <f t="shared" si="70"/>
        <v>2745</v>
      </c>
      <c r="H142">
        <f t="shared" si="71"/>
        <v>0.046875</v>
      </c>
      <c r="J142">
        <f t="shared" si="72"/>
        <v>549</v>
      </c>
      <c r="L142">
        <f t="shared" si="73"/>
        <v>2294</v>
      </c>
      <c r="O142">
        <f t="shared" si="74"/>
        <v>2073</v>
      </c>
      <c r="Q142">
        <f t="shared" si="75"/>
        <v>724</v>
      </c>
      <c r="T142">
        <f t="shared" si="76"/>
        <v>1751</v>
      </c>
      <c r="U142">
        <f t="shared" si="77"/>
        <v>0.38819007686932216</v>
      </c>
      <c r="W142">
        <f t="shared" si="78"/>
        <v>2880</v>
      </c>
      <c r="X142">
        <f t="shared" si="79"/>
        <v>0</v>
      </c>
      <c r="Y142">
        <f t="shared" si="80"/>
        <v>0</v>
      </c>
      <c r="AB142">
        <f t="shared" si="81"/>
        <v>2878</v>
      </c>
      <c r="AC142">
        <f t="shared" si="82"/>
        <v>0.0006944444444444445</v>
      </c>
      <c r="AE142">
        <f t="shared" si="83"/>
        <v>2880</v>
      </c>
      <c r="AF142">
        <f t="shared" si="84"/>
        <v>0</v>
      </c>
      <c r="AH142">
        <f t="shared" si="85"/>
        <v>2468</v>
      </c>
      <c r="AI142">
        <f t="shared" si="86"/>
        <v>0.1421619742787626</v>
      </c>
      <c r="AJ142">
        <f t="shared" si="69"/>
        <v>1013</v>
      </c>
      <c r="AK142">
        <f t="shared" si="87"/>
        <v>0.2840989399293286</v>
      </c>
      <c r="AM142">
        <f t="shared" si="88"/>
        <v>1443</v>
      </c>
      <c r="AO142">
        <f t="shared" si="89"/>
        <v>930</v>
      </c>
      <c r="AR142">
        <f t="shared" si="90"/>
        <v>1443</v>
      </c>
      <c r="AS142">
        <f t="shared" si="91"/>
        <v>0.07388781431334623</v>
      </c>
      <c r="AT142">
        <f t="shared" si="92"/>
        <v>930</v>
      </c>
      <c r="AU142">
        <f t="shared" si="93"/>
        <v>0.008123791102514507</v>
      </c>
      <c r="AW142">
        <f t="shared" si="94"/>
        <v>2493</v>
      </c>
      <c r="AX142">
        <f t="shared" si="95"/>
        <v>0.0821060382916053</v>
      </c>
      <c r="AY142">
        <f t="shared" si="96"/>
        <v>161</v>
      </c>
      <c r="BB142">
        <f t="shared" si="97"/>
        <v>2818</v>
      </c>
      <c r="BC142">
        <f t="shared" si="98"/>
        <v>0.021527777777777778</v>
      </c>
      <c r="BE142">
        <f t="shared" si="99"/>
        <v>2281</v>
      </c>
      <c r="BF142">
        <f t="shared" si="100"/>
        <v>0</v>
      </c>
      <c r="BG142">
        <f t="shared" si="101"/>
        <v>599</v>
      </c>
      <c r="BH142">
        <f t="shared" si="102"/>
        <v>0</v>
      </c>
      <c r="BJ142">
        <f t="shared" si="103"/>
        <v>1884</v>
      </c>
      <c r="BK142">
        <f t="shared" si="104"/>
        <v>0.051836940110719675</v>
      </c>
      <c r="BL142">
        <f t="shared" si="105"/>
        <v>892</v>
      </c>
      <c r="BM142">
        <f t="shared" si="106"/>
        <v>0</v>
      </c>
      <c r="BN142">
        <f t="shared" si="107"/>
        <v>1827</v>
      </c>
      <c r="BO142">
        <f t="shared" si="108"/>
        <v>0.23073684210526316</v>
      </c>
      <c r="BP142">
        <f t="shared" si="107"/>
        <v>495</v>
      </c>
      <c r="BQ142">
        <f t="shared" si="109"/>
        <v>0.05534351145038168</v>
      </c>
      <c r="BR142">
        <f t="shared" si="110"/>
        <v>1398</v>
      </c>
      <c r="BS142">
        <f t="shared" si="111"/>
        <v>0.045081967213114756</v>
      </c>
    </row>
    <row r="143" spans="5:71" ht="12.75">
      <c r="E143">
        <v>0.9</v>
      </c>
      <c r="G143">
        <f t="shared" si="70"/>
        <v>2865</v>
      </c>
      <c r="H143">
        <f t="shared" si="71"/>
        <v>0.005208333333333333</v>
      </c>
      <c r="J143">
        <f t="shared" si="72"/>
        <v>549</v>
      </c>
      <c r="L143">
        <f t="shared" si="73"/>
        <v>2329</v>
      </c>
      <c r="O143">
        <f t="shared" si="74"/>
        <v>2132</v>
      </c>
      <c r="Q143">
        <f t="shared" si="75"/>
        <v>724</v>
      </c>
      <c r="T143">
        <f t="shared" si="76"/>
        <v>2528</v>
      </c>
      <c r="U143">
        <f t="shared" si="77"/>
        <v>0.116701607267645</v>
      </c>
      <c r="W143">
        <f t="shared" si="78"/>
        <v>2880</v>
      </c>
      <c r="X143">
        <f t="shared" si="79"/>
        <v>0</v>
      </c>
      <c r="Y143">
        <f t="shared" si="80"/>
        <v>0</v>
      </c>
      <c r="AB143">
        <f t="shared" si="81"/>
        <v>2880</v>
      </c>
      <c r="AC143">
        <f t="shared" si="82"/>
        <v>0</v>
      </c>
      <c r="AE143">
        <f t="shared" si="83"/>
        <v>2880</v>
      </c>
      <c r="AF143">
        <f t="shared" si="84"/>
        <v>0</v>
      </c>
      <c r="AH143">
        <f t="shared" si="85"/>
        <v>2798</v>
      </c>
      <c r="AI143">
        <f t="shared" si="86"/>
        <v>0.02745915884602016</v>
      </c>
      <c r="AJ143">
        <f t="shared" si="69"/>
        <v>1336</v>
      </c>
      <c r="AK143">
        <f t="shared" si="87"/>
        <v>0.0558303886925795</v>
      </c>
      <c r="AM143">
        <f t="shared" si="88"/>
        <v>1571</v>
      </c>
      <c r="AO143">
        <f t="shared" si="89"/>
        <v>951</v>
      </c>
      <c r="AR143">
        <f t="shared" si="90"/>
        <v>1571</v>
      </c>
      <c r="AS143">
        <f t="shared" si="91"/>
        <v>0.02437137330754352</v>
      </c>
      <c r="AT143">
        <f t="shared" si="92"/>
        <v>951</v>
      </c>
      <c r="AU143">
        <f t="shared" si="93"/>
        <v>0</v>
      </c>
      <c r="AW143">
        <f t="shared" si="94"/>
        <v>2634</v>
      </c>
      <c r="AX143">
        <f t="shared" si="95"/>
        <v>0.030191458026509573</v>
      </c>
      <c r="AY143">
        <f t="shared" si="96"/>
        <v>161</v>
      </c>
      <c r="BB143">
        <f t="shared" si="97"/>
        <v>2874</v>
      </c>
      <c r="BC143">
        <f t="shared" si="98"/>
        <v>0.0020833333333333333</v>
      </c>
      <c r="BE143">
        <f t="shared" si="99"/>
        <v>2281</v>
      </c>
      <c r="BF143">
        <f t="shared" si="100"/>
        <v>0</v>
      </c>
      <c r="BG143">
        <f t="shared" si="101"/>
        <v>599</v>
      </c>
      <c r="BH143">
        <f t="shared" si="102"/>
        <v>0</v>
      </c>
      <c r="BJ143">
        <f t="shared" si="103"/>
        <v>1964</v>
      </c>
      <c r="BK143">
        <f t="shared" si="104"/>
        <v>0.011575239053850024</v>
      </c>
      <c r="BL143">
        <f t="shared" si="105"/>
        <v>892</v>
      </c>
      <c r="BM143">
        <f t="shared" si="106"/>
        <v>0</v>
      </c>
      <c r="BN143">
        <f t="shared" si="107"/>
        <v>2088</v>
      </c>
      <c r="BO143">
        <f t="shared" si="108"/>
        <v>0.12084210526315789</v>
      </c>
      <c r="BP143">
        <f t="shared" si="107"/>
        <v>507</v>
      </c>
      <c r="BQ143">
        <f t="shared" si="109"/>
        <v>0.03244274809160305</v>
      </c>
      <c r="BR143">
        <f t="shared" si="110"/>
        <v>1456</v>
      </c>
      <c r="BS143">
        <f t="shared" si="111"/>
        <v>0.00546448087431694</v>
      </c>
    </row>
    <row r="144" spans="5:71" ht="12.75">
      <c r="E144">
        <v>1</v>
      </c>
      <c r="G144">
        <f t="shared" si="70"/>
        <v>2880</v>
      </c>
      <c r="H144">
        <f t="shared" si="71"/>
        <v>0</v>
      </c>
      <c r="J144">
        <f t="shared" si="72"/>
        <v>549</v>
      </c>
      <c r="L144">
        <f t="shared" si="73"/>
        <v>2331</v>
      </c>
      <c r="O144">
        <f t="shared" si="74"/>
        <v>2149</v>
      </c>
      <c r="Q144">
        <f t="shared" si="75"/>
        <v>724</v>
      </c>
      <c r="T144">
        <f t="shared" si="76"/>
        <v>2862</v>
      </c>
      <c r="U144">
        <f t="shared" si="77"/>
        <v>0</v>
      </c>
      <c r="W144">
        <f t="shared" si="78"/>
        <v>2880</v>
      </c>
      <c r="X144">
        <f t="shared" si="79"/>
        <v>0</v>
      </c>
      <c r="Y144">
        <f t="shared" si="80"/>
        <v>0</v>
      </c>
      <c r="AB144">
        <f t="shared" si="81"/>
        <v>2880</v>
      </c>
      <c r="AC144">
        <f t="shared" si="82"/>
        <v>0</v>
      </c>
      <c r="AE144">
        <f t="shared" si="83"/>
        <v>2880</v>
      </c>
      <c r="AF144">
        <f t="shared" si="84"/>
        <v>0</v>
      </c>
      <c r="AH144">
        <f t="shared" si="85"/>
        <v>2877</v>
      </c>
      <c r="AI144">
        <f t="shared" si="86"/>
        <v>0</v>
      </c>
      <c r="AJ144">
        <f t="shared" si="69"/>
        <v>1415</v>
      </c>
      <c r="AK144">
        <f t="shared" si="87"/>
        <v>0</v>
      </c>
      <c r="AM144">
        <f t="shared" si="88"/>
        <v>1634</v>
      </c>
      <c r="AO144">
        <f t="shared" si="89"/>
        <v>951</v>
      </c>
      <c r="AR144">
        <f t="shared" si="90"/>
        <v>1634</v>
      </c>
      <c r="AS144">
        <f t="shared" si="91"/>
        <v>0</v>
      </c>
      <c r="AT144">
        <f t="shared" si="92"/>
        <v>951</v>
      </c>
      <c r="AU144">
        <f t="shared" si="93"/>
        <v>0</v>
      </c>
      <c r="AW144">
        <f t="shared" si="94"/>
        <v>2716</v>
      </c>
      <c r="AX144">
        <f t="shared" si="95"/>
        <v>0</v>
      </c>
      <c r="AY144">
        <f t="shared" si="96"/>
        <v>161</v>
      </c>
      <c r="BB144">
        <f t="shared" si="97"/>
        <v>2880</v>
      </c>
      <c r="BC144">
        <f t="shared" si="98"/>
        <v>0</v>
      </c>
      <c r="BE144">
        <f t="shared" si="99"/>
        <v>2281</v>
      </c>
      <c r="BF144">
        <f t="shared" si="100"/>
        <v>0</v>
      </c>
      <c r="BG144">
        <f t="shared" si="101"/>
        <v>599</v>
      </c>
      <c r="BH144">
        <f t="shared" si="102"/>
        <v>0</v>
      </c>
      <c r="BJ144">
        <f t="shared" si="103"/>
        <v>1987</v>
      </c>
      <c r="BK144">
        <f t="shared" si="104"/>
        <v>0</v>
      </c>
      <c r="BL144">
        <f t="shared" si="105"/>
        <v>892</v>
      </c>
      <c r="BM144">
        <f t="shared" si="106"/>
        <v>0</v>
      </c>
      <c r="BN144">
        <f t="shared" si="107"/>
        <v>2375</v>
      </c>
      <c r="BO144">
        <f t="shared" si="108"/>
        <v>0</v>
      </c>
      <c r="BP144">
        <f t="shared" si="107"/>
        <v>524</v>
      </c>
      <c r="BQ144">
        <f t="shared" si="109"/>
        <v>0</v>
      </c>
      <c r="BR144">
        <f t="shared" si="110"/>
        <v>1464</v>
      </c>
      <c r="BS144">
        <f t="shared" si="111"/>
        <v>0</v>
      </c>
    </row>
    <row r="147" spans="2:71" ht="12.75">
      <c r="B147" t="s">
        <v>43</v>
      </c>
      <c r="E147">
        <v>0</v>
      </c>
      <c r="G147">
        <f>G85+G104</f>
        <v>0</v>
      </c>
      <c r="H147">
        <f>(7344-G147)/7344</f>
        <v>1</v>
      </c>
      <c r="J147">
        <f>J85+J104</f>
        <v>0</v>
      </c>
      <c r="K147">
        <f>(7344-J147)/7344</f>
        <v>1</v>
      </c>
      <c r="L147">
        <f>L85+L104</f>
        <v>0</v>
      </c>
      <c r="M147">
        <f>(7344-L147)/7344</f>
        <v>1</v>
      </c>
      <c r="O147">
        <f>O85+O104</f>
        <v>0</v>
      </c>
      <c r="P147">
        <f>(7344-O147)/7344</f>
        <v>1</v>
      </c>
      <c r="Q147">
        <f>Q85+Q104</f>
        <v>0</v>
      </c>
      <c r="R147">
        <f>(7344-Q147)/7344</f>
        <v>1</v>
      </c>
      <c r="T147">
        <f>T85+T104</f>
        <v>0</v>
      </c>
      <c r="U147">
        <f>(7302-T147)/7302</f>
        <v>1</v>
      </c>
      <c r="W147">
        <f>W85+W104</f>
        <v>0</v>
      </c>
      <c r="X147">
        <f>(5381-W147)/5381</f>
        <v>1</v>
      </c>
      <c r="Y147">
        <f>Y85+Y104</f>
        <v>0</v>
      </c>
      <c r="Z147">
        <f>(1963-Y147)/1963</f>
        <v>1</v>
      </c>
      <c r="AB147">
        <f>AB85+AB104</f>
        <v>0</v>
      </c>
      <c r="AC147">
        <f>(7344-AB147)/7344</f>
        <v>1</v>
      </c>
      <c r="AE147">
        <f>AE85+AE104</f>
        <v>0</v>
      </c>
      <c r="AF147">
        <f>(7344-AE147)/7344</f>
        <v>1</v>
      </c>
      <c r="AH147">
        <f>AH85+AH104</f>
        <v>0</v>
      </c>
      <c r="AI147">
        <f>(7344-AH147)/7344</f>
        <v>1</v>
      </c>
      <c r="AJ147">
        <f>AJ85+AJ104</f>
        <v>0</v>
      </c>
      <c r="AK147">
        <f>(2768-AJ147)/2768</f>
        <v>1</v>
      </c>
      <c r="AM147">
        <f>AM85+AM104</f>
        <v>0</v>
      </c>
      <c r="AN147">
        <f>(7344-AM147)/7344</f>
        <v>1</v>
      </c>
      <c r="AO147">
        <f>AO85+AO104</f>
        <v>0</v>
      </c>
      <c r="AP147">
        <f>(7344-AO147)/7344</f>
        <v>1</v>
      </c>
      <c r="AR147">
        <f>AR85+AR104</f>
        <v>0</v>
      </c>
      <c r="AS147">
        <f>(3436-AR147)/7262</f>
        <v>0.47314789314238503</v>
      </c>
      <c r="AT147">
        <f>AT85+AT104</f>
        <v>0</v>
      </c>
      <c r="AU147">
        <f>(3826-AT147)/7262</f>
        <v>0.526852106857615</v>
      </c>
      <c r="AW147">
        <f>AW85+AW104</f>
        <v>0</v>
      </c>
      <c r="AX147">
        <f>(6755-AW147)/6755</f>
        <v>1</v>
      </c>
      <c r="AY147">
        <f>AY85+AY104</f>
        <v>0</v>
      </c>
      <c r="AZ147">
        <f>(7344-AY147)/7344</f>
        <v>1</v>
      </c>
      <c r="BB147">
        <f>BB85+BB104</f>
        <v>0</v>
      </c>
      <c r="BC147">
        <f>(7344-BB147)/7344</f>
        <v>1</v>
      </c>
      <c r="BE147">
        <f>BE85+BE104</f>
        <v>0</v>
      </c>
      <c r="BF147">
        <f>(6184-BE147)/6184</f>
        <v>1</v>
      </c>
      <c r="BG147">
        <f>BG85+BG104</f>
        <v>0</v>
      </c>
      <c r="BH147">
        <f>(1159-BG147)/1159</f>
        <v>1</v>
      </c>
      <c r="BJ147">
        <f>BJ85+BJ104</f>
        <v>0</v>
      </c>
      <c r="BK147">
        <f>(7343-BJ147)/7343</f>
        <v>1</v>
      </c>
      <c r="BL147">
        <f>BL85+BL104</f>
        <v>0</v>
      </c>
      <c r="BM147">
        <f>(3265-BL147)/3265</f>
        <v>1</v>
      </c>
      <c r="BN147">
        <f>BN85+BN104</f>
        <v>0</v>
      </c>
      <c r="BO147">
        <f>(3885-BN147)/3885</f>
        <v>1</v>
      </c>
      <c r="BP147">
        <f>BP85+BP104</f>
        <v>0</v>
      </c>
      <c r="BQ147">
        <f>(3444-BP147)/3444</f>
        <v>1</v>
      </c>
      <c r="BR147">
        <f>BR85+BR104</f>
        <v>0</v>
      </c>
      <c r="BS147">
        <f>(4314-BR147)/4314</f>
        <v>1</v>
      </c>
    </row>
    <row r="148" spans="5:71" ht="12.75">
      <c r="E148">
        <v>0.1</v>
      </c>
      <c r="G148">
        <f aca="true" t="shared" si="112" ref="G148:G157">G86+G105</f>
        <v>1946</v>
      </c>
      <c r="H148">
        <f aca="true" t="shared" si="113" ref="H148:H157">(7344-G148)/7344</f>
        <v>0.7350217864923747</v>
      </c>
      <c r="J148">
        <f aca="true" t="shared" si="114" ref="J148:J157">J86+J105</f>
        <v>1558</v>
      </c>
      <c r="L148">
        <f aca="true" t="shared" si="115" ref="L148:L157">L86+L105</f>
        <v>1342</v>
      </c>
      <c r="O148">
        <f aca="true" t="shared" si="116" ref="O148:O157">O86+O105</f>
        <v>945</v>
      </c>
      <c r="Q148">
        <f aca="true" t="shared" si="117" ref="Q148:Q157">Q86+Q105</f>
        <v>789</v>
      </c>
      <c r="T148">
        <f aca="true" t="shared" si="118" ref="T148:T157">T86+T105</f>
        <v>30</v>
      </c>
      <c r="U148">
        <f aca="true" t="shared" si="119" ref="U148:U157">(7302-T148)/7302</f>
        <v>0.9958915365653246</v>
      </c>
      <c r="W148">
        <f aca="true" t="shared" si="120" ref="W148:W157">W86+W105</f>
        <v>1708</v>
      </c>
      <c r="X148">
        <f aca="true" t="shared" si="121" ref="X148:X157">(5381-W148)/5381</f>
        <v>0.682586879762126</v>
      </c>
      <c r="Y148">
        <f aca="true" t="shared" si="122" ref="Y148:Y157">Y86+Y105</f>
        <v>1361</v>
      </c>
      <c r="Z148">
        <f aca="true" t="shared" si="123" ref="Z148:Z157">(1963-Y148)/1963</f>
        <v>0.3066734589913398</v>
      </c>
      <c r="AB148">
        <f aca="true" t="shared" si="124" ref="AB148:AB157">AB86+AB105</f>
        <v>0</v>
      </c>
      <c r="AC148">
        <f aca="true" t="shared" si="125" ref="AC148:AC157">(7344-AB148)/7344</f>
        <v>1</v>
      </c>
      <c r="AE148">
        <f aca="true" t="shared" si="126" ref="AE148:AE157">AE86+AE105</f>
        <v>0</v>
      </c>
      <c r="AF148">
        <f aca="true" t="shared" si="127" ref="AF148:AF157">(7344-AE148)/7344</f>
        <v>1</v>
      </c>
      <c r="AH148">
        <f aca="true" t="shared" si="128" ref="AH148:AH157">AH86+AH105</f>
        <v>367</v>
      </c>
      <c r="AI148">
        <f aca="true" t="shared" si="129" ref="AI148:AI157">(7344-AH148)/7344</f>
        <v>0.9500272331154684</v>
      </c>
      <c r="AJ148">
        <f aca="true" t="shared" si="130" ref="AJ148:AJ157">AJ86+AJ105</f>
        <v>0</v>
      </c>
      <c r="AK148">
        <f aca="true" t="shared" si="131" ref="AK148:AK157">(2768-AJ148)/2768</f>
        <v>1</v>
      </c>
      <c r="AM148">
        <f aca="true" t="shared" si="132" ref="AM148:AM157">AM86+AM105</f>
        <v>860</v>
      </c>
      <c r="AO148">
        <f aca="true" t="shared" si="133" ref="AO148:AO157">AO86+AO105</f>
        <v>1010</v>
      </c>
      <c r="AR148">
        <f aca="true" t="shared" si="134" ref="AR148:AR157">AR86+AR105</f>
        <v>860</v>
      </c>
      <c r="AS148">
        <f aca="true" t="shared" si="135" ref="AS148:AS157">(3436-AR148)/7262</f>
        <v>0.3547232167446984</v>
      </c>
      <c r="AT148">
        <f aca="true" t="shared" si="136" ref="AT148:AT157">AT86+AT105</f>
        <v>1010</v>
      </c>
      <c r="AU148">
        <f aca="true" t="shared" si="137" ref="AU148:AU157">(3826-AT148)/7262</f>
        <v>0.3877719636463784</v>
      </c>
      <c r="AW148">
        <f aca="true" t="shared" si="138" ref="AW148:AW157">AW86+AW105</f>
        <v>792</v>
      </c>
      <c r="AX148">
        <f aca="true" t="shared" si="139" ref="AX148:AX157">(6755-AW148)/6755</f>
        <v>0.8827535159141376</v>
      </c>
      <c r="AY148">
        <f aca="true" t="shared" si="140" ref="AY148:AY157">AY86+AY105</f>
        <v>367</v>
      </c>
      <c r="BB148">
        <f aca="true" t="shared" si="141" ref="BB148:BB157">BB86+BB105</f>
        <v>230</v>
      </c>
      <c r="BC148">
        <f aca="true" t="shared" si="142" ref="BC148:BC157">(7344-BB148)/7344</f>
        <v>0.968681917211329</v>
      </c>
      <c r="BE148">
        <f aca="true" t="shared" si="143" ref="BE148:BE157">BE86+BE105</f>
        <v>670</v>
      </c>
      <c r="BF148">
        <f aca="true" t="shared" si="144" ref="BF148:BF157">(6184-BE148)/6184</f>
        <v>0.8916558861578266</v>
      </c>
      <c r="BG148">
        <f aca="true" t="shared" si="145" ref="BG148:BG157">BG86+BG105</f>
        <v>359</v>
      </c>
      <c r="BH148">
        <f aca="true" t="shared" si="146" ref="BH148:BH157">(1159-BG148)/1159</f>
        <v>0.6902502157031924</v>
      </c>
      <c r="BJ148">
        <f aca="true" t="shared" si="147" ref="BJ148:BJ157">BJ86+BJ105</f>
        <v>43</v>
      </c>
      <c r="BK148">
        <f aca="true" t="shared" si="148" ref="BK148:BK157">(7343-BJ148)/7343</f>
        <v>0.9941440827999455</v>
      </c>
      <c r="BL148">
        <f aca="true" t="shared" si="149" ref="BL148:BL157">BL86+BL105</f>
        <v>0</v>
      </c>
      <c r="BN148">
        <f aca="true" t="shared" si="150" ref="BN148:BP157">BN86+BN105</f>
        <v>504</v>
      </c>
      <c r="BO148">
        <f aca="true" t="shared" si="151" ref="BO148:BO157">(3885-BN148)/3885</f>
        <v>0.8702702702702703</v>
      </c>
      <c r="BP148">
        <f t="shared" si="150"/>
        <v>509</v>
      </c>
      <c r="BQ148">
        <f aca="true" t="shared" si="152" ref="BQ148:BQ157">(3444-BP148)/3444</f>
        <v>0.8522067363530779</v>
      </c>
      <c r="BR148">
        <f aca="true" t="shared" si="153" ref="BR148:BR157">BR86+BR105</f>
        <v>206</v>
      </c>
      <c r="BS148">
        <f aca="true" t="shared" si="154" ref="BS148:BS157">(4314-BR148)/4314</f>
        <v>0.9522484932777006</v>
      </c>
    </row>
    <row r="149" spans="5:71" ht="12.75">
      <c r="E149">
        <v>0.2</v>
      </c>
      <c r="G149">
        <f t="shared" si="112"/>
        <v>3094</v>
      </c>
      <c r="H149">
        <f t="shared" si="113"/>
        <v>0.5787037037037037</v>
      </c>
      <c r="J149">
        <f t="shared" si="114"/>
        <v>2930</v>
      </c>
      <c r="L149">
        <f t="shared" si="115"/>
        <v>2222</v>
      </c>
      <c r="O149">
        <f t="shared" si="116"/>
        <v>1859</v>
      </c>
      <c r="Q149">
        <f t="shared" si="117"/>
        <v>1523</v>
      </c>
      <c r="T149">
        <f t="shared" si="118"/>
        <v>34</v>
      </c>
      <c r="U149">
        <f t="shared" si="119"/>
        <v>0.9953437414407011</v>
      </c>
      <c r="W149">
        <f t="shared" si="120"/>
        <v>1775</v>
      </c>
      <c r="X149">
        <f t="shared" si="121"/>
        <v>0.6701356625162609</v>
      </c>
      <c r="Y149">
        <f t="shared" si="122"/>
        <v>1611</v>
      </c>
      <c r="Z149">
        <f t="shared" si="123"/>
        <v>0.1793173713703515</v>
      </c>
      <c r="AB149">
        <f t="shared" si="124"/>
        <v>376</v>
      </c>
      <c r="AC149">
        <f t="shared" si="125"/>
        <v>0.94880174291939</v>
      </c>
      <c r="AE149">
        <f t="shared" si="126"/>
        <v>0</v>
      </c>
      <c r="AF149">
        <f t="shared" si="127"/>
        <v>1</v>
      </c>
      <c r="AH149">
        <f t="shared" si="128"/>
        <v>1031</v>
      </c>
      <c r="AI149">
        <f t="shared" si="129"/>
        <v>0.8596132897603486</v>
      </c>
      <c r="AJ149">
        <f t="shared" si="130"/>
        <v>0</v>
      </c>
      <c r="AK149">
        <f t="shared" si="131"/>
        <v>1</v>
      </c>
      <c r="AM149">
        <f t="shared" si="132"/>
        <v>1569</v>
      </c>
      <c r="AO149">
        <f t="shared" si="133"/>
        <v>1775</v>
      </c>
      <c r="AR149">
        <f t="shared" si="134"/>
        <v>1569</v>
      </c>
      <c r="AS149">
        <f t="shared" si="135"/>
        <v>0.25709171027265215</v>
      </c>
      <c r="AT149">
        <f t="shared" si="136"/>
        <v>1775</v>
      </c>
      <c r="AU149">
        <f t="shared" si="137"/>
        <v>0.2824290828972735</v>
      </c>
      <c r="AW149">
        <f t="shared" si="138"/>
        <v>1861</v>
      </c>
      <c r="AX149">
        <f t="shared" si="139"/>
        <v>0.724500370096225</v>
      </c>
      <c r="AY149">
        <f t="shared" si="140"/>
        <v>530</v>
      </c>
      <c r="BB149">
        <f t="shared" si="141"/>
        <v>525</v>
      </c>
      <c r="BC149">
        <f t="shared" si="142"/>
        <v>0.9285130718954249</v>
      </c>
      <c r="BE149">
        <f t="shared" si="143"/>
        <v>1469</v>
      </c>
      <c r="BF149">
        <f t="shared" si="144"/>
        <v>0.76245148771022</v>
      </c>
      <c r="BG149">
        <f t="shared" si="145"/>
        <v>584</v>
      </c>
      <c r="BH149">
        <f t="shared" si="146"/>
        <v>0.49611734253666956</v>
      </c>
      <c r="BJ149">
        <f t="shared" si="147"/>
        <v>118</v>
      </c>
      <c r="BK149">
        <f t="shared" si="148"/>
        <v>0.9839302737300831</v>
      </c>
      <c r="BL149">
        <f t="shared" si="149"/>
        <v>0</v>
      </c>
      <c r="BN149">
        <f t="shared" si="150"/>
        <v>1017</v>
      </c>
      <c r="BO149">
        <f t="shared" si="151"/>
        <v>0.7382239382239382</v>
      </c>
      <c r="BP149">
        <f t="shared" si="150"/>
        <v>1027</v>
      </c>
      <c r="BQ149">
        <f t="shared" si="152"/>
        <v>0.7018002322880371</v>
      </c>
      <c r="BR149">
        <f t="shared" si="153"/>
        <v>626</v>
      </c>
      <c r="BS149">
        <f t="shared" si="154"/>
        <v>0.8548910523875753</v>
      </c>
    </row>
    <row r="150" spans="5:71" ht="12.75">
      <c r="E150">
        <v>0.3</v>
      </c>
      <c r="G150">
        <f t="shared" si="112"/>
        <v>4344</v>
      </c>
      <c r="H150">
        <f t="shared" si="113"/>
        <v>0.4084967320261438</v>
      </c>
      <c r="J150">
        <f t="shared" si="114"/>
        <v>4116</v>
      </c>
      <c r="L150">
        <f t="shared" si="115"/>
        <v>2791</v>
      </c>
      <c r="O150">
        <f t="shared" si="116"/>
        <v>2620</v>
      </c>
      <c r="Q150">
        <f t="shared" si="117"/>
        <v>1907</v>
      </c>
      <c r="T150">
        <f t="shared" si="118"/>
        <v>36</v>
      </c>
      <c r="U150">
        <f t="shared" si="119"/>
        <v>0.9950698438783895</v>
      </c>
      <c r="W150">
        <f t="shared" si="120"/>
        <v>2226</v>
      </c>
      <c r="X150">
        <f t="shared" si="121"/>
        <v>0.5863222449358855</v>
      </c>
      <c r="Y150">
        <f t="shared" si="122"/>
        <v>1630</v>
      </c>
      <c r="Z150">
        <f t="shared" si="123"/>
        <v>0.1696383087111564</v>
      </c>
      <c r="AB150">
        <f t="shared" si="124"/>
        <v>2733</v>
      </c>
      <c r="AC150">
        <f t="shared" si="125"/>
        <v>0.627859477124183</v>
      </c>
      <c r="AE150">
        <f t="shared" si="126"/>
        <v>61</v>
      </c>
      <c r="AF150">
        <f t="shared" si="127"/>
        <v>0.9916938997821351</v>
      </c>
      <c r="AH150">
        <f t="shared" si="128"/>
        <v>1888</v>
      </c>
      <c r="AI150">
        <f t="shared" si="129"/>
        <v>0.7429193899782135</v>
      </c>
      <c r="AJ150">
        <f t="shared" si="130"/>
        <v>0</v>
      </c>
      <c r="AK150">
        <f t="shared" si="131"/>
        <v>1</v>
      </c>
      <c r="AM150">
        <f t="shared" si="132"/>
        <v>2046</v>
      </c>
      <c r="AO150">
        <f t="shared" si="133"/>
        <v>2241</v>
      </c>
      <c r="AR150">
        <f t="shared" si="134"/>
        <v>2046</v>
      </c>
      <c r="AS150">
        <f t="shared" si="135"/>
        <v>0.19140732580556322</v>
      </c>
      <c r="AT150">
        <f t="shared" si="136"/>
        <v>2241</v>
      </c>
      <c r="AU150">
        <f t="shared" si="137"/>
        <v>0.21825943266317818</v>
      </c>
      <c r="AW150">
        <f t="shared" si="138"/>
        <v>3073</v>
      </c>
      <c r="AX150">
        <f t="shared" si="139"/>
        <v>0.5450777202072539</v>
      </c>
      <c r="AY150">
        <f t="shared" si="140"/>
        <v>575</v>
      </c>
      <c r="BB150">
        <f t="shared" si="141"/>
        <v>1040</v>
      </c>
      <c r="BC150">
        <f t="shared" si="142"/>
        <v>0.8583877995642701</v>
      </c>
      <c r="BE150">
        <f t="shared" si="143"/>
        <v>2807</v>
      </c>
      <c r="BF150">
        <f t="shared" si="144"/>
        <v>0.5460866752910737</v>
      </c>
      <c r="BG150">
        <f t="shared" si="145"/>
        <v>816</v>
      </c>
      <c r="BH150">
        <f t="shared" si="146"/>
        <v>0.29594477998274377</v>
      </c>
      <c r="BJ150">
        <f t="shared" si="147"/>
        <v>404</v>
      </c>
      <c r="BK150">
        <f t="shared" si="148"/>
        <v>0.9449816151436743</v>
      </c>
      <c r="BL150">
        <f t="shared" si="149"/>
        <v>0</v>
      </c>
      <c r="BN150">
        <f t="shared" si="150"/>
        <v>1515</v>
      </c>
      <c r="BO150">
        <f t="shared" si="151"/>
        <v>0.61003861003861</v>
      </c>
      <c r="BP150">
        <f t="shared" si="150"/>
        <v>1539</v>
      </c>
      <c r="BQ150">
        <f t="shared" si="152"/>
        <v>0.5531358885017421</v>
      </c>
      <c r="BR150">
        <f t="shared" si="153"/>
        <v>1369</v>
      </c>
      <c r="BS150">
        <f t="shared" si="154"/>
        <v>0.6826611033843301</v>
      </c>
    </row>
    <row r="151" spans="5:71" ht="12.75">
      <c r="E151">
        <v>0.4</v>
      </c>
      <c r="G151">
        <f t="shared" si="112"/>
        <v>5515</v>
      </c>
      <c r="H151">
        <f t="shared" si="113"/>
        <v>0.24904684095860566</v>
      </c>
      <c r="J151">
        <f t="shared" si="114"/>
        <v>4214</v>
      </c>
      <c r="L151">
        <f t="shared" si="115"/>
        <v>3001</v>
      </c>
      <c r="O151">
        <f t="shared" si="116"/>
        <v>3280</v>
      </c>
      <c r="Q151">
        <f t="shared" si="117"/>
        <v>2135</v>
      </c>
      <c r="T151">
        <f t="shared" si="118"/>
        <v>38</v>
      </c>
      <c r="U151">
        <f t="shared" si="119"/>
        <v>0.9947959463160778</v>
      </c>
      <c r="W151">
        <f t="shared" si="120"/>
        <v>3813</v>
      </c>
      <c r="X151">
        <f t="shared" si="121"/>
        <v>0.2913956513659171</v>
      </c>
      <c r="Y151">
        <f t="shared" si="122"/>
        <v>1761</v>
      </c>
      <c r="Z151">
        <f t="shared" si="123"/>
        <v>0.10290371879775853</v>
      </c>
      <c r="AB151">
        <f t="shared" si="124"/>
        <v>5871</v>
      </c>
      <c r="AC151">
        <f t="shared" si="125"/>
        <v>0.2005718954248366</v>
      </c>
      <c r="AE151">
        <f t="shared" si="126"/>
        <v>2425</v>
      </c>
      <c r="AF151">
        <f t="shared" si="127"/>
        <v>0.6697984749455338</v>
      </c>
      <c r="AH151">
        <f t="shared" si="128"/>
        <v>3236</v>
      </c>
      <c r="AI151">
        <f t="shared" si="129"/>
        <v>0.559368191721133</v>
      </c>
      <c r="AJ151">
        <f t="shared" si="130"/>
        <v>0</v>
      </c>
      <c r="AK151">
        <f t="shared" si="131"/>
        <v>1</v>
      </c>
      <c r="AM151">
        <f t="shared" si="132"/>
        <v>2376</v>
      </c>
      <c r="AO151">
        <f t="shared" si="133"/>
        <v>2694</v>
      </c>
      <c r="AR151">
        <f t="shared" si="134"/>
        <v>2376</v>
      </c>
      <c r="AS151">
        <f t="shared" si="135"/>
        <v>0.14596529881575324</v>
      </c>
      <c r="AT151">
        <f t="shared" si="136"/>
        <v>2694</v>
      </c>
      <c r="AU151">
        <f t="shared" si="137"/>
        <v>0.15587992288625724</v>
      </c>
      <c r="AW151">
        <f t="shared" si="138"/>
        <v>4162</v>
      </c>
      <c r="AX151">
        <f t="shared" si="139"/>
        <v>0.38386380458919317</v>
      </c>
      <c r="AY151">
        <f t="shared" si="140"/>
        <v>586</v>
      </c>
      <c r="BB151">
        <f t="shared" si="141"/>
        <v>1793</v>
      </c>
      <c r="BC151">
        <f t="shared" si="142"/>
        <v>0.7558551198257081</v>
      </c>
      <c r="BE151">
        <f t="shared" si="143"/>
        <v>4133</v>
      </c>
      <c r="BF151">
        <f t="shared" si="144"/>
        <v>0.33166235446313064</v>
      </c>
      <c r="BG151">
        <f t="shared" si="145"/>
        <v>961</v>
      </c>
      <c r="BH151">
        <f t="shared" si="146"/>
        <v>0.17083692838654013</v>
      </c>
      <c r="BJ151">
        <f t="shared" si="147"/>
        <v>932</v>
      </c>
      <c r="BK151">
        <f t="shared" si="148"/>
        <v>0.8730763992918426</v>
      </c>
      <c r="BL151">
        <f t="shared" si="149"/>
        <v>0</v>
      </c>
      <c r="BN151">
        <f t="shared" si="150"/>
        <v>2032</v>
      </c>
      <c r="BO151">
        <f t="shared" si="151"/>
        <v>0.47696267696267697</v>
      </c>
      <c r="BP151">
        <f t="shared" si="150"/>
        <v>1902</v>
      </c>
      <c r="BQ151">
        <f t="shared" si="152"/>
        <v>0.44773519163763065</v>
      </c>
      <c r="BR151">
        <f t="shared" si="153"/>
        <v>2344</v>
      </c>
      <c r="BS151">
        <f t="shared" si="154"/>
        <v>0.4566527584608252</v>
      </c>
    </row>
    <row r="152" spans="5:71" ht="12.75">
      <c r="E152">
        <v>0.5</v>
      </c>
      <c r="G152">
        <f t="shared" si="112"/>
        <v>6170</v>
      </c>
      <c r="H152">
        <f t="shared" si="113"/>
        <v>0.15985838779956427</v>
      </c>
      <c r="J152">
        <f t="shared" si="114"/>
        <v>4220</v>
      </c>
      <c r="L152">
        <f t="shared" si="115"/>
        <v>3079</v>
      </c>
      <c r="O152">
        <f t="shared" si="116"/>
        <v>3852</v>
      </c>
      <c r="Q152">
        <f t="shared" si="117"/>
        <v>2258</v>
      </c>
      <c r="T152">
        <f t="shared" si="118"/>
        <v>58</v>
      </c>
      <c r="U152">
        <f t="shared" si="119"/>
        <v>0.9920569706929608</v>
      </c>
      <c r="W152">
        <f t="shared" si="120"/>
        <v>5049</v>
      </c>
      <c r="X152">
        <f t="shared" si="121"/>
        <v>0.061698569039212045</v>
      </c>
      <c r="Y152">
        <f t="shared" si="122"/>
        <v>1934</v>
      </c>
      <c r="Z152">
        <f t="shared" si="123"/>
        <v>0.014773306164034642</v>
      </c>
      <c r="AB152">
        <f t="shared" si="124"/>
        <v>7145</v>
      </c>
      <c r="AC152">
        <f t="shared" si="125"/>
        <v>0.027096949891067538</v>
      </c>
      <c r="AE152">
        <f t="shared" si="126"/>
        <v>6733</v>
      </c>
      <c r="AF152">
        <f t="shared" si="127"/>
        <v>0.08319716775599129</v>
      </c>
      <c r="AH152">
        <f t="shared" si="128"/>
        <v>4678</v>
      </c>
      <c r="AI152">
        <f t="shared" si="129"/>
        <v>0.3630174291938998</v>
      </c>
      <c r="AJ152">
        <f t="shared" si="130"/>
        <v>0</v>
      </c>
      <c r="AK152">
        <f t="shared" si="131"/>
        <v>1</v>
      </c>
      <c r="AM152">
        <f t="shared" si="132"/>
        <v>2607</v>
      </c>
      <c r="AO152">
        <f t="shared" si="133"/>
        <v>3066</v>
      </c>
      <c r="AR152">
        <f t="shared" si="134"/>
        <v>2607</v>
      </c>
      <c r="AS152">
        <f t="shared" si="135"/>
        <v>0.11415587992288626</v>
      </c>
      <c r="AT152">
        <f t="shared" si="136"/>
        <v>3066</v>
      </c>
      <c r="AU152">
        <f t="shared" si="137"/>
        <v>0.10465436518865326</v>
      </c>
      <c r="AW152">
        <f t="shared" si="138"/>
        <v>5040</v>
      </c>
      <c r="AX152">
        <f t="shared" si="139"/>
        <v>0.2538860103626943</v>
      </c>
      <c r="AY152">
        <f t="shared" si="140"/>
        <v>586</v>
      </c>
      <c r="BB152">
        <f t="shared" si="141"/>
        <v>2865</v>
      </c>
      <c r="BC152">
        <f t="shared" si="142"/>
        <v>0.6098856209150327</v>
      </c>
      <c r="BE152">
        <f t="shared" si="143"/>
        <v>5288</v>
      </c>
      <c r="BF152">
        <f t="shared" si="144"/>
        <v>0.1448900388098318</v>
      </c>
      <c r="BG152">
        <f t="shared" si="145"/>
        <v>1057</v>
      </c>
      <c r="BH152">
        <f t="shared" si="146"/>
        <v>0.08800690250215704</v>
      </c>
      <c r="BJ152">
        <f t="shared" si="147"/>
        <v>1913</v>
      </c>
      <c r="BK152">
        <f t="shared" si="148"/>
        <v>0.7394797766580417</v>
      </c>
      <c r="BL152">
        <f t="shared" si="149"/>
        <v>0</v>
      </c>
      <c r="BN152">
        <f t="shared" si="150"/>
        <v>2440</v>
      </c>
      <c r="BO152">
        <f t="shared" si="151"/>
        <v>0.37194337194337196</v>
      </c>
      <c r="BP152">
        <f t="shared" si="150"/>
        <v>2249</v>
      </c>
      <c r="BQ152">
        <f t="shared" si="152"/>
        <v>0.34698025551684086</v>
      </c>
      <c r="BR152">
        <f t="shared" si="153"/>
        <v>3169</v>
      </c>
      <c r="BS152">
        <f t="shared" si="154"/>
        <v>0.2654149281409365</v>
      </c>
    </row>
    <row r="153" spans="5:71" ht="12.75">
      <c r="E153">
        <v>0.6</v>
      </c>
      <c r="G153">
        <f t="shared" si="112"/>
        <v>6575</v>
      </c>
      <c r="H153">
        <f t="shared" si="113"/>
        <v>0.10471132897603486</v>
      </c>
      <c r="J153">
        <f t="shared" si="114"/>
        <v>4226</v>
      </c>
      <c r="L153">
        <f t="shared" si="115"/>
        <v>3104</v>
      </c>
      <c r="O153">
        <f t="shared" si="116"/>
        <v>4305</v>
      </c>
      <c r="Q153">
        <f t="shared" si="117"/>
        <v>2325</v>
      </c>
      <c r="T153">
        <f t="shared" si="118"/>
        <v>235</v>
      </c>
      <c r="U153">
        <f t="shared" si="119"/>
        <v>0.9678170364283758</v>
      </c>
      <c r="W153">
        <f t="shared" si="120"/>
        <v>5356</v>
      </c>
      <c r="X153">
        <f t="shared" si="121"/>
        <v>0.004645976584278015</v>
      </c>
      <c r="Y153">
        <f t="shared" si="122"/>
        <v>1963</v>
      </c>
      <c r="Z153">
        <f t="shared" si="123"/>
        <v>0</v>
      </c>
      <c r="AB153">
        <f t="shared" si="124"/>
        <v>7334</v>
      </c>
      <c r="AC153">
        <f t="shared" si="125"/>
        <v>0.0013616557734204794</v>
      </c>
      <c r="AE153">
        <f t="shared" si="126"/>
        <v>7342</v>
      </c>
      <c r="AF153">
        <f t="shared" si="127"/>
        <v>0.0002723311546840959</v>
      </c>
      <c r="AH153">
        <f t="shared" si="128"/>
        <v>5868</v>
      </c>
      <c r="AI153">
        <f t="shared" si="129"/>
        <v>0.20098039215686275</v>
      </c>
      <c r="AJ153">
        <f t="shared" si="130"/>
        <v>0</v>
      </c>
      <c r="AK153">
        <f t="shared" si="131"/>
        <v>1</v>
      </c>
      <c r="AM153">
        <f t="shared" si="132"/>
        <v>2790</v>
      </c>
      <c r="AO153">
        <f t="shared" si="133"/>
        <v>3375</v>
      </c>
      <c r="AR153">
        <f t="shared" si="134"/>
        <v>2790</v>
      </c>
      <c r="AS153">
        <f t="shared" si="135"/>
        <v>0.08895621041035527</v>
      </c>
      <c r="AT153">
        <f t="shared" si="136"/>
        <v>3375</v>
      </c>
      <c r="AU153">
        <f t="shared" si="137"/>
        <v>0.06210410355274029</v>
      </c>
      <c r="AW153">
        <f t="shared" si="138"/>
        <v>5699</v>
      </c>
      <c r="AX153">
        <f t="shared" si="139"/>
        <v>0.15632864544781644</v>
      </c>
      <c r="AY153">
        <f t="shared" si="140"/>
        <v>586</v>
      </c>
      <c r="BB153">
        <f t="shared" si="141"/>
        <v>4182</v>
      </c>
      <c r="BC153">
        <f t="shared" si="142"/>
        <v>0.4305555555555556</v>
      </c>
      <c r="BE153">
        <f t="shared" si="143"/>
        <v>5825</v>
      </c>
      <c r="BF153">
        <f t="shared" si="144"/>
        <v>0.05805304010349289</v>
      </c>
      <c r="BG153">
        <f t="shared" si="145"/>
        <v>1110</v>
      </c>
      <c r="BH153">
        <f t="shared" si="146"/>
        <v>0.04227782571182054</v>
      </c>
      <c r="BJ153">
        <f t="shared" si="147"/>
        <v>3303</v>
      </c>
      <c r="BK153">
        <f t="shared" si="148"/>
        <v>0.5501838485632575</v>
      </c>
      <c r="BL153">
        <f t="shared" si="149"/>
        <v>0</v>
      </c>
      <c r="BN153">
        <f t="shared" si="150"/>
        <v>2818</v>
      </c>
      <c r="BO153">
        <f t="shared" si="151"/>
        <v>0.27464607464607466</v>
      </c>
      <c r="BP153">
        <f t="shared" si="150"/>
        <v>2541</v>
      </c>
      <c r="BQ153">
        <f t="shared" si="152"/>
        <v>0.2621951219512195</v>
      </c>
      <c r="BR153">
        <f t="shared" si="153"/>
        <v>3619</v>
      </c>
      <c r="BS153">
        <f t="shared" si="154"/>
        <v>0.16110338433008808</v>
      </c>
    </row>
    <row r="154" spans="5:71" ht="12.75">
      <c r="E154">
        <v>0.7</v>
      </c>
      <c r="G154">
        <f t="shared" si="112"/>
        <v>6904</v>
      </c>
      <c r="H154">
        <f t="shared" si="113"/>
        <v>0.05991285403050109</v>
      </c>
      <c r="J154">
        <f t="shared" si="114"/>
        <v>4227</v>
      </c>
      <c r="L154">
        <f t="shared" si="115"/>
        <v>3114</v>
      </c>
      <c r="O154">
        <f t="shared" si="116"/>
        <v>4607</v>
      </c>
      <c r="Q154">
        <f t="shared" si="117"/>
        <v>2334</v>
      </c>
      <c r="T154">
        <f t="shared" si="118"/>
        <v>885</v>
      </c>
      <c r="U154">
        <f t="shared" si="119"/>
        <v>0.8788003286770748</v>
      </c>
      <c r="W154">
        <f t="shared" si="120"/>
        <v>5379</v>
      </c>
      <c r="X154">
        <f t="shared" si="121"/>
        <v>0.00037167812674224123</v>
      </c>
      <c r="Y154">
        <f t="shared" si="122"/>
        <v>1963</v>
      </c>
      <c r="Z154">
        <f t="shared" si="123"/>
        <v>0</v>
      </c>
      <c r="AB154">
        <f t="shared" si="124"/>
        <v>7344</v>
      </c>
      <c r="AC154">
        <f t="shared" si="125"/>
        <v>0</v>
      </c>
      <c r="AE154">
        <f t="shared" si="126"/>
        <v>7344</v>
      </c>
      <c r="AF154">
        <f t="shared" si="127"/>
        <v>0</v>
      </c>
      <c r="AH154">
        <f t="shared" si="128"/>
        <v>6864</v>
      </c>
      <c r="AI154">
        <f t="shared" si="129"/>
        <v>0.06535947712418301</v>
      </c>
      <c r="AJ154">
        <f t="shared" si="130"/>
        <v>0</v>
      </c>
      <c r="AK154">
        <f t="shared" si="131"/>
        <v>1</v>
      </c>
      <c r="AM154">
        <f t="shared" si="132"/>
        <v>2973</v>
      </c>
      <c r="AO154">
        <f t="shared" si="133"/>
        <v>3617</v>
      </c>
      <c r="AR154">
        <f t="shared" si="134"/>
        <v>2973</v>
      </c>
      <c r="AS154">
        <f t="shared" si="135"/>
        <v>0.06375654089782429</v>
      </c>
      <c r="AT154">
        <f t="shared" si="136"/>
        <v>3617</v>
      </c>
      <c r="AU154">
        <f t="shared" si="137"/>
        <v>0.02877995042687965</v>
      </c>
      <c r="AW154">
        <f t="shared" si="138"/>
        <v>6218</v>
      </c>
      <c r="AX154">
        <f t="shared" si="139"/>
        <v>0.07949666913397484</v>
      </c>
      <c r="AY154">
        <f t="shared" si="140"/>
        <v>586</v>
      </c>
      <c r="BB154">
        <f t="shared" si="141"/>
        <v>5306</v>
      </c>
      <c r="BC154">
        <f t="shared" si="142"/>
        <v>0.2775054466230937</v>
      </c>
      <c r="BE154">
        <f t="shared" si="143"/>
        <v>6127</v>
      </c>
      <c r="BF154">
        <f t="shared" si="144"/>
        <v>0.009217335058214747</v>
      </c>
      <c r="BG154">
        <f t="shared" si="145"/>
        <v>1145</v>
      </c>
      <c r="BH154">
        <f t="shared" si="146"/>
        <v>0.012079378774805867</v>
      </c>
      <c r="BJ154">
        <f t="shared" si="147"/>
        <v>5143</v>
      </c>
      <c r="BK154">
        <f t="shared" si="148"/>
        <v>0.29960506604929865</v>
      </c>
      <c r="BL154">
        <f t="shared" si="149"/>
        <v>0</v>
      </c>
      <c r="BN154">
        <f t="shared" si="150"/>
        <v>3117</v>
      </c>
      <c r="BO154">
        <f t="shared" si="151"/>
        <v>0.19768339768339768</v>
      </c>
      <c r="BP154">
        <f t="shared" si="150"/>
        <v>2806</v>
      </c>
      <c r="BQ154">
        <f t="shared" si="152"/>
        <v>0.18524970963995355</v>
      </c>
      <c r="BR154">
        <f t="shared" si="153"/>
        <v>4020</v>
      </c>
      <c r="BS154">
        <f t="shared" si="154"/>
        <v>0.06815020862308763</v>
      </c>
    </row>
    <row r="155" spans="5:71" ht="12.75">
      <c r="E155">
        <v>0.8</v>
      </c>
      <c r="G155">
        <f t="shared" si="112"/>
        <v>7158</v>
      </c>
      <c r="H155">
        <f t="shared" si="113"/>
        <v>0.025326797385620915</v>
      </c>
      <c r="J155">
        <f t="shared" si="114"/>
        <v>4227</v>
      </c>
      <c r="L155">
        <f t="shared" si="115"/>
        <v>3117</v>
      </c>
      <c r="O155">
        <f t="shared" si="116"/>
        <v>4818</v>
      </c>
      <c r="Q155">
        <f t="shared" si="117"/>
        <v>2335</v>
      </c>
      <c r="T155">
        <f t="shared" si="118"/>
        <v>2177</v>
      </c>
      <c r="U155">
        <f t="shared" si="119"/>
        <v>0.7018625034237195</v>
      </c>
      <c r="W155">
        <f t="shared" si="120"/>
        <v>5381</v>
      </c>
      <c r="X155">
        <f t="shared" si="121"/>
        <v>0</v>
      </c>
      <c r="Y155">
        <f t="shared" si="122"/>
        <v>1963</v>
      </c>
      <c r="Z155">
        <f t="shared" si="123"/>
        <v>0</v>
      </c>
      <c r="AB155">
        <f t="shared" si="124"/>
        <v>7344</v>
      </c>
      <c r="AC155">
        <f t="shared" si="125"/>
        <v>0</v>
      </c>
      <c r="AE155">
        <f t="shared" si="126"/>
        <v>7344</v>
      </c>
      <c r="AF155">
        <f t="shared" si="127"/>
        <v>0</v>
      </c>
      <c r="AH155">
        <f t="shared" si="128"/>
        <v>7236</v>
      </c>
      <c r="AI155">
        <f t="shared" si="129"/>
        <v>0.014705882352941176</v>
      </c>
      <c r="AJ155">
        <f t="shared" si="130"/>
        <v>0</v>
      </c>
      <c r="AK155">
        <f t="shared" si="131"/>
        <v>1</v>
      </c>
      <c r="AM155">
        <f t="shared" si="132"/>
        <v>3139</v>
      </c>
      <c r="AO155">
        <f t="shared" si="133"/>
        <v>3755</v>
      </c>
      <c r="AR155">
        <f t="shared" si="134"/>
        <v>3139</v>
      </c>
      <c r="AS155">
        <f t="shared" si="135"/>
        <v>0.04089782429082897</v>
      </c>
      <c r="AT155">
        <f t="shared" si="136"/>
        <v>3755</v>
      </c>
      <c r="AU155">
        <f t="shared" si="137"/>
        <v>0.00977692095841366</v>
      </c>
      <c r="AW155">
        <f t="shared" si="138"/>
        <v>6554</v>
      </c>
      <c r="AX155">
        <f t="shared" si="139"/>
        <v>0.029755736491487786</v>
      </c>
      <c r="AY155">
        <f t="shared" si="140"/>
        <v>586</v>
      </c>
      <c r="BB155">
        <f t="shared" si="141"/>
        <v>6260</v>
      </c>
      <c r="BC155">
        <f t="shared" si="142"/>
        <v>0.14760348583877997</v>
      </c>
      <c r="BE155">
        <f t="shared" si="143"/>
        <v>6174</v>
      </c>
      <c r="BF155">
        <f t="shared" si="144"/>
        <v>0.0016170763260025874</v>
      </c>
      <c r="BG155">
        <f t="shared" si="145"/>
        <v>1157</v>
      </c>
      <c r="BH155">
        <f t="shared" si="146"/>
        <v>0.001725625539257981</v>
      </c>
      <c r="BJ155">
        <f t="shared" si="147"/>
        <v>6593</v>
      </c>
      <c r="BK155">
        <f t="shared" si="148"/>
        <v>0.10213809069862453</v>
      </c>
      <c r="BL155">
        <f t="shared" si="149"/>
        <v>0</v>
      </c>
      <c r="BN155">
        <f t="shared" si="150"/>
        <v>3423</v>
      </c>
      <c r="BO155">
        <f t="shared" si="151"/>
        <v>0.11891891891891893</v>
      </c>
      <c r="BP155">
        <f t="shared" si="150"/>
        <v>3024</v>
      </c>
      <c r="BQ155">
        <f t="shared" si="152"/>
        <v>0.12195121951219512</v>
      </c>
      <c r="BR155">
        <f t="shared" si="153"/>
        <v>4258</v>
      </c>
      <c r="BS155">
        <f t="shared" si="154"/>
        <v>0.012980992118683357</v>
      </c>
    </row>
    <row r="156" spans="5:71" ht="12.75">
      <c r="E156">
        <v>0.9</v>
      </c>
      <c r="G156">
        <f t="shared" si="112"/>
        <v>7331</v>
      </c>
      <c r="H156">
        <f t="shared" si="113"/>
        <v>0.001770152505446623</v>
      </c>
      <c r="J156">
        <f t="shared" si="114"/>
        <v>4227</v>
      </c>
      <c r="L156">
        <f t="shared" si="115"/>
        <v>3117</v>
      </c>
      <c r="O156">
        <f t="shared" si="116"/>
        <v>4940</v>
      </c>
      <c r="Q156">
        <f t="shared" si="117"/>
        <v>2335</v>
      </c>
      <c r="T156">
        <f t="shared" si="118"/>
        <v>4294</v>
      </c>
      <c r="U156">
        <f t="shared" si="119"/>
        <v>0.41194193371678994</v>
      </c>
      <c r="W156">
        <f t="shared" si="120"/>
        <v>5381</v>
      </c>
      <c r="X156">
        <f t="shared" si="121"/>
        <v>0</v>
      </c>
      <c r="Y156">
        <f t="shared" si="122"/>
        <v>1963</v>
      </c>
      <c r="Z156">
        <f t="shared" si="123"/>
        <v>0</v>
      </c>
      <c r="AB156">
        <f t="shared" si="124"/>
        <v>7344</v>
      </c>
      <c r="AC156">
        <f t="shared" si="125"/>
        <v>0</v>
      </c>
      <c r="AE156">
        <f t="shared" si="126"/>
        <v>7344</v>
      </c>
      <c r="AF156">
        <f t="shared" si="127"/>
        <v>0</v>
      </c>
      <c r="AH156">
        <f t="shared" si="128"/>
        <v>7336</v>
      </c>
      <c r="AI156">
        <f t="shared" si="129"/>
        <v>0.0010893246187363835</v>
      </c>
      <c r="AJ156">
        <f t="shared" si="130"/>
        <v>0</v>
      </c>
      <c r="AK156">
        <f t="shared" si="131"/>
        <v>1</v>
      </c>
      <c r="AM156">
        <f t="shared" si="132"/>
        <v>3324</v>
      </c>
      <c r="AO156">
        <f t="shared" si="133"/>
        <v>3824</v>
      </c>
      <c r="AR156">
        <f t="shared" si="134"/>
        <v>3324</v>
      </c>
      <c r="AS156">
        <f t="shared" si="135"/>
        <v>0.015422748554117323</v>
      </c>
      <c r="AT156">
        <f t="shared" si="136"/>
        <v>3824</v>
      </c>
      <c r="AU156">
        <f t="shared" si="137"/>
        <v>0.0002754062241806665</v>
      </c>
      <c r="AW156">
        <f t="shared" si="138"/>
        <v>6714</v>
      </c>
      <c r="AX156">
        <f t="shared" si="139"/>
        <v>0.006069578090303479</v>
      </c>
      <c r="AY156">
        <f t="shared" si="140"/>
        <v>586</v>
      </c>
      <c r="BB156">
        <f t="shared" si="141"/>
        <v>7086</v>
      </c>
      <c r="BC156">
        <f t="shared" si="142"/>
        <v>0.035130718954248366</v>
      </c>
      <c r="BE156">
        <f t="shared" si="143"/>
        <v>6184</v>
      </c>
      <c r="BF156">
        <f t="shared" si="144"/>
        <v>0</v>
      </c>
      <c r="BG156">
        <f t="shared" si="145"/>
        <v>1159</v>
      </c>
      <c r="BH156">
        <f t="shared" si="146"/>
        <v>0</v>
      </c>
      <c r="BJ156">
        <f t="shared" si="147"/>
        <v>7307</v>
      </c>
      <c r="BK156">
        <f t="shared" si="148"/>
        <v>0.004902628353533978</v>
      </c>
      <c r="BL156">
        <f t="shared" si="149"/>
        <v>0</v>
      </c>
      <c r="BN156">
        <f t="shared" si="150"/>
        <v>3670</v>
      </c>
      <c r="BO156">
        <f t="shared" si="151"/>
        <v>0.055341055341055344</v>
      </c>
      <c r="BP156">
        <f t="shared" si="150"/>
        <v>3270</v>
      </c>
      <c r="BQ156">
        <f t="shared" si="152"/>
        <v>0.050522648083623695</v>
      </c>
      <c r="BR156">
        <f t="shared" si="153"/>
        <v>4313</v>
      </c>
      <c r="BS156">
        <f t="shared" si="154"/>
        <v>0.0002318034306907742</v>
      </c>
    </row>
    <row r="157" spans="5:71" ht="12.75">
      <c r="E157">
        <v>1</v>
      </c>
      <c r="G157">
        <f t="shared" si="112"/>
        <v>7344</v>
      </c>
      <c r="H157">
        <f t="shared" si="113"/>
        <v>0</v>
      </c>
      <c r="J157">
        <f t="shared" si="114"/>
        <v>4227</v>
      </c>
      <c r="L157">
        <f t="shared" si="115"/>
        <v>3117</v>
      </c>
      <c r="O157">
        <f t="shared" si="116"/>
        <v>4959</v>
      </c>
      <c r="Q157">
        <f t="shared" si="117"/>
        <v>2335</v>
      </c>
      <c r="T157">
        <f t="shared" si="118"/>
        <v>7302</v>
      </c>
      <c r="U157">
        <f t="shared" si="119"/>
        <v>0</v>
      </c>
      <c r="W157">
        <f t="shared" si="120"/>
        <v>5381</v>
      </c>
      <c r="X157">
        <f t="shared" si="121"/>
        <v>0</v>
      </c>
      <c r="Y157">
        <f t="shared" si="122"/>
        <v>1963</v>
      </c>
      <c r="Z157">
        <f t="shared" si="123"/>
        <v>0</v>
      </c>
      <c r="AB157">
        <f t="shared" si="124"/>
        <v>7344</v>
      </c>
      <c r="AC157">
        <f t="shared" si="125"/>
        <v>0</v>
      </c>
      <c r="AE157">
        <f t="shared" si="126"/>
        <v>7344</v>
      </c>
      <c r="AF157">
        <f t="shared" si="127"/>
        <v>0</v>
      </c>
      <c r="AH157">
        <f t="shared" si="128"/>
        <v>7344</v>
      </c>
      <c r="AI157">
        <f t="shared" si="129"/>
        <v>0</v>
      </c>
      <c r="AJ157">
        <f t="shared" si="130"/>
        <v>0</v>
      </c>
      <c r="AK157">
        <f t="shared" si="131"/>
        <v>1</v>
      </c>
      <c r="AM157">
        <f t="shared" si="132"/>
        <v>3436</v>
      </c>
      <c r="AO157">
        <f t="shared" si="133"/>
        <v>3826</v>
      </c>
      <c r="AR157">
        <f t="shared" si="134"/>
        <v>3436</v>
      </c>
      <c r="AS157">
        <f t="shared" si="135"/>
        <v>0</v>
      </c>
      <c r="AT157">
        <f t="shared" si="136"/>
        <v>3826</v>
      </c>
      <c r="AU157">
        <f t="shared" si="137"/>
        <v>0</v>
      </c>
      <c r="AW157">
        <f t="shared" si="138"/>
        <v>6755</v>
      </c>
      <c r="AX157">
        <f t="shared" si="139"/>
        <v>0</v>
      </c>
      <c r="AY157">
        <f t="shared" si="140"/>
        <v>586</v>
      </c>
      <c r="BB157">
        <f t="shared" si="141"/>
        <v>7344</v>
      </c>
      <c r="BC157">
        <f t="shared" si="142"/>
        <v>0</v>
      </c>
      <c r="BE157">
        <f t="shared" si="143"/>
        <v>6184</v>
      </c>
      <c r="BF157">
        <f t="shared" si="144"/>
        <v>0</v>
      </c>
      <c r="BG157">
        <f t="shared" si="145"/>
        <v>1159</v>
      </c>
      <c r="BH157">
        <f t="shared" si="146"/>
        <v>0</v>
      </c>
      <c r="BJ157">
        <f t="shared" si="147"/>
        <v>7343</v>
      </c>
      <c r="BK157">
        <f t="shared" si="148"/>
        <v>0</v>
      </c>
      <c r="BL157">
        <f t="shared" si="149"/>
        <v>0</v>
      </c>
      <c r="BN157">
        <f t="shared" si="150"/>
        <v>3885</v>
      </c>
      <c r="BO157">
        <f t="shared" si="151"/>
        <v>0</v>
      </c>
      <c r="BP157">
        <f t="shared" si="150"/>
        <v>3444</v>
      </c>
      <c r="BQ157">
        <f t="shared" si="152"/>
        <v>0</v>
      </c>
      <c r="BR157">
        <f t="shared" si="153"/>
        <v>4314</v>
      </c>
      <c r="BS157">
        <f t="shared" si="154"/>
        <v>0</v>
      </c>
    </row>
    <row r="160" spans="2:71" ht="12.75">
      <c r="B160" t="s">
        <v>44</v>
      </c>
      <c r="E160">
        <v>0</v>
      </c>
      <c r="G160">
        <f>G121+G134+G147</f>
        <v>0</v>
      </c>
      <c r="H160">
        <f>(17616-G160)/17616</f>
        <v>1</v>
      </c>
      <c r="T160">
        <f>T121+T134+T147</f>
        <v>0</v>
      </c>
      <c r="U160">
        <f>(17521-T160)/17521</f>
        <v>1</v>
      </c>
      <c r="W160">
        <f>W121+W134+W147</f>
        <v>0</v>
      </c>
      <c r="X160">
        <f>(15653-W160)/15653</f>
        <v>1</v>
      </c>
      <c r="Y160">
        <f>Y121+Y134+Y147</f>
        <v>0</v>
      </c>
      <c r="Z160">
        <f>(1963-Y160)/1963</f>
        <v>1</v>
      </c>
      <c r="AB160">
        <f>AB121+AB134+AB147</f>
        <v>0</v>
      </c>
      <c r="AC160">
        <f>(17616-AB160)/17616</f>
        <v>1</v>
      </c>
      <c r="AE160">
        <f>AE121+AE134+AE147</f>
        <v>0</v>
      </c>
      <c r="AF160">
        <f>(17616-AE160)/17616</f>
        <v>1</v>
      </c>
      <c r="AH160">
        <f>AH121+AH134+AH147</f>
        <v>0</v>
      </c>
      <c r="AI160">
        <f>(17439-AH160)/17439</f>
        <v>1</v>
      </c>
      <c r="AR160">
        <f>AR121+AR134+AR147</f>
        <v>0</v>
      </c>
      <c r="AS160">
        <f>(7296-AR160)/16965</f>
        <v>0.43006189213085766</v>
      </c>
      <c r="AT160">
        <f>AT121+AT134+AT147</f>
        <v>0</v>
      </c>
      <c r="AU160">
        <f>(9669-AT160)/16965</f>
        <v>0.5699381078691423</v>
      </c>
      <c r="AW160">
        <f>AW121+AW134+AW147</f>
        <v>0</v>
      </c>
      <c r="AX160">
        <f>(16484-AW160)/16484</f>
        <v>1</v>
      </c>
      <c r="BB160">
        <f>BB121+BB134+BB147</f>
        <v>0</v>
      </c>
      <c r="BC160">
        <f>(17491-BB160)/17491</f>
        <v>1</v>
      </c>
      <c r="BE160">
        <f>BE121+BE134+BE147</f>
        <v>0</v>
      </c>
      <c r="BF160">
        <f>(15165-BE160)/15165</f>
        <v>1</v>
      </c>
      <c r="BG160">
        <f>BG121+BG134+BG147</f>
        <v>0</v>
      </c>
      <c r="BH160">
        <f>(1758-BG160)/1758</f>
        <v>1</v>
      </c>
      <c r="BJ160">
        <f>BJ121+BJ134+BJ147</f>
        <v>0</v>
      </c>
      <c r="BK160">
        <f>(16191-BJ160)/16191</f>
        <v>1</v>
      </c>
      <c r="BL160">
        <f>BL121+BL134+BL147</f>
        <v>0</v>
      </c>
      <c r="BM160">
        <f>(892-BL160)/892</f>
        <v>1</v>
      </c>
      <c r="BN160">
        <f>BN121+BN134+BN147</f>
        <v>0</v>
      </c>
      <c r="BO160">
        <f>(9721-BN160)/9721</f>
        <v>1</v>
      </c>
      <c r="BP160">
        <f>BP121+BP134+BP147</f>
        <v>0</v>
      </c>
      <c r="BQ160">
        <f>(6701-BP160)/6701</f>
        <v>1</v>
      </c>
      <c r="BR160">
        <f>BR121+BR134+BR147</f>
        <v>0</v>
      </c>
      <c r="BS160">
        <f>(9386-BR160)/9386</f>
        <v>1</v>
      </c>
    </row>
    <row r="161" spans="5:71" ht="12.75">
      <c r="E161">
        <v>0.1</v>
      </c>
      <c r="G161">
        <f aca="true" t="shared" si="155" ref="G161:G170">G122+G135+G148</f>
        <v>4512</v>
      </c>
      <c r="H161">
        <f aca="true" t="shared" si="156" ref="H161:H170">(17616-G161)/17616</f>
        <v>0.7438692098092643</v>
      </c>
      <c r="T161">
        <f aca="true" t="shared" si="157" ref="T161:T170">T122+T135+T148</f>
        <v>35</v>
      </c>
      <c r="U161">
        <f aca="true" t="shared" si="158" ref="U161:U170">(17521-T161)/17521</f>
        <v>0.9980023971234518</v>
      </c>
      <c r="W161">
        <f aca="true" t="shared" si="159" ref="W161:W170">W122+W135+W148</f>
        <v>1799</v>
      </c>
      <c r="X161">
        <f aca="true" t="shared" si="160" ref="X161:X170">(15653-W161)/15653</f>
        <v>0.8850699546412828</v>
      </c>
      <c r="Y161">
        <f aca="true" t="shared" si="161" ref="Y161:Y170">Y122+Y135+Y148</f>
        <v>1361</v>
      </c>
      <c r="Z161">
        <f aca="true" t="shared" si="162" ref="Z161:Z170">(1963-Y161)/1963</f>
        <v>0.3066734589913398</v>
      </c>
      <c r="AB161">
        <f aca="true" t="shared" si="163" ref="AB161:AB170">AB122+AB135+AB148</f>
        <v>0</v>
      </c>
      <c r="AC161">
        <f aca="true" t="shared" si="164" ref="AC161:AC170">(17616-AB161)/17616</f>
        <v>1</v>
      </c>
      <c r="AE161">
        <f aca="true" t="shared" si="165" ref="AE161:AE170">AE122+AE135+AE148</f>
        <v>0</v>
      </c>
      <c r="AF161">
        <f aca="true" t="shared" si="166" ref="AF161:AF170">(17616-AE161)/17616</f>
        <v>1</v>
      </c>
      <c r="AH161">
        <f aca="true" t="shared" si="167" ref="AH161:AH170">AH122+AH135+AH148</f>
        <v>798</v>
      </c>
      <c r="AI161">
        <f aca="true" t="shared" si="168" ref="AI161:AI170">(17439-AH161)/17439</f>
        <v>0.9542404954412523</v>
      </c>
      <c r="AR161">
        <f aca="true" t="shared" si="169" ref="AR161:AR170">AR122+AR135+AR148</f>
        <v>1708</v>
      </c>
      <c r="AS161">
        <f aca="true" t="shared" si="170" ref="AS161:AS170">(7296-AR161)/16965</f>
        <v>0.32938402593575006</v>
      </c>
      <c r="AT161">
        <f aca="true" t="shared" si="171" ref="AT161:AT170">AT122+AT135+AT148</f>
        <v>2063</v>
      </c>
      <c r="AU161">
        <f aca="true" t="shared" si="172" ref="AU161:AU170">(9669-AT161)/16965</f>
        <v>0.4483348069554966</v>
      </c>
      <c r="AW161">
        <f aca="true" t="shared" si="173" ref="AW161:AW170">AW122+AW135+AW148</f>
        <v>1475</v>
      </c>
      <c r="AX161">
        <f aca="true" t="shared" si="174" ref="AX161:AX170">(16484-AW161)/16484</f>
        <v>0.9105192914341179</v>
      </c>
      <c r="BB161">
        <f aca="true" t="shared" si="175" ref="BB161:BB170">BB122+BB135+BB148</f>
        <v>347</v>
      </c>
      <c r="BC161">
        <f aca="true" t="shared" si="176" ref="BC161:BC170">(17491-BB161)/17491</f>
        <v>0.9801612257732548</v>
      </c>
      <c r="BE161">
        <f aca="true" t="shared" si="177" ref="BE161:BE170">BE122+BE135+BE148</f>
        <v>1946</v>
      </c>
      <c r="BF161">
        <f aca="true" t="shared" si="178" ref="BF161:BF170">(15165-BE161)/15165</f>
        <v>0.8716782063963073</v>
      </c>
      <c r="BG161">
        <f aca="true" t="shared" si="179" ref="BG161:BG170">BG122+BG135+BG148</f>
        <v>796</v>
      </c>
      <c r="BH161">
        <f aca="true" t="shared" si="180" ref="BH161:BH170">(1758-BG161)/1758</f>
        <v>0.5472127417519909</v>
      </c>
      <c r="BJ161">
        <f aca="true" t="shared" si="181" ref="BJ161:BJ170">BJ122+BJ135+BJ148</f>
        <v>50</v>
      </c>
      <c r="BK161">
        <f aca="true" t="shared" si="182" ref="BK161:BK170">(16191-BJ161)/16191</f>
        <v>0.9969118646161448</v>
      </c>
      <c r="BL161">
        <f aca="true" t="shared" si="183" ref="BL161:BL170">BL122+BL135+BL148</f>
        <v>239</v>
      </c>
      <c r="BM161">
        <f aca="true" t="shared" si="184" ref="BM161:BM170">(892-BL161)/892</f>
        <v>0.7320627802690582</v>
      </c>
      <c r="BN161">
        <f aca="true" t="shared" si="185" ref="BN161:BP170">BN122+BN135+BN148</f>
        <v>1263</v>
      </c>
      <c r="BO161">
        <f aca="true" t="shared" si="186" ref="BO161:BO170">(9721-BN161)/9721</f>
        <v>0.8700750951548195</v>
      </c>
      <c r="BP161">
        <f t="shared" si="185"/>
        <v>1356</v>
      </c>
      <c r="BQ161">
        <f aca="true" t="shared" si="187" ref="BQ161:BQ170">(6701-BP161)/6701</f>
        <v>0.7976421429637368</v>
      </c>
      <c r="BR161">
        <f aca="true" t="shared" si="188" ref="BR161:BR170">BR122+BR135+BR148</f>
        <v>269</v>
      </c>
      <c r="BS161">
        <f aca="true" t="shared" si="189" ref="BS161:BS170">(9386-BR161)/9386</f>
        <v>0.9713402940549755</v>
      </c>
    </row>
    <row r="162" spans="5:71" ht="12.75">
      <c r="E162">
        <v>0.2</v>
      </c>
      <c r="G162">
        <f t="shared" si="155"/>
        <v>7590</v>
      </c>
      <c r="H162">
        <f t="shared" si="156"/>
        <v>0.569141689373297</v>
      </c>
      <c r="T162">
        <f t="shared" si="157"/>
        <v>40</v>
      </c>
      <c r="U162">
        <f t="shared" si="158"/>
        <v>0.997717025283945</v>
      </c>
      <c r="W162">
        <f t="shared" si="159"/>
        <v>1914</v>
      </c>
      <c r="X162">
        <f t="shared" si="160"/>
        <v>0.8777231201686577</v>
      </c>
      <c r="Y162">
        <f t="shared" si="161"/>
        <v>1611</v>
      </c>
      <c r="Z162">
        <f t="shared" si="162"/>
        <v>0.1793173713703515</v>
      </c>
      <c r="AB162">
        <f t="shared" si="163"/>
        <v>446</v>
      </c>
      <c r="AC162">
        <f t="shared" si="164"/>
        <v>0.9746821071752951</v>
      </c>
      <c r="AE162">
        <f t="shared" si="165"/>
        <v>0</v>
      </c>
      <c r="AF162">
        <f t="shared" si="166"/>
        <v>1</v>
      </c>
      <c r="AH162">
        <f t="shared" si="167"/>
        <v>2644</v>
      </c>
      <c r="AI162">
        <f t="shared" si="168"/>
        <v>0.8483858019381846</v>
      </c>
      <c r="AR162">
        <f t="shared" si="169"/>
        <v>3083</v>
      </c>
      <c r="AS162">
        <f t="shared" si="170"/>
        <v>0.24833480695549662</v>
      </c>
      <c r="AT162">
        <f t="shared" si="171"/>
        <v>3508</v>
      </c>
      <c r="AU162">
        <f t="shared" si="172"/>
        <v>0.3631594459180666</v>
      </c>
      <c r="AW162">
        <f t="shared" si="173"/>
        <v>3688</v>
      </c>
      <c r="AX162">
        <f t="shared" si="174"/>
        <v>0.7762678961417132</v>
      </c>
      <c r="BB162">
        <f t="shared" si="175"/>
        <v>829</v>
      </c>
      <c r="BC162">
        <f t="shared" si="176"/>
        <v>0.9526041964438854</v>
      </c>
      <c r="BE162">
        <f t="shared" si="177"/>
        <v>3968</v>
      </c>
      <c r="BF162">
        <f t="shared" si="178"/>
        <v>0.7383448730629739</v>
      </c>
      <c r="BG162">
        <f t="shared" si="179"/>
        <v>1100</v>
      </c>
      <c r="BH162">
        <f t="shared" si="180"/>
        <v>0.3742889647326507</v>
      </c>
      <c r="BJ162">
        <f t="shared" si="181"/>
        <v>242</v>
      </c>
      <c r="BK162">
        <f t="shared" si="182"/>
        <v>0.9850534247421407</v>
      </c>
      <c r="BL162">
        <f t="shared" si="183"/>
        <v>885</v>
      </c>
      <c r="BM162">
        <f t="shared" si="184"/>
        <v>0.007847533632286996</v>
      </c>
      <c r="BN162">
        <f t="shared" si="185"/>
        <v>2537</v>
      </c>
      <c r="BO162">
        <f t="shared" si="186"/>
        <v>0.7390186194835923</v>
      </c>
      <c r="BP162">
        <f t="shared" si="185"/>
        <v>2605</v>
      </c>
      <c r="BQ162">
        <f t="shared" si="187"/>
        <v>0.6112520519325474</v>
      </c>
      <c r="BR162">
        <f t="shared" si="188"/>
        <v>1106</v>
      </c>
      <c r="BS162">
        <f t="shared" si="189"/>
        <v>0.8821649264862561</v>
      </c>
    </row>
    <row r="163" spans="5:71" ht="12.75">
      <c r="E163">
        <v>0.3</v>
      </c>
      <c r="G163">
        <f t="shared" si="155"/>
        <v>10632</v>
      </c>
      <c r="H163">
        <f t="shared" si="156"/>
        <v>0.39645776566757496</v>
      </c>
      <c r="T163">
        <f t="shared" si="157"/>
        <v>43</v>
      </c>
      <c r="U163">
        <f t="shared" si="158"/>
        <v>0.9975458021802408</v>
      </c>
      <c r="W163">
        <f t="shared" si="159"/>
        <v>3065</v>
      </c>
      <c r="X163">
        <f t="shared" si="160"/>
        <v>0.8041908899252539</v>
      </c>
      <c r="Y163">
        <f t="shared" si="161"/>
        <v>1630</v>
      </c>
      <c r="Z163">
        <f t="shared" si="162"/>
        <v>0.1696383087111564</v>
      </c>
      <c r="AB163">
        <f t="shared" si="163"/>
        <v>3887</v>
      </c>
      <c r="AC163">
        <f t="shared" si="164"/>
        <v>0.7793483197093551</v>
      </c>
      <c r="AE163">
        <f t="shared" si="165"/>
        <v>85</v>
      </c>
      <c r="AF163">
        <f t="shared" si="166"/>
        <v>0.9951748410535877</v>
      </c>
      <c r="AH163">
        <f t="shared" si="167"/>
        <v>6364</v>
      </c>
      <c r="AI163">
        <f t="shared" si="168"/>
        <v>0.6350708182808648</v>
      </c>
      <c r="AR163">
        <f t="shared" si="169"/>
        <v>4051</v>
      </c>
      <c r="AS163">
        <f t="shared" si="170"/>
        <v>0.19127615679339818</v>
      </c>
      <c r="AT163">
        <f t="shared" si="171"/>
        <v>4634</v>
      </c>
      <c r="AU163">
        <f t="shared" si="172"/>
        <v>0.29678750368405543</v>
      </c>
      <c r="AW163">
        <f t="shared" si="173"/>
        <v>6475</v>
      </c>
      <c r="AX163">
        <f t="shared" si="174"/>
        <v>0.6071948556175686</v>
      </c>
      <c r="BB163">
        <f t="shared" si="175"/>
        <v>1847</v>
      </c>
      <c r="BC163">
        <f t="shared" si="176"/>
        <v>0.894402835744097</v>
      </c>
      <c r="BE163">
        <f t="shared" si="177"/>
        <v>7086</v>
      </c>
      <c r="BF163">
        <f t="shared" si="178"/>
        <v>0.5327398615232443</v>
      </c>
      <c r="BG163">
        <f t="shared" si="179"/>
        <v>1379</v>
      </c>
      <c r="BH163">
        <f t="shared" si="180"/>
        <v>0.2155858930602958</v>
      </c>
      <c r="BJ163">
        <f t="shared" si="181"/>
        <v>842</v>
      </c>
      <c r="BK163">
        <f t="shared" si="182"/>
        <v>0.9479958001358779</v>
      </c>
      <c r="BL163">
        <f t="shared" si="183"/>
        <v>892</v>
      </c>
      <c r="BM163">
        <f t="shared" si="184"/>
        <v>0</v>
      </c>
      <c r="BN163">
        <f t="shared" si="185"/>
        <v>3755</v>
      </c>
      <c r="BO163">
        <f t="shared" si="186"/>
        <v>0.6137228680176936</v>
      </c>
      <c r="BP163">
        <f t="shared" si="185"/>
        <v>3681</v>
      </c>
      <c r="BQ163">
        <f t="shared" si="187"/>
        <v>0.4506790031338606</v>
      </c>
      <c r="BR163">
        <f t="shared" si="188"/>
        <v>3578</v>
      </c>
      <c r="BS163">
        <f t="shared" si="189"/>
        <v>0.6187939484338376</v>
      </c>
    </row>
    <row r="164" spans="5:71" ht="12.75">
      <c r="E164">
        <v>0.4</v>
      </c>
      <c r="G164">
        <f t="shared" si="155"/>
        <v>13354</v>
      </c>
      <c r="H164">
        <f t="shared" si="156"/>
        <v>0.24193914623069937</v>
      </c>
      <c r="T164">
        <f t="shared" si="157"/>
        <v>58</v>
      </c>
      <c r="U164">
        <f t="shared" si="158"/>
        <v>0.9966896866617202</v>
      </c>
      <c r="W164">
        <f t="shared" si="159"/>
        <v>7503</v>
      </c>
      <c r="X164">
        <f t="shared" si="160"/>
        <v>0.52066696479908</v>
      </c>
      <c r="Y164">
        <f t="shared" si="161"/>
        <v>1761</v>
      </c>
      <c r="Z164">
        <f t="shared" si="162"/>
        <v>0.10290371879775853</v>
      </c>
      <c r="AB164">
        <f t="shared" si="163"/>
        <v>9610</v>
      </c>
      <c r="AC164">
        <f t="shared" si="164"/>
        <v>0.45447320617620346</v>
      </c>
      <c r="AE164">
        <f t="shared" si="165"/>
        <v>3559</v>
      </c>
      <c r="AF164">
        <f t="shared" si="166"/>
        <v>0.7979677565849228</v>
      </c>
      <c r="AH164">
        <f t="shared" si="167"/>
        <v>9717</v>
      </c>
      <c r="AI164">
        <f t="shared" si="168"/>
        <v>0.44280061930156545</v>
      </c>
      <c r="AR164">
        <f t="shared" si="169"/>
        <v>4837</v>
      </c>
      <c r="AS164">
        <f t="shared" si="170"/>
        <v>0.14494547597995874</v>
      </c>
      <c r="AT164">
        <f t="shared" si="171"/>
        <v>5807</v>
      </c>
      <c r="AU164">
        <f t="shared" si="172"/>
        <v>0.2276451517830828</v>
      </c>
      <c r="AW164">
        <f t="shared" si="173"/>
        <v>9309</v>
      </c>
      <c r="AX164">
        <f t="shared" si="174"/>
        <v>0.43527056539674835</v>
      </c>
      <c r="BB164">
        <f t="shared" si="175"/>
        <v>3463</v>
      </c>
      <c r="BC164">
        <f t="shared" si="176"/>
        <v>0.8020124635526842</v>
      </c>
      <c r="BE164">
        <f t="shared" si="177"/>
        <v>10376</v>
      </c>
      <c r="BF164">
        <f t="shared" si="178"/>
        <v>0.31579294427959115</v>
      </c>
      <c r="BG164">
        <f t="shared" si="179"/>
        <v>1539</v>
      </c>
      <c r="BH164">
        <f t="shared" si="180"/>
        <v>0.12457337883959044</v>
      </c>
      <c r="BJ164">
        <f t="shared" si="181"/>
        <v>2053</v>
      </c>
      <c r="BK164">
        <f t="shared" si="182"/>
        <v>0.8732011611389043</v>
      </c>
      <c r="BL164">
        <f t="shared" si="183"/>
        <v>892</v>
      </c>
      <c r="BM164">
        <f t="shared" si="184"/>
        <v>0</v>
      </c>
      <c r="BN164">
        <f t="shared" si="185"/>
        <v>5065</v>
      </c>
      <c r="BO164">
        <f t="shared" si="186"/>
        <v>0.47896306964304086</v>
      </c>
      <c r="BP164">
        <f t="shared" si="185"/>
        <v>4432</v>
      </c>
      <c r="BQ164">
        <f t="shared" si="187"/>
        <v>0.33860617818236083</v>
      </c>
      <c r="BR164">
        <f t="shared" si="188"/>
        <v>6233</v>
      </c>
      <c r="BS164">
        <f t="shared" si="189"/>
        <v>0.3359258470061794</v>
      </c>
    </row>
    <row r="165" spans="5:71" ht="12.75">
      <c r="E165">
        <v>0.5</v>
      </c>
      <c r="G165">
        <f t="shared" si="155"/>
        <v>14906</v>
      </c>
      <c r="H165">
        <f t="shared" si="156"/>
        <v>0.15383742052679383</v>
      </c>
      <c r="T165">
        <f t="shared" si="157"/>
        <v>267</v>
      </c>
      <c r="U165">
        <f t="shared" si="158"/>
        <v>0.9847611437703327</v>
      </c>
      <c r="W165">
        <f t="shared" si="159"/>
        <v>12694</v>
      </c>
      <c r="X165">
        <f t="shared" si="160"/>
        <v>0.18903724525650034</v>
      </c>
      <c r="Y165">
        <f t="shared" si="161"/>
        <v>1934</v>
      </c>
      <c r="Z165">
        <f t="shared" si="162"/>
        <v>0.014773306164034642</v>
      </c>
      <c r="AB165">
        <f t="shared" si="163"/>
        <v>13954</v>
      </c>
      <c r="AC165">
        <f t="shared" si="164"/>
        <v>0.20787920072661217</v>
      </c>
      <c r="AE165">
        <f t="shared" si="165"/>
        <v>11642</v>
      </c>
      <c r="AF165">
        <f t="shared" si="166"/>
        <v>0.3391235240690282</v>
      </c>
      <c r="AH165">
        <f t="shared" si="167"/>
        <v>12340</v>
      </c>
      <c r="AI165">
        <f t="shared" si="168"/>
        <v>0.2923906187281381</v>
      </c>
      <c r="AR165">
        <f t="shared" si="169"/>
        <v>5496</v>
      </c>
      <c r="AS165">
        <f t="shared" si="170"/>
        <v>0.10610079575596817</v>
      </c>
      <c r="AT165">
        <f t="shared" si="171"/>
        <v>6952</v>
      </c>
      <c r="AU165">
        <f t="shared" si="172"/>
        <v>0.16015325670498085</v>
      </c>
      <c r="AW165">
        <f t="shared" si="173"/>
        <v>11758</v>
      </c>
      <c r="AX165">
        <f t="shared" si="174"/>
        <v>0.28670225673380245</v>
      </c>
      <c r="BB165">
        <f t="shared" si="175"/>
        <v>5785</v>
      </c>
      <c r="BC165">
        <f t="shared" si="176"/>
        <v>0.6692584757875479</v>
      </c>
      <c r="BE165">
        <f t="shared" si="177"/>
        <v>13198</v>
      </c>
      <c r="BF165">
        <f t="shared" si="178"/>
        <v>0.12970656116056709</v>
      </c>
      <c r="BG165">
        <f t="shared" si="179"/>
        <v>1645</v>
      </c>
      <c r="BH165">
        <f t="shared" si="180"/>
        <v>0.06427758816837315</v>
      </c>
      <c r="BJ165">
        <f t="shared" si="181"/>
        <v>4345</v>
      </c>
      <c r="BK165">
        <f t="shared" si="182"/>
        <v>0.7316410351429806</v>
      </c>
      <c r="BL165">
        <f t="shared" si="183"/>
        <v>892</v>
      </c>
      <c r="BM165">
        <f t="shared" si="184"/>
        <v>0</v>
      </c>
      <c r="BN165">
        <f t="shared" si="185"/>
        <v>6232</v>
      </c>
      <c r="BO165">
        <f t="shared" si="186"/>
        <v>0.3589136920069952</v>
      </c>
      <c r="BP165">
        <f t="shared" si="185"/>
        <v>5051</v>
      </c>
      <c r="BQ165">
        <f t="shared" si="187"/>
        <v>0.24623190568571854</v>
      </c>
      <c r="BR165">
        <f t="shared" si="188"/>
        <v>7667</v>
      </c>
      <c r="BS165">
        <f t="shared" si="189"/>
        <v>0.1831451097379075</v>
      </c>
    </row>
    <row r="166" spans="5:71" ht="12.75">
      <c r="E166">
        <v>0.6</v>
      </c>
      <c r="G166">
        <f t="shared" si="155"/>
        <v>15859</v>
      </c>
      <c r="H166">
        <f t="shared" si="156"/>
        <v>0.09973887375113533</v>
      </c>
      <c r="T166">
        <f t="shared" si="157"/>
        <v>1108</v>
      </c>
      <c r="U166">
        <f t="shared" si="158"/>
        <v>0.936761600365276</v>
      </c>
      <c r="W166">
        <f t="shared" si="159"/>
        <v>15164</v>
      </c>
      <c r="X166">
        <f t="shared" si="160"/>
        <v>0.031240017887944803</v>
      </c>
      <c r="Y166">
        <f t="shared" si="161"/>
        <v>1963</v>
      </c>
      <c r="Z166">
        <f t="shared" si="162"/>
        <v>0</v>
      </c>
      <c r="AB166">
        <f t="shared" si="163"/>
        <v>16424</v>
      </c>
      <c r="AC166">
        <f t="shared" si="164"/>
        <v>0.06766575840145322</v>
      </c>
      <c r="AE166">
        <f t="shared" si="165"/>
        <v>15668</v>
      </c>
      <c r="AF166">
        <f t="shared" si="166"/>
        <v>0.11058128973660308</v>
      </c>
      <c r="AH166">
        <f t="shared" si="167"/>
        <v>14294</v>
      </c>
      <c r="AI166">
        <f t="shared" si="168"/>
        <v>0.1803429095705029</v>
      </c>
      <c r="AR166">
        <f t="shared" si="169"/>
        <v>6031</v>
      </c>
      <c r="AS166">
        <f t="shared" si="170"/>
        <v>0.07456528146183318</v>
      </c>
      <c r="AT166">
        <f t="shared" si="171"/>
        <v>7741</v>
      </c>
      <c r="AU166">
        <f t="shared" si="172"/>
        <v>0.11364574123194812</v>
      </c>
      <c r="AW166">
        <f t="shared" si="173"/>
        <v>13625</v>
      </c>
      <c r="AX166">
        <f t="shared" si="174"/>
        <v>0.17344091239990295</v>
      </c>
      <c r="BB166">
        <f t="shared" si="175"/>
        <v>8966</v>
      </c>
      <c r="BC166">
        <f t="shared" si="176"/>
        <v>0.4873935166657138</v>
      </c>
      <c r="BE166">
        <f t="shared" si="177"/>
        <v>14598</v>
      </c>
      <c r="BF166">
        <f t="shared" si="178"/>
        <v>0.037388724035608306</v>
      </c>
      <c r="BG166">
        <f t="shared" si="179"/>
        <v>1705</v>
      </c>
      <c r="BH166">
        <f t="shared" si="180"/>
        <v>0.030147895335608646</v>
      </c>
      <c r="BJ166">
        <f t="shared" si="181"/>
        <v>7322</v>
      </c>
      <c r="BK166">
        <f t="shared" si="182"/>
        <v>0.5477734543882404</v>
      </c>
      <c r="BL166">
        <f t="shared" si="183"/>
        <v>892</v>
      </c>
      <c r="BM166">
        <f t="shared" si="184"/>
        <v>0</v>
      </c>
      <c r="BN166">
        <f t="shared" si="185"/>
        <v>7331</v>
      </c>
      <c r="BO166">
        <f t="shared" si="186"/>
        <v>0.24585947947742</v>
      </c>
      <c r="BP166">
        <f t="shared" si="185"/>
        <v>5570</v>
      </c>
      <c r="BQ166">
        <f t="shared" si="187"/>
        <v>0.16878077898821073</v>
      </c>
      <c r="BR166">
        <f t="shared" si="188"/>
        <v>8334</v>
      </c>
      <c r="BS166">
        <f t="shared" si="189"/>
        <v>0.11208182399318134</v>
      </c>
    </row>
    <row r="167" spans="5:71" ht="12.75">
      <c r="E167">
        <v>0.7</v>
      </c>
      <c r="G167">
        <f t="shared" si="155"/>
        <v>16646</v>
      </c>
      <c r="H167">
        <f t="shared" si="156"/>
        <v>0.055063578564940964</v>
      </c>
      <c r="T167">
        <f t="shared" si="157"/>
        <v>2421</v>
      </c>
      <c r="U167">
        <f t="shared" si="158"/>
        <v>0.8618229553107699</v>
      </c>
      <c r="W167">
        <f t="shared" si="159"/>
        <v>15625</v>
      </c>
      <c r="X167">
        <f t="shared" si="160"/>
        <v>0.001788794480291318</v>
      </c>
      <c r="Y167">
        <f t="shared" si="161"/>
        <v>1963</v>
      </c>
      <c r="Z167">
        <f t="shared" si="162"/>
        <v>0</v>
      </c>
      <c r="AB167">
        <f t="shared" si="163"/>
        <v>17498</v>
      </c>
      <c r="AC167">
        <f t="shared" si="164"/>
        <v>0.006698455949137148</v>
      </c>
      <c r="AE167">
        <f t="shared" si="165"/>
        <v>17081</v>
      </c>
      <c r="AF167">
        <f t="shared" si="166"/>
        <v>0.03037011807447775</v>
      </c>
      <c r="AH167">
        <f t="shared" si="167"/>
        <v>15985</v>
      </c>
      <c r="AI167">
        <f t="shared" si="168"/>
        <v>0.08337634038649006</v>
      </c>
      <c r="AR167">
        <f t="shared" si="169"/>
        <v>6465</v>
      </c>
      <c r="AS167">
        <f t="shared" si="170"/>
        <v>0.04898320070733864</v>
      </c>
      <c r="AT167">
        <f t="shared" si="171"/>
        <v>8402</v>
      </c>
      <c r="AU167">
        <f t="shared" si="172"/>
        <v>0.07468317123489537</v>
      </c>
      <c r="AW167">
        <f t="shared" si="173"/>
        <v>15249</v>
      </c>
      <c r="AX167">
        <f t="shared" si="174"/>
        <v>0.0749211356466877</v>
      </c>
      <c r="BB167">
        <f t="shared" si="175"/>
        <v>11998</v>
      </c>
      <c r="BC167">
        <f t="shared" si="176"/>
        <v>0.31404722428677606</v>
      </c>
      <c r="BE167">
        <f t="shared" si="177"/>
        <v>15097</v>
      </c>
      <c r="BF167">
        <f t="shared" si="178"/>
        <v>0.004484009231783713</v>
      </c>
      <c r="BG167">
        <f t="shared" si="179"/>
        <v>1744</v>
      </c>
      <c r="BH167">
        <f t="shared" si="180"/>
        <v>0.007963594994311717</v>
      </c>
      <c r="BJ167">
        <f t="shared" si="181"/>
        <v>11349</v>
      </c>
      <c r="BK167">
        <f t="shared" si="182"/>
        <v>0.2990550305725403</v>
      </c>
      <c r="BL167">
        <f t="shared" si="183"/>
        <v>892</v>
      </c>
      <c r="BM167">
        <f t="shared" si="184"/>
        <v>0</v>
      </c>
      <c r="BN167">
        <f t="shared" si="185"/>
        <v>8267</v>
      </c>
      <c r="BO167">
        <f t="shared" si="186"/>
        <v>0.1495730891883551</v>
      </c>
      <c r="BP167">
        <f t="shared" si="185"/>
        <v>5932</v>
      </c>
      <c r="BQ167">
        <f t="shared" si="187"/>
        <v>0.11475899119534398</v>
      </c>
      <c r="BR167">
        <f t="shared" si="188"/>
        <v>8891</v>
      </c>
      <c r="BS167">
        <f t="shared" si="189"/>
        <v>0.05273812060515662</v>
      </c>
    </row>
    <row r="168" spans="5:71" ht="12.75">
      <c r="E168">
        <v>0.8</v>
      </c>
      <c r="G168">
        <f t="shared" si="155"/>
        <v>17295</v>
      </c>
      <c r="H168">
        <f t="shared" si="156"/>
        <v>0.018222070844686647</v>
      </c>
      <c r="T168">
        <f t="shared" si="157"/>
        <v>5148</v>
      </c>
      <c r="U168">
        <f t="shared" si="158"/>
        <v>0.706181154043719</v>
      </c>
      <c r="W168">
        <f t="shared" si="159"/>
        <v>15653</v>
      </c>
      <c r="X168">
        <f t="shared" si="160"/>
        <v>0</v>
      </c>
      <c r="Y168">
        <f t="shared" si="161"/>
        <v>1963</v>
      </c>
      <c r="Z168">
        <f t="shared" si="162"/>
        <v>0</v>
      </c>
      <c r="AB168">
        <f t="shared" si="163"/>
        <v>17614</v>
      </c>
      <c r="AC168">
        <f t="shared" si="164"/>
        <v>0.00011353315168029064</v>
      </c>
      <c r="AE168">
        <f t="shared" si="165"/>
        <v>17600</v>
      </c>
      <c r="AF168">
        <f t="shared" si="166"/>
        <v>0.0009082652134423251</v>
      </c>
      <c r="AH168">
        <f t="shared" si="167"/>
        <v>16895</v>
      </c>
      <c r="AI168">
        <f t="shared" si="168"/>
        <v>0.031194449223005908</v>
      </c>
      <c r="AR168">
        <f t="shared" si="169"/>
        <v>6808</v>
      </c>
      <c r="AS168">
        <f t="shared" si="170"/>
        <v>0.028765104627173594</v>
      </c>
      <c r="AT168">
        <f t="shared" si="171"/>
        <v>9030</v>
      </c>
      <c r="AU168">
        <f t="shared" si="172"/>
        <v>0.0376657824933687</v>
      </c>
      <c r="AW168">
        <f t="shared" si="173"/>
        <v>15965</v>
      </c>
      <c r="AX168">
        <f t="shared" si="174"/>
        <v>0.031485076437757824</v>
      </c>
      <c r="BB168">
        <f t="shared" si="175"/>
        <v>15001</v>
      </c>
      <c r="BC168">
        <f t="shared" si="176"/>
        <v>0.14235892744840203</v>
      </c>
      <c r="BE168">
        <f t="shared" si="177"/>
        <v>15155</v>
      </c>
      <c r="BF168">
        <f t="shared" si="178"/>
        <v>0.0006594131223211342</v>
      </c>
      <c r="BG168">
        <f t="shared" si="179"/>
        <v>1756</v>
      </c>
      <c r="BH168">
        <f t="shared" si="180"/>
        <v>0.0011376564277588168</v>
      </c>
      <c r="BJ168">
        <f t="shared" si="181"/>
        <v>14818</v>
      </c>
      <c r="BK168">
        <f t="shared" si="182"/>
        <v>0.08480019764066457</v>
      </c>
      <c r="BL168">
        <f t="shared" si="183"/>
        <v>892</v>
      </c>
      <c r="BM168">
        <f t="shared" si="184"/>
        <v>0</v>
      </c>
      <c r="BN168">
        <f t="shared" si="185"/>
        <v>9195</v>
      </c>
      <c r="BO168">
        <f t="shared" si="186"/>
        <v>0.054109659500051435</v>
      </c>
      <c r="BP168">
        <f t="shared" si="185"/>
        <v>6216</v>
      </c>
      <c r="BQ168">
        <f t="shared" si="187"/>
        <v>0.07237725712580212</v>
      </c>
      <c r="BR168">
        <f t="shared" si="188"/>
        <v>9264</v>
      </c>
      <c r="BS168">
        <f t="shared" si="189"/>
        <v>0.012998082250159812</v>
      </c>
    </row>
    <row r="169" spans="5:71" ht="12.75">
      <c r="E169">
        <v>0.9</v>
      </c>
      <c r="G169">
        <f t="shared" si="155"/>
        <v>17588</v>
      </c>
      <c r="H169">
        <f t="shared" si="156"/>
        <v>0.001589464123524069</v>
      </c>
      <c r="T169">
        <f t="shared" si="157"/>
        <v>9989</v>
      </c>
      <c r="U169">
        <f t="shared" si="158"/>
        <v>0.4298841390331602</v>
      </c>
      <c r="W169">
        <f t="shared" si="159"/>
        <v>15653</v>
      </c>
      <c r="X169">
        <f t="shared" si="160"/>
        <v>0</v>
      </c>
      <c r="Y169">
        <f t="shared" si="161"/>
        <v>1963</v>
      </c>
      <c r="Z169">
        <f t="shared" si="162"/>
        <v>0</v>
      </c>
      <c r="AB169">
        <f t="shared" si="163"/>
        <v>17616</v>
      </c>
      <c r="AC169">
        <f t="shared" si="164"/>
        <v>0</v>
      </c>
      <c r="AE169">
        <f t="shared" si="165"/>
        <v>17616</v>
      </c>
      <c r="AF169">
        <f t="shared" si="166"/>
        <v>0</v>
      </c>
      <c r="AH169">
        <f t="shared" si="167"/>
        <v>17350</v>
      </c>
      <c r="AI169">
        <f t="shared" si="168"/>
        <v>0.005103503641263834</v>
      </c>
      <c r="AR169">
        <f t="shared" si="169"/>
        <v>7121</v>
      </c>
      <c r="AS169">
        <f t="shared" si="170"/>
        <v>0.01031535514294135</v>
      </c>
      <c r="AT169">
        <f t="shared" si="171"/>
        <v>9634</v>
      </c>
      <c r="AU169">
        <f t="shared" si="172"/>
        <v>0.00206307102858827</v>
      </c>
      <c r="AW169">
        <f t="shared" si="173"/>
        <v>16348</v>
      </c>
      <c r="AX169">
        <f t="shared" si="174"/>
        <v>0.008250424654210144</v>
      </c>
      <c r="BB169">
        <f t="shared" si="175"/>
        <v>16941</v>
      </c>
      <c r="BC169">
        <f t="shared" si="176"/>
        <v>0.031444743010691216</v>
      </c>
      <c r="BE169">
        <f t="shared" si="177"/>
        <v>15165</v>
      </c>
      <c r="BF169">
        <f t="shared" si="178"/>
        <v>0</v>
      </c>
      <c r="BG169">
        <f t="shared" si="179"/>
        <v>1758</v>
      </c>
      <c r="BH169">
        <f t="shared" si="180"/>
        <v>0</v>
      </c>
      <c r="BJ169">
        <f t="shared" si="181"/>
        <v>16129</v>
      </c>
      <c r="BK169">
        <f t="shared" si="182"/>
        <v>0.003829287875980483</v>
      </c>
      <c r="BL169">
        <f t="shared" si="183"/>
        <v>892</v>
      </c>
      <c r="BM169">
        <f t="shared" si="184"/>
        <v>0</v>
      </c>
      <c r="BN169">
        <f t="shared" si="185"/>
        <v>9932</v>
      </c>
      <c r="BO169">
        <f t="shared" si="186"/>
        <v>-0.021705585845077667</v>
      </c>
      <c r="BP169">
        <f t="shared" si="185"/>
        <v>6493</v>
      </c>
      <c r="BQ169">
        <f t="shared" si="187"/>
        <v>0.03104014326219967</v>
      </c>
      <c r="BR169">
        <f t="shared" si="188"/>
        <v>9377</v>
      </c>
      <c r="BS169">
        <f t="shared" si="189"/>
        <v>0.0009588749200937567</v>
      </c>
    </row>
    <row r="170" spans="5:71" ht="12.75">
      <c r="E170">
        <v>1</v>
      </c>
      <c r="G170">
        <f t="shared" si="155"/>
        <v>17616</v>
      </c>
      <c r="H170">
        <f t="shared" si="156"/>
        <v>0</v>
      </c>
      <c r="T170">
        <f t="shared" si="157"/>
        <v>17521</v>
      </c>
      <c r="U170">
        <f t="shared" si="158"/>
        <v>0</v>
      </c>
      <c r="W170">
        <f t="shared" si="159"/>
        <v>15653</v>
      </c>
      <c r="X170">
        <f t="shared" si="160"/>
        <v>0</v>
      </c>
      <c r="Y170">
        <f t="shared" si="161"/>
        <v>1963</v>
      </c>
      <c r="Z170">
        <f t="shared" si="162"/>
        <v>0</v>
      </c>
      <c r="AB170">
        <f t="shared" si="163"/>
        <v>17616</v>
      </c>
      <c r="AC170">
        <f t="shared" si="164"/>
        <v>0</v>
      </c>
      <c r="AE170">
        <f t="shared" si="165"/>
        <v>17616</v>
      </c>
      <c r="AF170">
        <f t="shared" si="166"/>
        <v>0</v>
      </c>
      <c r="AH170">
        <f t="shared" si="167"/>
        <v>17439</v>
      </c>
      <c r="AI170">
        <f t="shared" si="168"/>
        <v>0</v>
      </c>
      <c r="AR170">
        <f t="shared" si="169"/>
        <v>7296</v>
      </c>
      <c r="AS170">
        <f t="shared" si="170"/>
        <v>0</v>
      </c>
      <c r="AT170">
        <f t="shared" si="171"/>
        <v>9669</v>
      </c>
      <c r="AU170">
        <f t="shared" si="172"/>
        <v>0</v>
      </c>
      <c r="AW170">
        <f t="shared" si="173"/>
        <v>16484</v>
      </c>
      <c r="AX170">
        <f t="shared" si="174"/>
        <v>0</v>
      </c>
      <c r="BB170">
        <f t="shared" si="175"/>
        <v>17491</v>
      </c>
      <c r="BC170">
        <f t="shared" si="176"/>
        <v>0</v>
      </c>
      <c r="BE170">
        <f t="shared" si="177"/>
        <v>15165</v>
      </c>
      <c r="BF170">
        <f t="shared" si="178"/>
        <v>0</v>
      </c>
      <c r="BG170">
        <f t="shared" si="179"/>
        <v>1758</v>
      </c>
      <c r="BH170">
        <f t="shared" si="180"/>
        <v>0</v>
      </c>
      <c r="BJ170">
        <f t="shared" si="181"/>
        <v>16191</v>
      </c>
      <c r="BK170">
        <f t="shared" si="182"/>
        <v>0</v>
      </c>
      <c r="BL170">
        <f t="shared" si="183"/>
        <v>892</v>
      </c>
      <c r="BM170">
        <f t="shared" si="184"/>
        <v>0</v>
      </c>
      <c r="BN170">
        <f t="shared" si="185"/>
        <v>10721</v>
      </c>
      <c r="BO170">
        <f t="shared" si="186"/>
        <v>-0.10287007509515482</v>
      </c>
      <c r="BP170">
        <f t="shared" si="185"/>
        <v>6701</v>
      </c>
      <c r="BQ170">
        <f t="shared" si="187"/>
        <v>0</v>
      </c>
      <c r="BR170">
        <f t="shared" si="188"/>
        <v>9386</v>
      </c>
      <c r="BS170">
        <f t="shared" si="189"/>
        <v>0</v>
      </c>
    </row>
    <row r="173" spans="45:53" ht="12.75">
      <c r="AS173" t="s">
        <v>45</v>
      </c>
      <c r="AU173" t="s">
        <v>46</v>
      </c>
      <c r="AW173" t="s">
        <v>47</v>
      </c>
      <c r="AY173" t="s">
        <v>48</v>
      </c>
      <c r="BA173" t="s">
        <v>49</v>
      </c>
    </row>
    <row r="175" spans="44:54" ht="12.75">
      <c r="AR175">
        <v>-1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</row>
    <row r="176" spans="44:53" ht="12.75">
      <c r="AR176">
        <v>-0.9</v>
      </c>
      <c r="AS176">
        <v>0</v>
      </c>
      <c r="AU176">
        <v>0</v>
      </c>
      <c r="AW176">
        <v>0</v>
      </c>
      <c r="AY176">
        <v>0</v>
      </c>
      <c r="BA176">
        <v>0</v>
      </c>
    </row>
    <row r="177" spans="44:53" ht="12.75">
      <c r="AR177">
        <v>-0.8</v>
      </c>
      <c r="AS177">
        <v>0</v>
      </c>
      <c r="AU177">
        <v>0.08</v>
      </c>
      <c r="AW177">
        <v>0.01</v>
      </c>
      <c r="AY177">
        <v>0.01</v>
      </c>
      <c r="BA177">
        <v>0.04</v>
      </c>
    </row>
    <row r="178" spans="44:53" ht="12.75">
      <c r="AR178">
        <v>-0.7</v>
      </c>
      <c r="AS178">
        <v>0</v>
      </c>
      <c r="AU178">
        <v>0.14</v>
      </c>
      <c r="AW178">
        <v>0.03</v>
      </c>
      <c r="AY178">
        <v>0.03</v>
      </c>
      <c r="BA178">
        <v>0.07</v>
      </c>
    </row>
    <row r="179" spans="44:53" ht="12.75">
      <c r="AR179">
        <v>-0.6</v>
      </c>
      <c r="AS179">
        <v>0.01</v>
      </c>
      <c r="AU179">
        <v>0.19</v>
      </c>
      <c r="AW179">
        <v>0.06</v>
      </c>
      <c r="AY179">
        <v>0.06</v>
      </c>
      <c r="BA179">
        <v>0.11</v>
      </c>
    </row>
    <row r="180" spans="44:53" ht="12.75">
      <c r="AR180">
        <v>-0.5</v>
      </c>
      <c r="AS180">
        <v>0.01</v>
      </c>
      <c r="AU180">
        <v>0.25</v>
      </c>
      <c r="AW180">
        <v>0.1</v>
      </c>
      <c r="AY180">
        <v>0.08</v>
      </c>
      <c r="BA180">
        <v>0.16</v>
      </c>
    </row>
    <row r="181" spans="44:53" ht="12.75">
      <c r="AR181">
        <v>-0.4</v>
      </c>
      <c r="AS181">
        <v>0.02</v>
      </c>
      <c r="AU181">
        <v>0.34</v>
      </c>
      <c r="AW181">
        <v>0.16</v>
      </c>
      <c r="AY181">
        <v>0.13</v>
      </c>
      <c r="BA181">
        <v>0.28</v>
      </c>
    </row>
    <row r="182" spans="44:53" ht="12.75">
      <c r="AR182">
        <v>-0.3</v>
      </c>
      <c r="AS182">
        <v>0.04</v>
      </c>
      <c r="AU182">
        <v>0.42</v>
      </c>
      <c r="AW182">
        <v>0.22</v>
      </c>
      <c r="AY182">
        <v>0.19</v>
      </c>
      <c r="BA182">
        <v>0.3</v>
      </c>
    </row>
    <row r="183" spans="44:53" ht="12.75">
      <c r="AR183">
        <v>-0.2</v>
      </c>
      <c r="AS183">
        <v>0.07</v>
      </c>
      <c r="AU183">
        <v>0.49</v>
      </c>
      <c r="AW183">
        <v>0.28</v>
      </c>
      <c r="AY183">
        <v>0.25</v>
      </c>
      <c r="BA183">
        <v>0.36</v>
      </c>
    </row>
    <row r="184" spans="44:53" ht="12.75">
      <c r="AR184">
        <v>-0.1</v>
      </c>
      <c r="AS184">
        <v>0.16</v>
      </c>
      <c r="AU184">
        <v>0.56</v>
      </c>
      <c r="AW184">
        <v>0.39</v>
      </c>
      <c r="AY184">
        <v>0.3</v>
      </c>
      <c r="BA184">
        <v>0.45</v>
      </c>
    </row>
    <row r="185" spans="44:54" ht="12.75">
      <c r="AR185">
        <v>0</v>
      </c>
      <c r="AS185">
        <v>0.39</v>
      </c>
      <c r="AT185">
        <v>0.61</v>
      </c>
      <c r="AU185">
        <v>0.69</v>
      </c>
      <c r="AV185">
        <v>0.31</v>
      </c>
      <c r="AW185">
        <v>0.53</v>
      </c>
      <c r="AX185">
        <v>0.47</v>
      </c>
      <c r="AY185">
        <v>0.37</v>
      </c>
      <c r="AZ185">
        <v>0.63</v>
      </c>
      <c r="BA185">
        <v>0.57</v>
      </c>
      <c r="BB185">
        <v>0.43</v>
      </c>
    </row>
    <row r="186" spans="44:54" ht="12.75">
      <c r="AR186">
        <v>0.1</v>
      </c>
      <c r="AT186">
        <v>0.43</v>
      </c>
      <c r="AV186">
        <v>0.22</v>
      </c>
      <c r="AX186">
        <v>0.35</v>
      </c>
      <c r="AZ186">
        <v>0.57</v>
      </c>
      <c r="BB186">
        <v>0.33</v>
      </c>
    </row>
    <row r="187" spans="44:54" ht="12.75">
      <c r="AR187">
        <v>0.2</v>
      </c>
      <c r="AT187">
        <v>0.3</v>
      </c>
      <c r="AV187">
        <v>0.15</v>
      </c>
      <c r="AX187">
        <v>0.26</v>
      </c>
      <c r="AZ187">
        <v>0.49</v>
      </c>
      <c r="BB187">
        <v>0.25</v>
      </c>
    </row>
    <row r="188" spans="44:54" ht="12.75">
      <c r="AR188">
        <v>0.3</v>
      </c>
      <c r="AT188">
        <v>0.22</v>
      </c>
      <c r="AV188">
        <v>0.11</v>
      </c>
      <c r="AX188">
        <v>0.19</v>
      </c>
      <c r="AZ188">
        <v>0.41</v>
      </c>
      <c r="BB188">
        <v>0.19</v>
      </c>
    </row>
    <row r="189" spans="44:54" ht="12.75">
      <c r="AR189">
        <v>0.4</v>
      </c>
      <c r="AT189">
        <v>0.13</v>
      </c>
      <c r="AV189">
        <v>0.07</v>
      </c>
      <c r="AX189">
        <v>0.15</v>
      </c>
      <c r="AZ189">
        <v>0.35</v>
      </c>
      <c r="BB189">
        <v>0.14</v>
      </c>
    </row>
    <row r="190" spans="44:54" ht="12.75">
      <c r="AR190">
        <v>0.5</v>
      </c>
      <c r="AT190">
        <v>0.06</v>
      </c>
      <c r="AV190">
        <v>0.03</v>
      </c>
      <c r="AX190">
        <v>0.11</v>
      </c>
      <c r="AZ190">
        <v>0.29</v>
      </c>
      <c r="BB190">
        <v>0.11</v>
      </c>
    </row>
    <row r="191" spans="44:54" ht="12.75">
      <c r="AR191">
        <v>0.6</v>
      </c>
      <c r="AT191">
        <v>0.01</v>
      </c>
      <c r="AV191">
        <v>0.01</v>
      </c>
      <c r="AX191">
        <v>0.09</v>
      </c>
      <c r="AZ191">
        <v>0.22</v>
      </c>
      <c r="BB191">
        <v>0.07</v>
      </c>
    </row>
    <row r="192" spans="44:54" ht="12.75">
      <c r="AR192">
        <v>0.7</v>
      </c>
      <c r="AT192">
        <v>0</v>
      </c>
      <c r="AV192">
        <v>0</v>
      </c>
      <c r="AX192">
        <v>0.06</v>
      </c>
      <c r="AZ192">
        <v>0.14</v>
      </c>
      <c r="BB192">
        <v>0.05</v>
      </c>
    </row>
    <row r="193" spans="44:54" ht="12.75">
      <c r="AR193">
        <v>0.8</v>
      </c>
      <c r="AT193">
        <v>0</v>
      </c>
      <c r="AV193">
        <v>0</v>
      </c>
      <c r="AX193">
        <v>0.04</v>
      </c>
      <c r="AZ193">
        <v>0.07</v>
      </c>
      <c r="BB193">
        <v>0.03</v>
      </c>
    </row>
    <row r="194" spans="44:54" ht="12.75">
      <c r="AR194">
        <v>0.9</v>
      </c>
      <c r="AT194">
        <v>0</v>
      </c>
      <c r="AV194">
        <v>0</v>
      </c>
      <c r="AX194">
        <v>0.02</v>
      </c>
      <c r="AZ194">
        <v>0.02</v>
      </c>
      <c r="BB194">
        <v>0.01</v>
      </c>
    </row>
    <row r="195" spans="44:54" ht="12.75"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</row>
    <row r="196" spans="60:97" ht="12.75">
      <c r="BH196" t="s">
        <v>51</v>
      </c>
      <c r="BR196" t="s">
        <v>52</v>
      </c>
      <c r="CB196" t="s">
        <v>18</v>
      </c>
      <c r="CJ196" t="s">
        <v>53</v>
      </c>
      <c r="CS196" t="s">
        <v>57</v>
      </c>
    </row>
    <row r="197" spans="50:101" ht="12.75">
      <c r="AX197" t="s">
        <v>50</v>
      </c>
      <c r="BY197" t="s">
        <v>58</v>
      </c>
      <c r="CA197" t="s">
        <v>59</v>
      </c>
      <c r="CK197" t="s">
        <v>59</v>
      </c>
      <c r="CM197" t="s">
        <v>60</v>
      </c>
      <c r="CU197" t="s">
        <v>60</v>
      </c>
      <c r="CW197" t="s">
        <v>59</v>
      </c>
    </row>
    <row r="199" spans="44:104" ht="12.75">
      <c r="AR199">
        <v>-1</v>
      </c>
      <c r="AU199">
        <f>4892-AT131</f>
        <v>0</v>
      </c>
      <c r="AV199">
        <f>(7118-AU199)/7118</f>
        <v>1</v>
      </c>
      <c r="AW199">
        <f>3826-AT157</f>
        <v>0</v>
      </c>
      <c r="AX199">
        <f>(7262-AW199)/7262</f>
        <v>1</v>
      </c>
      <c r="AY199">
        <f>951-AT144</f>
        <v>0</v>
      </c>
      <c r="AZ199">
        <f>(2585-AY199)/2585</f>
        <v>1</v>
      </c>
      <c r="BA199">
        <f>9669-AT170</f>
        <v>0</v>
      </c>
      <c r="BB199">
        <f>(16965-BA199)/16965</f>
        <v>1</v>
      </c>
      <c r="BE199">
        <f>4289-L131</f>
        <v>0</v>
      </c>
      <c r="BF199">
        <f>(7392-BE199)/7392</f>
        <v>1</v>
      </c>
      <c r="BG199">
        <f>3117-L157</f>
        <v>0</v>
      </c>
      <c r="BH199">
        <f>(7344-BG199)/7344</f>
        <v>1</v>
      </c>
      <c r="BI199">
        <f>2331-L144</f>
        <v>0</v>
      </c>
      <c r="BJ199">
        <f>(2880-BI199)/2880</f>
        <v>1</v>
      </c>
      <c r="BK199">
        <f>BE199+BG199+BI199</f>
        <v>0</v>
      </c>
      <c r="BL199">
        <f>(17616-BK199)/17616</f>
        <v>1</v>
      </c>
      <c r="BO199">
        <f>3341-Q131</f>
        <v>0</v>
      </c>
      <c r="BP199">
        <f>(7374-BO199)/7374</f>
        <v>1</v>
      </c>
      <c r="BQ199">
        <f>2335-Q157</f>
        <v>0</v>
      </c>
      <c r="BR199">
        <f>(7294-BQ199)/7294</f>
        <v>1</v>
      </c>
      <c r="BS199">
        <f>724-Q144</f>
        <v>0</v>
      </c>
      <c r="BT199">
        <f>(2873-BS199)/2873</f>
        <v>1</v>
      </c>
      <c r="BU199">
        <f>BO199+BQ199+BS199</f>
        <v>0</v>
      </c>
      <c r="BV199">
        <f>(17541-BU199)/17541</f>
        <v>1</v>
      </c>
      <c r="BY199">
        <f>0-Y131</f>
        <v>0</v>
      </c>
      <c r="BZ199">
        <f>(7392-BY199)/7392</f>
        <v>1</v>
      </c>
      <c r="CA199">
        <f>1963-Y157</f>
        <v>0</v>
      </c>
      <c r="CB199">
        <f>(7344-CA199)/7344</f>
        <v>1</v>
      </c>
      <c r="CC199">
        <f>0-Y144</f>
        <v>0</v>
      </c>
      <c r="CD199">
        <f>(2880-CC199)/2880</f>
        <v>1</v>
      </c>
      <c r="CE199">
        <f>BY199+CA199+CC199</f>
        <v>0</v>
      </c>
      <c r="CF199">
        <f>(17616-CE199)/17616</f>
        <v>1</v>
      </c>
      <c r="CI199">
        <f>0-BG131</f>
        <v>0</v>
      </c>
      <c r="CJ199">
        <f>(6700-CI199)/6700</f>
        <v>1</v>
      </c>
      <c r="CK199">
        <f>1159-BG157</f>
        <v>0</v>
      </c>
      <c r="CL199">
        <f>(7343-CK199)/7343</f>
        <v>1</v>
      </c>
      <c r="CM199">
        <f>599-BG144</f>
        <v>0</v>
      </c>
      <c r="CN199">
        <f>(2880-CM199)/2880</f>
        <v>1</v>
      </c>
      <c r="CO199">
        <f>CI199+CK199+CM199</f>
        <v>0</v>
      </c>
      <c r="CP199">
        <f>(16923-CO199)/16923</f>
        <v>1</v>
      </c>
      <c r="CS199">
        <f>2733-BP131</f>
        <v>0</v>
      </c>
      <c r="CT199">
        <f>(7194-CS199)/7194</f>
        <v>1</v>
      </c>
      <c r="CU199">
        <f>524-BP144</f>
        <v>0</v>
      </c>
      <c r="CV199">
        <f>(2899-CU199)/2899</f>
        <v>1</v>
      </c>
      <c r="CW199">
        <f>3444-BP157</f>
        <v>0</v>
      </c>
      <c r="CX199">
        <f>(7329-CW199)/7329</f>
        <v>1</v>
      </c>
      <c r="CY199">
        <f>6701-BP170</f>
        <v>0</v>
      </c>
      <c r="CZ199">
        <f>(17422-CY199)/17422</f>
        <v>1</v>
      </c>
    </row>
    <row r="200" spans="44:104" ht="12.75">
      <c r="AR200">
        <v>-0.9</v>
      </c>
      <c r="AU200">
        <f>4892-AT130</f>
        <v>33</v>
      </c>
      <c r="AV200">
        <f aca="true" t="shared" si="190" ref="AV200:AV219">(7118-AU200)/7118</f>
        <v>0.9953638662545659</v>
      </c>
      <c r="AW200">
        <f>3826-AT156</f>
        <v>2</v>
      </c>
      <c r="AX200">
        <f aca="true" t="shared" si="191" ref="AX200:AX219">(7262-AW200)/7262</f>
        <v>0.9997245937758193</v>
      </c>
      <c r="AY200">
        <f>951-AT143</f>
        <v>0</v>
      </c>
      <c r="AZ200">
        <f aca="true" t="shared" si="192" ref="AZ200:AZ219">(2585-AY200)/2585</f>
        <v>1</v>
      </c>
      <c r="BA200">
        <f>9669-AT169</f>
        <v>35</v>
      </c>
      <c r="BB200">
        <f aca="true" t="shared" si="193" ref="BB200:BB219">(16965-BA200)/16965</f>
        <v>0.9979369289714117</v>
      </c>
      <c r="BE200">
        <f>4289-L130</f>
        <v>1</v>
      </c>
      <c r="BF200">
        <f aca="true" t="shared" si="194" ref="BF200:BF219">(7392-BE200)/7392</f>
        <v>0.9998647186147186</v>
      </c>
      <c r="BG200">
        <f>3117-L156</f>
        <v>0</v>
      </c>
      <c r="BH200">
        <f aca="true" t="shared" si="195" ref="BH200:BH219">(7344-BG200)/7344</f>
        <v>1</v>
      </c>
      <c r="BI200">
        <f>2331-L143</f>
        <v>2</v>
      </c>
      <c r="BJ200">
        <f aca="true" t="shared" si="196" ref="BJ200:BJ219">(2880-BI200)/2880</f>
        <v>0.9993055555555556</v>
      </c>
      <c r="BK200">
        <f aca="true" t="shared" si="197" ref="BK200:BK219">BE200+BG200+BI200</f>
        <v>3</v>
      </c>
      <c r="BL200">
        <f aca="true" t="shared" si="198" ref="BL200:BL219">(17616-BK200)/17616</f>
        <v>0.9998297002724795</v>
      </c>
      <c r="BO200">
        <f>3341-Q130</f>
        <v>0</v>
      </c>
      <c r="BP200">
        <f aca="true" t="shared" si="199" ref="BP200:BP219">(7374-BO200)/7374</f>
        <v>1</v>
      </c>
      <c r="BQ200">
        <f>2335-Q156</f>
        <v>0</v>
      </c>
      <c r="BR200">
        <f aca="true" t="shared" si="200" ref="BR200:BR219">(7294-BQ200)/7294</f>
        <v>1</v>
      </c>
      <c r="BS200">
        <f>724-Q143</f>
        <v>0</v>
      </c>
      <c r="BT200">
        <f aca="true" t="shared" si="201" ref="BT200:BT219">(2873-BS200)/2873</f>
        <v>1</v>
      </c>
      <c r="BU200">
        <f aca="true" t="shared" si="202" ref="BU200:BU219">BO200+BQ200+BS200</f>
        <v>0</v>
      </c>
      <c r="BV200">
        <f aca="true" t="shared" si="203" ref="BV200:BV219">(17541-BU200)/17541</f>
        <v>1</v>
      </c>
      <c r="BY200">
        <f>0-Y130</f>
        <v>0</v>
      </c>
      <c r="BZ200">
        <f aca="true" t="shared" si="204" ref="BZ200:BZ219">(7392-BY200)/7392</f>
        <v>1</v>
      </c>
      <c r="CA200">
        <f>1963-Y156</f>
        <v>0</v>
      </c>
      <c r="CB200">
        <f aca="true" t="shared" si="205" ref="CB200:CB219">(7344-CA200)/7344</f>
        <v>1</v>
      </c>
      <c r="CC200">
        <f>0-Y143</f>
        <v>0</v>
      </c>
      <c r="CD200">
        <f aca="true" t="shared" si="206" ref="CD200:CD219">(2880-CC200)/2880</f>
        <v>1</v>
      </c>
      <c r="CE200">
        <f aca="true" t="shared" si="207" ref="CE200:CE219">BY200+CA200+CC200</f>
        <v>0</v>
      </c>
      <c r="CF200">
        <f aca="true" t="shared" si="208" ref="CF200:CF219">(17616-CE200)/17616</f>
        <v>1</v>
      </c>
      <c r="CI200">
        <f>0-BG130</f>
        <v>0</v>
      </c>
      <c r="CJ200">
        <f aca="true" t="shared" si="209" ref="CJ200:CJ219">(6700-CI200)/6700</f>
        <v>1</v>
      </c>
      <c r="CK200">
        <f>1159-BG156</f>
        <v>0</v>
      </c>
      <c r="CL200">
        <f aca="true" t="shared" si="210" ref="CL200:CL219">(7343-CK200)/7343</f>
        <v>1</v>
      </c>
      <c r="CM200">
        <f>599-BG143</f>
        <v>0</v>
      </c>
      <c r="CN200">
        <f aca="true" t="shared" si="211" ref="CN200:CN219">(2880-CM200)/2880</f>
        <v>1</v>
      </c>
      <c r="CO200">
        <f aca="true" t="shared" si="212" ref="CO200:CO219">CI200+CK200+CM200</f>
        <v>0</v>
      </c>
      <c r="CP200">
        <f aca="true" t="shared" si="213" ref="CP200:CP219">(16923-CO200)/16923</f>
        <v>1</v>
      </c>
      <c r="CS200">
        <f>2733-BP130</f>
        <v>17</v>
      </c>
      <c r="CT200">
        <f aca="true" t="shared" si="214" ref="CT200:CT219">(7194-CS200)/7194</f>
        <v>0.9976369196552682</v>
      </c>
      <c r="CU200">
        <f>524-BP143</f>
        <v>17</v>
      </c>
      <c r="CV200">
        <f aca="true" t="shared" si="215" ref="CV200:CV219">(2899-CU200)/2899</f>
        <v>0.9941359089341152</v>
      </c>
      <c r="CW200">
        <f>3444-BP156</f>
        <v>174</v>
      </c>
      <c r="CX200">
        <f aca="true" t="shared" si="216" ref="CX200:CX219">(7329-CW200)/7329</f>
        <v>0.9762586983217356</v>
      </c>
      <c r="CY200">
        <f>6701-BP169</f>
        <v>208</v>
      </c>
      <c r="CZ200">
        <f aca="true" t="shared" si="217" ref="CZ200:CZ219">(17422-CY200)/17422</f>
        <v>0.9880610722075537</v>
      </c>
    </row>
    <row r="201" spans="44:104" ht="12.75">
      <c r="AR201">
        <v>-0.8</v>
      </c>
      <c r="AU201">
        <f>4892-AT129</f>
        <v>547</v>
      </c>
      <c r="AV201">
        <f t="shared" si="190"/>
        <v>0.9231525709468952</v>
      </c>
      <c r="AW201">
        <f>3826-AT155</f>
        <v>71</v>
      </c>
      <c r="AX201">
        <f t="shared" si="191"/>
        <v>0.9902230790415864</v>
      </c>
      <c r="AY201">
        <f>951-AT142</f>
        <v>21</v>
      </c>
      <c r="AZ201">
        <f t="shared" si="192"/>
        <v>0.9918762088974855</v>
      </c>
      <c r="BA201">
        <f>9669-AT168</f>
        <v>639</v>
      </c>
      <c r="BB201">
        <f t="shared" si="193"/>
        <v>0.9623342175066313</v>
      </c>
      <c r="BE201">
        <f>4289-L129</f>
        <v>6</v>
      </c>
      <c r="BF201">
        <f t="shared" si="194"/>
        <v>0.9991883116883117</v>
      </c>
      <c r="BG201">
        <f>3117-L155</f>
        <v>0</v>
      </c>
      <c r="BH201">
        <f t="shared" si="195"/>
        <v>1</v>
      </c>
      <c r="BI201">
        <f>2331-L141</f>
        <v>76</v>
      </c>
      <c r="BJ201">
        <f t="shared" si="196"/>
        <v>0.9736111111111111</v>
      </c>
      <c r="BK201">
        <f t="shared" si="197"/>
        <v>82</v>
      </c>
      <c r="BL201">
        <f t="shared" si="198"/>
        <v>0.995345140781108</v>
      </c>
      <c r="BO201">
        <f>3341-Q129</f>
        <v>0</v>
      </c>
      <c r="BP201">
        <f t="shared" si="199"/>
        <v>1</v>
      </c>
      <c r="BQ201">
        <f>2335-Q155</f>
        <v>0</v>
      </c>
      <c r="BR201">
        <f t="shared" si="200"/>
        <v>1</v>
      </c>
      <c r="BS201">
        <f>724-Q142</f>
        <v>0</v>
      </c>
      <c r="BT201">
        <f t="shared" si="201"/>
        <v>1</v>
      </c>
      <c r="BU201">
        <f t="shared" si="202"/>
        <v>0</v>
      </c>
      <c r="BV201">
        <f t="shared" si="203"/>
        <v>1</v>
      </c>
      <c r="BY201">
        <f>0-Y129</f>
        <v>0</v>
      </c>
      <c r="BZ201">
        <f t="shared" si="204"/>
        <v>1</v>
      </c>
      <c r="CA201">
        <f>1963-Y155</f>
        <v>0</v>
      </c>
      <c r="CB201">
        <f t="shared" si="205"/>
        <v>1</v>
      </c>
      <c r="CC201">
        <f>0-Y142</f>
        <v>0</v>
      </c>
      <c r="CD201">
        <f t="shared" si="206"/>
        <v>1</v>
      </c>
      <c r="CE201">
        <f t="shared" si="207"/>
        <v>0</v>
      </c>
      <c r="CF201">
        <f t="shared" si="208"/>
        <v>1</v>
      </c>
      <c r="CI201">
        <f>0-BG129</f>
        <v>0</v>
      </c>
      <c r="CJ201">
        <f t="shared" si="209"/>
        <v>1</v>
      </c>
      <c r="CK201">
        <f>1159-BG155</f>
        <v>2</v>
      </c>
      <c r="CL201">
        <f t="shared" si="210"/>
        <v>0.999727631758137</v>
      </c>
      <c r="CM201">
        <f>599-BG142</f>
        <v>0</v>
      </c>
      <c r="CN201">
        <f t="shared" si="211"/>
        <v>1</v>
      </c>
      <c r="CO201">
        <f t="shared" si="212"/>
        <v>2</v>
      </c>
      <c r="CP201">
        <f t="shared" si="213"/>
        <v>0.9998818176446257</v>
      </c>
      <c r="CS201">
        <f>2733-BP129</f>
        <v>36</v>
      </c>
      <c r="CT201">
        <f t="shared" si="214"/>
        <v>0.9949958298582152</v>
      </c>
      <c r="CU201">
        <f>524-BP142</f>
        <v>29</v>
      </c>
      <c r="CV201">
        <f t="shared" si="215"/>
        <v>0.9899965505346672</v>
      </c>
      <c r="CW201">
        <f>3444-BP155</f>
        <v>420</v>
      </c>
      <c r="CX201">
        <f t="shared" si="216"/>
        <v>0.9426934097421203</v>
      </c>
      <c r="CY201">
        <f>6701-BP168</f>
        <v>485</v>
      </c>
      <c r="CZ201">
        <f t="shared" si="217"/>
        <v>0.9721616347147285</v>
      </c>
    </row>
    <row r="202" spans="44:104" ht="12.75">
      <c r="AR202">
        <v>-0.7</v>
      </c>
      <c r="AU202">
        <f>4892-AT128</f>
        <v>980</v>
      </c>
      <c r="AV202">
        <f t="shared" si="190"/>
        <v>0.8623208766507446</v>
      </c>
      <c r="AW202">
        <f>3826-AT154</f>
        <v>209</v>
      </c>
      <c r="AX202">
        <f t="shared" si="191"/>
        <v>0.9712200495731204</v>
      </c>
      <c r="AY202">
        <f>951-AT141</f>
        <v>78</v>
      </c>
      <c r="AZ202">
        <f t="shared" si="192"/>
        <v>0.969825918762089</v>
      </c>
      <c r="BA202">
        <f>9669-AT167</f>
        <v>1267</v>
      </c>
      <c r="BB202">
        <f t="shared" si="193"/>
        <v>0.9253168287651047</v>
      </c>
      <c r="BE202">
        <f>4289-L128</f>
        <v>9</v>
      </c>
      <c r="BF202">
        <f t="shared" si="194"/>
        <v>0.9987824675324676</v>
      </c>
      <c r="BG202">
        <f>3117-L154</f>
        <v>3</v>
      </c>
      <c r="BH202">
        <f t="shared" si="195"/>
        <v>0.9995915032679739</v>
      </c>
      <c r="BI202">
        <f>2331-L140</f>
        <v>154</v>
      </c>
      <c r="BJ202">
        <f t="shared" si="196"/>
        <v>0.9465277777777777</v>
      </c>
      <c r="BK202">
        <f t="shared" si="197"/>
        <v>166</v>
      </c>
      <c r="BL202">
        <f t="shared" si="198"/>
        <v>0.9905767484105359</v>
      </c>
      <c r="BO202">
        <f>3341-Q128</f>
        <v>0</v>
      </c>
      <c r="BP202">
        <f t="shared" si="199"/>
        <v>1</v>
      </c>
      <c r="BQ202">
        <f>2335-Q154</f>
        <v>1</v>
      </c>
      <c r="BR202">
        <f t="shared" si="200"/>
        <v>0.9998629010145325</v>
      </c>
      <c r="BS202">
        <f>724-Q141</f>
        <v>0</v>
      </c>
      <c r="BT202">
        <f t="shared" si="201"/>
        <v>1</v>
      </c>
      <c r="BU202">
        <f t="shared" si="202"/>
        <v>1</v>
      </c>
      <c r="BV202">
        <f t="shared" si="203"/>
        <v>0.9999429907074853</v>
      </c>
      <c r="BY202">
        <f>0-Y128</f>
        <v>0</v>
      </c>
      <c r="BZ202">
        <f t="shared" si="204"/>
        <v>1</v>
      </c>
      <c r="CA202">
        <f>1963-Y154</f>
        <v>0</v>
      </c>
      <c r="CB202">
        <f t="shared" si="205"/>
        <v>1</v>
      </c>
      <c r="CC202">
        <f>0-Y141</f>
        <v>0</v>
      </c>
      <c r="CD202">
        <f t="shared" si="206"/>
        <v>1</v>
      </c>
      <c r="CE202">
        <f t="shared" si="207"/>
        <v>0</v>
      </c>
      <c r="CF202">
        <f t="shared" si="208"/>
        <v>1</v>
      </c>
      <c r="CI202">
        <f>0-BG128</f>
        <v>0</v>
      </c>
      <c r="CJ202">
        <f t="shared" si="209"/>
        <v>1</v>
      </c>
      <c r="CK202">
        <f>1159-BG154</f>
        <v>14</v>
      </c>
      <c r="CL202">
        <f t="shared" si="210"/>
        <v>0.998093422306959</v>
      </c>
      <c r="CM202">
        <f>599-BG141</f>
        <v>0</v>
      </c>
      <c r="CN202">
        <f t="shared" si="211"/>
        <v>1</v>
      </c>
      <c r="CO202">
        <f t="shared" si="212"/>
        <v>14</v>
      </c>
      <c r="CP202">
        <f t="shared" si="213"/>
        <v>0.9991727235123796</v>
      </c>
      <c r="CS202">
        <f>2733-BP128</f>
        <v>88</v>
      </c>
      <c r="CT202">
        <f t="shared" si="214"/>
        <v>0.9877675840978594</v>
      </c>
      <c r="CU202">
        <f>524-BP141</f>
        <v>43</v>
      </c>
      <c r="CV202">
        <f t="shared" si="215"/>
        <v>0.9851672990686443</v>
      </c>
      <c r="CW202">
        <f>3444-BP154</f>
        <v>638</v>
      </c>
      <c r="CX202">
        <f t="shared" si="216"/>
        <v>0.9129485605130304</v>
      </c>
      <c r="CY202">
        <f>6701-BP167</f>
        <v>769</v>
      </c>
      <c r="CZ202">
        <f t="shared" si="217"/>
        <v>0.9558604063827345</v>
      </c>
    </row>
    <row r="203" spans="44:104" ht="12.75">
      <c r="AR203">
        <v>-0.6</v>
      </c>
      <c r="AU203">
        <f>4892-AT127</f>
        <v>1320</v>
      </c>
      <c r="AV203">
        <f t="shared" si="190"/>
        <v>0.8145546501826356</v>
      </c>
      <c r="AW203">
        <f>3826-AT153</f>
        <v>451</v>
      </c>
      <c r="AX203">
        <f t="shared" si="191"/>
        <v>0.9378958964472597</v>
      </c>
      <c r="AY203">
        <f>951-AT140</f>
        <v>157</v>
      </c>
      <c r="AZ203">
        <f t="shared" si="192"/>
        <v>0.9392649903288202</v>
      </c>
      <c r="BA203">
        <f>9669-AT166</f>
        <v>1928</v>
      </c>
      <c r="BB203">
        <f t="shared" si="193"/>
        <v>0.8863542587680519</v>
      </c>
      <c r="BE203">
        <f>4289-L127</f>
        <v>30</v>
      </c>
      <c r="BF203">
        <f t="shared" si="194"/>
        <v>0.9959415584415584</v>
      </c>
      <c r="BG203">
        <f>3117-L153</f>
        <v>13</v>
      </c>
      <c r="BH203">
        <f t="shared" si="195"/>
        <v>0.9982298474945533</v>
      </c>
      <c r="BI203">
        <f>2331-L139</f>
        <v>250</v>
      </c>
      <c r="BJ203">
        <f t="shared" si="196"/>
        <v>0.9131944444444444</v>
      </c>
      <c r="BK203">
        <f t="shared" si="197"/>
        <v>293</v>
      </c>
      <c r="BL203">
        <f t="shared" si="198"/>
        <v>0.9833673932788374</v>
      </c>
      <c r="BO203">
        <f>3341-Q127</f>
        <v>19</v>
      </c>
      <c r="BP203">
        <f t="shared" si="199"/>
        <v>0.9974233794412801</v>
      </c>
      <c r="BQ203">
        <f>2335-Q153</f>
        <v>10</v>
      </c>
      <c r="BR203">
        <f t="shared" si="200"/>
        <v>0.9986290101453249</v>
      </c>
      <c r="BS203">
        <f>724-Q140</f>
        <v>0</v>
      </c>
      <c r="BT203">
        <f t="shared" si="201"/>
        <v>1</v>
      </c>
      <c r="BU203">
        <f t="shared" si="202"/>
        <v>29</v>
      </c>
      <c r="BV203">
        <f t="shared" si="203"/>
        <v>0.9983467305170742</v>
      </c>
      <c r="BY203">
        <f>0-Y127</f>
        <v>0</v>
      </c>
      <c r="BZ203">
        <f t="shared" si="204"/>
        <v>1</v>
      </c>
      <c r="CA203">
        <f>1963-Y153</f>
        <v>0</v>
      </c>
      <c r="CB203">
        <f t="shared" si="205"/>
        <v>1</v>
      </c>
      <c r="CC203">
        <f>0-Y140</f>
        <v>0</v>
      </c>
      <c r="CD203">
        <f t="shared" si="206"/>
        <v>1</v>
      </c>
      <c r="CE203">
        <f t="shared" si="207"/>
        <v>0</v>
      </c>
      <c r="CF203">
        <f t="shared" si="208"/>
        <v>1</v>
      </c>
      <c r="CI203">
        <f>0-BG127</f>
        <v>0</v>
      </c>
      <c r="CJ203">
        <f t="shared" si="209"/>
        <v>1</v>
      </c>
      <c r="CK203">
        <f>1159-BG153</f>
        <v>49</v>
      </c>
      <c r="CL203">
        <f t="shared" si="210"/>
        <v>0.9933269780743565</v>
      </c>
      <c r="CM203">
        <f>599-BG140</f>
        <v>4</v>
      </c>
      <c r="CN203">
        <f t="shared" si="211"/>
        <v>0.9986111111111111</v>
      </c>
      <c r="CO203">
        <f t="shared" si="212"/>
        <v>53</v>
      </c>
      <c r="CP203">
        <f t="shared" si="213"/>
        <v>0.9968681675825799</v>
      </c>
      <c r="CS203">
        <f>2733-BP127</f>
        <v>175</v>
      </c>
      <c r="CT203">
        <f t="shared" si="214"/>
        <v>0.9756741729218793</v>
      </c>
      <c r="CU203">
        <f>524-BP140</f>
        <v>53</v>
      </c>
      <c r="CV203">
        <f t="shared" si="215"/>
        <v>0.9817178337357709</v>
      </c>
      <c r="CW203">
        <f>3444-BP153</f>
        <v>903</v>
      </c>
      <c r="CX203">
        <f t="shared" si="216"/>
        <v>0.8767908309455588</v>
      </c>
      <c r="CY203">
        <f>6701-BP166</f>
        <v>1131</v>
      </c>
      <c r="CZ203">
        <f t="shared" si="217"/>
        <v>0.9350820801285731</v>
      </c>
    </row>
    <row r="204" spans="44:104" ht="12.75">
      <c r="AR204">
        <v>-0.5</v>
      </c>
      <c r="AU204">
        <f>4892-AT126</f>
        <v>1761</v>
      </c>
      <c r="AV204">
        <f t="shared" si="190"/>
        <v>0.7525990446754707</v>
      </c>
      <c r="AW204">
        <f>3826-AT152</f>
        <v>760</v>
      </c>
      <c r="AX204">
        <f t="shared" si="191"/>
        <v>0.8953456348113468</v>
      </c>
      <c r="AY204">
        <f>951-AT139</f>
        <v>196</v>
      </c>
      <c r="AZ204">
        <f t="shared" si="192"/>
        <v>0.9241779497098646</v>
      </c>
      <c r="BA204">
        <f>9669-AT165</f>
        <v>2717</v>
      </c>
      <c r="BB204">
        <f t="shared" si="193"/>
        <v>0.8398467432950192</v>
      </c>
      <c r="BE204">
        <f>4289-L126</f>
        <v>77</v>
      </c>
      <c r="BF204">
        <f t="shared" si="194"/>
        <v>0.9895833333333334</v>
      </c>
      <c r="BG204">
        <f>3117-L152</f>
        <v>38</v>
      </c>
      <c r="BH204">
        <f t="shared" si="195"/>
        <v>0.9948257080610022</v>
      </c>
      <c r="BI204">
        <f>2331-L138</f>
        <v>342</v>
      </c>
      <c r="BJ204">
        <f t="shared" si="196"/>
        <v>0.88125</v>
      </c>
      <c r="BK204">
        <f t="shared" si="197"/>
        <v>457</v>
      </c>
      <c r="BL204">
        <f t="shared" si="198"/>
        <v>0.9740576748410535</v>
      </c>
      <c r="BO204">
        <f>3341-Q126</f>
        <v>82</v>
      </c>
      <c r="BP204">
        <f t="shared" si="199"/>
        <v>0.9888798481149986</v>
      </c>
      <c r="BQ204">
        <f>2335-Q152</f>
        <v>77</v>
      </c>
      <c r="BR204">
        <f t="shared" si="200"/>
        <v>0.989443378119002</v>
      </c>
      <c r="BS204">
        <f>724-Q139</f>
        <v>7</v>
      </c>
      <c r="BT204">
        <f t="shared" si="201"/>
        <v>0.9975635224504003</v>
      </c>
      <c r="BU204">
        <f t="shared" si="202"/>
        <v>166</v>
      </c>
      <c r="BV204">
        <f t="shared" si="203"/>
        <v>0.9905364574425631</v>
      </c>
      <c r="BY204">
        <f>0-Y126</f>
        <v>0</v>
      </c>
      <c r="BZ204">
        <f t="shared" si="204"/>
        <v>1</v>
      </c>
      <c r="CA204">
        <f>1963-Y152</f>
        <v>29</v>
      </c>
      <c r="CB204">
        <f t="shared" si="205"/>
        <v>0.9960511982570807</v>
      </c>
      <c r="CC204">
        <f>0-Y139</f>
        <v>0</v>
      </c>
      <c r="CD204">
        <f t="shared" si="206"/>
        <v>1</v>
      </c>
      <c r="CE204">
        <f t="shared" si="207"/>
        <v>29</v>
      </c>
      <c r="CF204">
        <f t="shared" si="208"/>
        <v>0.9983537693006358</v>
      </c>
      <c r="CI204">
        <f>0-BG126</f>
        <v>0</v>
      </c>
      <c r="CJ204">
        <f t="shared" si="209"/>
        <v>1</v>
      </c>
      <c r="CK204">
        <f>1159-BG152</f>
        <v>102</v>
      </c>
      <c r="CL204">
        <f t="shared" si="210"/>
        <v>0.9861092196649871</v>
      </c>
      <c r="CM204">
        <f>599-BG139</f>
        <v>11</v>
      </c>
      <c r="CN204">
        <f t="shared" si="211"/>
        <v>0.9961805555555555</v>
      </c>
      <c r="CO204">
        <f t="shared" si="212"/>
        <v>113</v>
      </c>
      <c r="CP204">
        <f t="shared" si="213"/>
        <v>0.9933226969213497</v>
      </c>
      <c r="CS204">
        <f>2733-BP126</f>
        <v>353</v>
      </c>
      <c r="CT204">
        <f t="shared" si="214"/>
        <v>0.9509313316652767</v>
      </c>
      <c r="CU204">
        <f>524-BP139</f>
        <v>102</v>
      </c>
      <c r="CV204">
        <f t="shared" si="215"/>
        <v>0.9648154536046912</v>
      </c>
      <c r="CW204">
        <f>3444-BP152</f>
        <v>1195</v>
      </c>
      <c r="CX204">
        <f t="shared" si="216"/>
        <v>0.8369491062900805</v>
      </c>
      <c r="CY204">
        <f>6701-BP165</f>
        <v>1650</v>
      </c>
      <c r="CZ204">
        <f t="shared" si="217"/>
        <v>0.905292159338767</v>
      </c>
    </row>
    <row r="205" spans="44:104" ht="12.75">
      <c r="AR205">
        <v>-0.4</v>
      </c>
      <c r="AU205">
        <f>4892-AT125</f>
        <v>2400</v>
      </c>
      <c r="AV205">
        <f t="shared" si="190"/>
        <v>0.6628266366957011</v>
      </c>
      <c r="AW205">
        <f>3826-AT151</f>
        <v>1132</v>
      </c>
      <c r="AX205">
        <f t="shared" si="191"/>
        <v>0.8441200771137428</v>
      </c>
      <c r="AY205">
        <f>951-AT138</f>
        <v>330</v>
      </c>
      <c r="AZ205">
        <f t="shared" si="192"/>
        <v>0.8723404255319149</v>
      </c>
      <c r="BA205">
        <f>9669-AT164</f>
        <v>3862</v>
      </c>
      <c r="BB205">
        <f t="shared" si="193"/>
        <v>0.7723548482169171</v>
      </c>
      <c r="BE205">
        <f>4289-L125</f>
        <v>292</v>
      </c>
      <c r="BF205">
        <f t="shared" si="194"/>
        <v>0.9604978354978355</v>
      </c>
      <c r="BG205">
        <f>3117-L151</f>
        <v>116</v>
      </c>
      <c r="BH205">
        <f t="shared" si="195"/>
        <v>0.9842047930283224</v>
      </c>
      <c r="BI205">
        <f>2331-L137</f>
        <v>547</v>
      </c>
      <c r="BJ205">
        <f t="shared" si="196"/>
        <v>0.8100694444444444</v>
      </c>
      <c r="BK205">
        <f t="shared" si="197"/>
        <v>955</v>
      </c>
      <c r="BL205">
        <f t="shared" si="198"/>
        <v>0.9457879200726612</v>
      </c>
      <c r="BO205">
        <f>3341-Q125</f>
        <v>232</v>
      </c>
      <c r="BP205">
        <f t="shared" si="199"/>
        <v>0.9685381068619474</v>
      </c>
      <c r="BQ205">
        <f>2335-Q151</f>
        <v>200</v>
      </c>
      <c r="BR205">
        <f t="shared" si="200"/>
        <v>0.9725802029064985</v>
      </c>
      <c r="BS205">
        <f>724-Q138</f>
        <v>35</v>
      </c>
      <c r="BT205">
        <f t="shared" si="201"/>
        <v>0.9878176122520014</v>
      </c>
      <c r="BU205">
        <f t="shared" si="202"/>
        <v>467</v>
      </c>
      <c r="BV205">
        <f t="shared" si="203"/>
        <v>0.9733766603956445</v>
      </c>
      <c r="BY205">
        <f>0-Y125</f>
        <v>0</v>
      </c>
      <c r="BZ205">
        <f t="shared" si="204"/>
        <v>1</v>
      </c>
      <c r="CA205">
        <f>1963-Y151</f>
        <v>202</v>
      </c>
      <c r="CB205">
        <f t="shared" si="205"/>
        <v>0.9724945533769063</v>
      </c>
      <c r="CC205">
        <f>0-Y138</f>
        <v>0</v>
      </c>
      <c r="CD205">
        <f t="shared" si="206"/>
        <v>1</v>
      </c>
      <c r="CE205">
        <f t="shared" si="207"/>
        <v>202</v>
      </c>
      <c r="CF205">
        <f t="shared" si="208"/>
        <v>0.9885331516802907</v>
      </c>
      <c r="CI205">
        <f>0-BG125</f>
        <v>0</v>
      </c>
      <c r="CJ205">
        <f t="shared" si="209"/>
        <v>1</v>
      </c>
      <c r="CK205">
        <f>1159-BG151</f>
        <v>198</v>
      </c>
      <c r="CL205">
        <f t="shared" si="210"/>
        <v>0.9730355440555631</v>
      </c>
      <c r="CM205">
        <f>599-BG138</f>
        <v>21</v>
      </c>
      <c r="CN205">
        <f t="shared" si="211"/>
        <v>0.9927083333333333</v>
      </c>
      <c r="CO205">
        <f t="shared" si="212"/>
        <v>219</v>
      </c>
      <c r="CP205">
        <f t="shared" si="213"/>
        <v>0.9870590320865095</v>
      </c>
      <c r="CS205">
        <f>2733-BP125</f>
        <v>571</v>
      </c>
      <c r="CT205">
        <f t="shared" si="214"/>
        <v>0.9206283013622463</v>
      </c>
      <c r="CU205">
        <f>524-BP138</f>
        <v>156</v>
      </c>
      <c r="CV205">
        <f t="shared" si="215"/>
        <v>0.9461883408071748</v>
      </c>
      <c r="CW205">
        <f>3444-BP151</f>
        <v>1542</v>
      </c>
      <c r="CX205">
        <f t="shared" si="216"/>
        <v>0.7896029471960704</v>
      </c>
      <c r="CY205">
        <f>6701-BP164</f>
        <v>2269</v>
      </c>
      <c r="CZ205">
        <f t="shared" si="217"/>
        <v>0.8697623694179772</v>
      </c>
    </row>
    <row r="206" spans="44:104" ht="12.75">
      <c r="AR206">
        <v>-0.3</v>
      </c>
      <c r="AU206">
        <f>4892-AT124</f>
        <v>2965</v>
      </c>
      <c r="AV206">
        <f t="shared" si="190"/>
        <v>0.583450407417814</v>
      </c>
      <c r="AW206">
        <f>3826-AT150</f>
        <v>1585</v>
      </c>
      <c r="AX206">
        <f t="shared" si="191"/>
        <v>0.7817405673368218</v>
      </c>
      <c r="AY206">
        <f>951-AT137</f>
        <v>485</v>
      </c>
      <c r="AZ206">
        <f t="shared" si="192"/>
        <v>0.8123791102514507</v>
      </c>
      <c r="BA206">
        <f>9669-AT163</f>
        <v>5035</v>
      </c>
      <c r="BB206">
        <f t="shared" si="193"/>
        <v>0.7032124963159446</v>
      </c>
      <c r="BE206">
        <f>4289-L124</f>
        <v>818</v>
      </c>
      <c r="BF206">
        <f t="shared" si="194"/>
        <v>0.8893398268398268</v>
      </c>
      <c r="BG206">
        <f>3117-L150</f>
        <v>326</v>
      </c>
      <c r="BH206">
        <f t="shared" si="195"/>
        <v>0.9556100217864923</v>
      </c>
      <c r="BI206">
        <f>2331-L136</f>
        <v>940</v>
      </c>
      <c r="BJ206">
        <f t="shared" si="196"/>
        <v>0.6736111111111112</v>
      </c>
      <c r="BK206">
        <f t="shared" si="197"/>
        <v>2084</v>
      </c>
      <c r="BL206">
        <f t="shared" si="198"/>
        <v>0.8816984559491371</v>
      </c>
      <c r="BO206">
        <f>3341-Q124</f>
        <v>541</v>
      </c>
      <c r="BP206">
        <f t="shared" si="199"/>
        <v>0.9266341198806618</v>
      </c>
      <c r="BQ206">
        <f>2335-Q150</f>
        <v>428</v>
      </c>
      <c r="BR206">
        <f t="shared" si="200"/>
        <v>0.9413216342199068</v>
      </c>
      <c r="BS206">
        <f>724-Q137</f>
        <v>107</v>
      </c>
      <c r="BT206">
        <f t="shared" si="201"/>
        <v>0.9627567003132614</v>
      </c>
      <c r="BU206">
        <f t="shared" si="202"/>
        <v>1076</v>
      </c>
      <c r="BV206">
        <f t="shared" si="203"/>
        <v>0.9386580012542044</v>
      </c>
      <c r="BY206">
        <f>0-Y124</f>
        <v>0</v>
      </c>
      <c r="BZ206">
        <f t="shared" si="204"/>
        <v>1</v>
      </c>
      <c r="CA206">
        <f>1963-Y150</f>
        <v>333</v>
      </c>
      <c r="CB206">
        <f t="shared" si="205"/>
        <v>0.9546568627450981</v>
      </c>
      <c r="CC206">
        <f>0-Y137</f>
        <v>0</v>
      </c>
      <c r="CD206">
        <f t="shared" si="206"/>
        <v>1</v>
      </c>
      <c r="CE206">
        <f t="shared" si="207"/>
        <v>333</v>
      </c>
      <c r="CF206">
        <f t="shared" si="208"/>
        <v>0.9810967302452316</v>
      </c>
      <c r="CI206">
        <f>0-BG124</f>
        <v>0</v>
      </c>
      <c r="CJ206">
        <f t="shared" si="209"/>
        <v>1</v>
      </c>
      <c r="CK206">
        <f>1159-BG150</f>
        <v>343</v>
      </c>
      <c r="CL206">
        <f t="shared" si="210"/>
        <v>0.9532888465204957</v>
      </c>
      <c r="CM206">
        <f>599-BG137</f>
        <v>36</v>
      </c>
      <c r="CN206">
        <f t="shared" si="211"/>
        <v>0.9875</v>
      </c>
      <c r="CO206">
        <f t="shared" si="212"/>
        <v>379</v>
      </c>
      <c r="CP206">
        <f t="shared" si="213"/>
        <v>0.9776044436565621</v>
      </c>
      <c r="CS206">
        <f>2733-BP124</f>
        <v>890</v>
      </c>
      <c r="CT206">
        <f t="shared" si="214"/>
        <v>0.8762857937169863</v>
      </c>
      <c r="CU206">
        <f>524-BP137</f>
        <v>225</v>
      </c>
      <c r="CV206">
        <f t="shared" si="215"/>
        <v>0.9223870300103484</v>
      </c>
      <c r="CW206">
        <f>3444-BP150</f>
        <v>1905</v>
      </c>
      <c r="CX206">
        <f t="shared" si="216"/>
        <v>0.7400736799017601</v>
      </c>
      <c r="CY206">
        <f>6701-BP163</f>
        <v>3020</v>
      </c>
      <c r="CZ206">
        <f t="shared" si="217"/>
        <v>0.8266559522442888</v>
      </c>
    </row>
    <row r="207" spans="44:104" ht="12.75">
      <c r="AR207">
        <v>-0.2</v>
      </c>
      <c r="AU207">
        <f>4892-AT123</f>
        <v>3473</v>
      </c>
      <c r="AV207">
        <f t="shared" si="190"/>
        <v>0.5120820455184041</v>
      </c>
      <c r="AW207">
        <f>3826-AT149</f>
        <v>2051</v>
      </c>
      <c r="AX207">
        <f t="shared" si="191"/>
        <v>0.7175709171027265</v>
      </c>
      <c r="AY207">
        <f>951-AT136</f>
        <v>637</v>
      </c>
      <c r="AZ207">
        <f t="shared" si="192"/>
        <v>0.75357833655706</v>
      </c>
      <c r="BA207">
        <f>9669-AT162</f>
        <v>6161</v>
      </c>
      <c r="BB207">
        <f t="shared" si="193"/>
        <v>0.6368405540819334</v>
      </c>
      <c r="BE207">
        <f>4289-L123</f>
        <v>1568</v>
      </c>
      <c r="BF207">
        <f t="shared" si="194"/>
        <v>0.7878787878787878</v>
      </c>
      <c r="BG207">
        <f>3117-L149</f>
        <v>895</v>
      </c>
      <c r="BH207">
        <f t="shared" si="195"/>
        <v>0.878131808278867</v>
      </c>
      <c r="BI207">
        <f>2331-L135</f>
        <v>1665</v>
      </c>
      <c r="BJ207">
        <f t="shared" si="196"/>
        <v>0.421875</v>
      </c>
      <c r="BK207">
        <f t="shared" si="197"/>
        <v>4128</v>
      </c>
      <c r="BL207">
        <f t="shared" si="198"/>
        <v>0.7656675749318801</v>
      </c>
      <c r="BO207">
        <f>3341-Q123</f>
        <v>1238</v>
      </c>
      <c r="BP207">
        <f t="shared" si="199"/>
        <v>0.8321128288581503</v>
      </c>
      <c r="BQ207">
        <f>2335-Q149</f>
        <v>812</v>
      </c>
      <c r="BR207">
        <f t="shared" si="200"/>
        <v>0.8886756238003839</v>
      </c>
      <c r="BS207">
        <f>724-Q136</f>
        <v>282</v>
      </c>
      <c r="BT207">
        <f t="shared" si="201"/>
        <v>0.9018447615732683</v>
      </c>
      <c r="BU207">
        <f t="shared" si="202"/>
        <v>2332</v>
      </c>
      <c r="BV207">
        <f t="shared" si="203"/>
        <v>0.8670543298557665</v>
      </c>
      <c r="BY207">
        <f>0-Y123</f>
        <v>0</v>
      </c>
      <c r="BZ207">
        <f t="shared" si="204"/>
        <v>1</v>
      </c>
      <c r="CA207">
        <f>1963-Y149</f>
        <v>352</v>
      </c>
      <c r="CB207">
        <f t="shared" si="205"/>
        <v>0.9520697167755992</v>
      </c>
      <c r="CC207">
        <f>0-Y136</f>
        <v>0</v>
      </c>
      <c r="CD207">
        <f t="shared" si="206"/>
        <v>1</v>
      </c>
      <c r="CE207">
        <f t="shared" si="207"/>
        <v>352</v>
      </c>
      <c r="CF207">
        <f t="shared" si="208"/>
        <v>0.9800181653042689</v>
      </c>
      <c r="CI207">
        <f>0-BG123</f>
        <v>0</v>
      </c>
      <c r="CJ207">
        <f t="shared" si="209"/>
        <v>1</v>
      </c>
      <c r="CK207">
        <f>1159-BG149</f>
        <v>575</v>
      </c>
      <c r="CL207">
        <f t="shared" si="210"/>
        <v>0.9216941304643879</v>
      </c>
      <c r="CM207">
        <f>599-BG136</f>
        <v>83</v>
      </c>
      <c r="CN207">
        <f t="shared" si="211"/>
        <v>0.9711805555555556</v>
      </c>
      <c r="CO207">
        <f t="shared" si="212"/>
        <v>658</v>
      </c>
      <c r="CP207">
        <f t="shared" si="213"/>
        <v>0.9611180050818413</v>
      </c>
      <c r="CS207">
        <f>2733-BP123</f>
        <v>1383</v>
      </c>
      <c r="CT207">
        <f t="shared" si="214"/>
        <v>0.8077564637197665</v>
      </c>
      <c r="CU207">
        <f>524-BP136</f>
        <v>296</v>
      </c>
      <c r="CV207">
        <f t="shared" si="215"/>
        <v>0.8978958261469472</v>
      </c>
      <c r="CW207">
        <f>3444-BP149</f>
        <v>2417</v>
      </c>
      <c r="CX207">
        <f t="shared" si="216"/>
        <v>0.6702142174921545</v>
      </c>
      <c r="CY207">
        <f>6701-BP162</f>
        <v>4096</v>
      </c>
      <c r="CZ207">
        <f t="shared" si="217"/>
        <v>0.764894960394903</v>
      </c>
    </row>
    <row r="208" spans="44:104" ht="12.75">
      <c r="AR208">
        <v>-0.1</v>
      </c>
      <c r="AU208">
        <f>4892-AT122</f>
        <v>4017</v>
      </c>
      <c r="AV208">
        <f t="shared" si="190"/>
        <v>0.4356560831694296</v>
      </c>
      <c r="AW208">
        <f>3826-AT148</f>
        <v>2816</v>
      </c>
      <c r="AX208">
        <f t="shared" si="191"/>
        <v>0.6122280363536216</v>
      </c>
      <c r="AY208">
        <f>951-AT135</f>
        <v>773</v>
      </c>
      <c r="AZ208">
        <f t="shared" si="192"/>
        <v>0.7009671179883946</v>
      </c>
      <c r="BA208">
        <f>9669-AT161</f>
        <v>7606</v>
      </c>
      <c r="BB208">
        <f t="shared" si="193"/>
        <v>0.5516651930445033</v>
      </c>
      <c r="BE208">
        <f>4289-L122</f>
        <v>2774</v>
      </c>
      <c r="BF208">
        <f t="shared" si="194"/>
        <v>0.6247294372294372</v>
      </c>
      <c r="BG208">
        <f>3117-L148</f>
        <v>1775</v>
      </c>
      <c r="BH208">
        <f t="shared" si="195"/>
        <v>0.7583061002178649</v>
      </c>
      <c r="BI208">
        <f>2331-L134</f>
        <v>2331</v>
      </c>
      <c r="BJ208">
        <f t="shared" si="196"/>
        <v>0.190625</v>
      </c>
      <c r="BK208">
        <f t="shared" si="197"/>
        <v>6880</v>
      </c>
      <c r="BL208">
        <f t="shared" si="198"/>
        <v>0.6094459582198002</v>
      </c>
      <c r="BO208">
        <f>3341-Q122</f>
        <v>2200</v>
      </c>
      <c r="BP208">
        <f t="shared" si="199"/>
        <v>0.7016544616219148</v>
      </c>
      <c r="BQ208">
        <f>2335-Q148</f>
        <v>1546</v>
      </c>
      <c r="BR208">
        <f t="shared" si="200"/>
        <v>0.7880449684672334</v>
      </c>
      <c r="BS208">
        <f>724-Q135</f>
        <v>502</v>
      </c>
      <c r="BT208">
        <f t="shared" si="201"/>
        <v>0.8252697528715628</v>
      </c>
      <c r="BU208">
        <f t="shared" si="202"/>
        <v>4248</v>
      </c>
      <c r="BV208">
        <f t="shared" si="203"/>
        <v>0.7578245253976398</v>
      </c>
      <c r="BY208">
        <f>0-Y122</f>
        <v>0</v>
      </c>
      <c r="BZ208">
        <f t="shared" si="204"/>
        <v>1</v>
      </c>
      <c r="CA208">
        <f>1963-Y148</f>
        <v>602</v>
      </c>
      <c r="CB208">
        <f t="shared" si="205"/>
        <v>0.9180283224400871</v>
      </c>
      <c r="CC208">
        <f>0-Y135</f>
        <v>0</v>
      </c>
      <c r="CD208">
        <f t="shared" si="206"/>
        <v>1</v>
      </c>
      <c r="CE208">
        <f t="shared" si="207"/>
        <v>602</v>
      </c>
      <c r="CF208">
        <f t="shared" si="208"/>
        <v>0.9658265213442325</v>
      </c>
      <c r="CI208">
        <f>0-BG122</f>
        <v>0</v>
      </c>
      <c r="CJ208">
        <f t="shared" si="209"/>
        <v>1</v>
      </c>
      <c r="CK208">
        <f>1159-BG148</f>
        <v>800</v>
      </c>
      <c r="CL208">
        <f t="shared" si="210"/>
        <v>0.8910527032548005</v>
      </c>
      <c r="CM208">
        <f>599-BG135</f>
        <v>162</v>
      </c>
      <c r="CN208">
        <f t="shared" si="211"/>
        <v>0.94375</v>
      </c>
      <c r="CO208">
        <f t="shared" si="212"/>
        <v>962</v>
      </c>
      <c r="CP208">
        <f t="shared" si="213"/>
        <v>0.9431542870649412</v>
      </c>
      <c r="CS208">
        <f>2733-BP122</f>
        <v>2010</v>
      </c>
      <c r="CT208">
        <f t="shared" si="214"/>
        <v>0.7206005004170142</v>
      </c>
      <c r="CU208">
        <f>524-BP135</f>
        <v>400</v>
      </c>
      <c r="CV208">
        <f t="shared" si="215"/>
        <v>0.8620213866850638</v>
      </c>
      <c r="CW208">
        <f>3444-BP148</f>
        <v>2935</v>
      </c>
      <c r="CX208">
        <f t="shared" si="216"/>
        <v>0.5995360895074362</v>
      </c>
      <c r="CY208">
        <f>6701-BP161</f>
        <v>5345</v>
      </c>
      <c r="CZ208">
        <f t="shared" si="217"/>
        <v>0.6932039949489152</v>
      </c>
    </row>
    <row r="209" spans="44:104" ht="12.75">
      <c r="AR209">
        <v>0</v>
      </c>
      <c r="AU209">
        <f>4892+AR121</f>
        <v>4892</v>
      </c>
      <c r="AV209">
        <f t="shared" si="190"/>
        <v>0.31272829446473727</v>
      </c>
      <c r="AW209">
        <f>3826+AR147</f>
        <v>3826</v>
      </c>
      <c r="AX209">
        <f t="shared" si="191"/>
        <v>0.47314789314238503</v>
      </c>
      <c r="AY209">
        <f>951+AR134</f>
        <v>951</v>
      </c>
      <c r="AZ209">
        <f t="shared" si="192"/>
        <v>0.6321083172147002</v>
      </c>
      <c r="BA209">
        <f>9669+AR160</f>
        <v>9669</v>
      </c>
      <c r="BB209">
        <f t="shared" si="193"/>
        <v>0.43006189213085766</v>
      </c>
      <c r="BE209">
        <f>4289+J121</f>
        <v>4289</v>
      </c>
      <c r="BF209">
        <f t="shared" si="194"/>
        <v>0.41977813852813856</v>
      </c>
      <c r="BG209">
        <f>3117+J147</f>
        <v>3117</v>
      </c>
      <c r="BH209">
        <f t="shared" si="195"/>
        <v>0.5755718954248366</v>
      </c>
      <c r="BI209">
        <f>2331+J133</f>
        <v>2331</v>
      </c>
      <c r="BJ209">
        <f t="shared" si="196"/>
        <v>0.190625</v>
      </c>
      <c r="BK209">
        <f t="shared" si="197"/>
        <v>9737</v>
      </c>
      <c r="BL209">
        <f t="shared" si="198"/>
        <v>0.447263851044505</v>
      </c>
      <c r="BO209">
        <f>3341+O121</f>
        <v>3341</v>
      </c>
      <c r="BP209">
        <f t="shared" si="199"/>
        <v>0.5469216164903715</v>
      </c>
      <c r="BQ209">
        <f>2335+O147</f>
        <v>2335</v>
      </c>
      <c r="BR209">
        <f t="shared" si="200"/>
        <v>0.6798738689333699</v>
      </c>
      <c r="BS209">
        <f>724+O134</f>
        <v>724</v>
      </c>
      <c r="BT209">
        <f t="shared" si="201"/>
        <v>0.7479986077271145</v>
      </c>
      <c r="BU209">
        <f t="shared" si="202"/>
        <v>6400</v>
      </c>
      <c r="BV209">
        <f t="shared" si="203"/>
        <v>0.6351405279060487</v>
      </c>
      <c r="BY209">
        <f>0+W121</f>
        <v>0</v>
      </c>
      <c r="BZ209">
        <f t="shared" si="204"/>
        <v>1</v>
      </c>
      <c r="CA209">
        <f>1963+W147</f>
        <v>1963</v>
      </c>
      <c r="CB209">
        <f t="shared" si="205"/>
        <v>0.7327069716775599</v>
      </c>
      <c r="CC209">
        <f>0+W134</f>
        <v>0</v>
      </c>
      <c r="CD209">
        <f t="shared" si="206"/>
        <v>1</v>
      </c>
      <c r="CE209">
        <f t="shared" si="207"/>
        <v>1963</v>
      </c>
      <c r="CF209">
        <f t="shared" si="208"/>
        <v>0.8885672116257948</v>
      </c>
      <c r="CI209">
        <f>0+BE121</f>
        <v>0</v>
      </c>
      <c r="CJ209">
        <f t="shared" si="209"/>
        <v>1</v>
      </c>
      <c r="CK209">
        <f>1159+BE147</f>
        <v>1159</v>
      </c>
      <c r="CL209">
        <f t="shared" si="210"/>
        <v>0.8421626038403922</v>
      </c>
      <c r="CM209">
        <f>599+BE134</f>
        <v>599</v>
      </c>
      <c r="CN209">
        <f t="shared" si="211"/>
        <v>0.7920138888888889</v>
      </c>
      <c r="CO209">
        <f t="shared" si="212"/>
        <v>1758</v>
      </c>
      <c r="CP209">
        <f t="shared" si="213"/>
        <v>0.8961177096259528</v>
      </c>
      <c r="CS209">
        <f>2733+BN121</f>
        <v>2733</v>
      </c>
      <c r="CT209">
        <f t="shared" si="214"/>
        <v>0.6201000834028357</v>
      </c>
      <c r="CU209">
        <f>524+BN134</f>
        <v>524</v>
      </c>
      <c r="CV209">
        <f t="shared" si="215"/>
        <v>0.8192480165574336</v>
      </c>
      <c r="CW209">
        <f>3444+BN147</f>
        <v>3444</v>
      </c>
      <c r="CX209">
        <f t="shared" si="216"/>
        <v>0.5300859598853869</v>
      </c>
      <c r="CY209">
        <f>6701+BN160</f>
        <v>6701</v>
      </c>
      <c r="CZ209">
        <f t="shared" si="217"/>
        <v>0.6153713695327746</v>
      </c>
    </row>
    <row r="210" spans="44:104" ht="12.75">
      <c r="AR210">
        <v>0.1</v>
      </c>
      <c r="AU210">
        <f aca="true" t="shared" si="218" ref="AU210:AU219">4892+AR122</f>
        <v>5576</v>
      </c>
      <c r="AV210">
        <f t="shared" si="190"/>
        <v>0.21663388592301208</v>
      </c>
      <c r="AW210">
        <f aca="true" t="shared" si="219" ref="AW210:AW219">3826+AR148</f>
        <v>4686</v>
      </c>
      <c r="AX210">
        <f t="shared" si="191"/>
        <v>0.3547232167446984</v>
      </c>
      <c r="AY210">
        <f aca="true" t="shared" si="220" ref="AY210:AY219">951+AR135</f>
        <v>1115</v>
      </c>
      <c r="AZ210">
        <f t="shared" si="192"/>
        <v>0.5686653771760155</v>
      </c>
      <c r="BA210">
        <f aca="true" t="shared" si="221" ref="BA210:BA219">9669+AR161</f>
        <v>11377</v>
      </c>
      <c r="BB210">
        <f t="shared" si="193"/>
        <v>0.32938402593575006</v>
      </c>
      <c r="BE210">
        <f>4289+J122</f>
        <v>5480</v>
      </c>
      <c r="BF210">
        <f t="shared" si="194"/>
        <v>0.25865800865800864</v>
      </c>
      <c r="BG210">
        <f aca="true" t="shared" si="222" ref="BG210:BG219">3117+J148</f>
        <v>4675</v>
      </c>
      <c r="BH210">
        <f t="shared" si="195"/>
        <v>0.36342592592592593</v>
      </c>
      <c r="BI210">
        <f aca="true" t="shared" si="223" ref="BI210:BI219">2331+J134</f>
        <v>2331</v>
      </c>
      <c r="BJ210">
        <f t="shared" si="196"/>
        <v>0.190625</v>
      </c>
      <c r="BK210">
        <f t="shared" si="197"/>
        <v>12486</v>
      </c>
      <c r="BL210">
        <f t="shared" si="198"/>
        <v>0.2912125340599455</v>
      </c>
      <c r="BO210">
        <f aca="true" t="shared" si="224" ref="BO210:BO219">3341+O122</f>
        <v>4362</v>
      </c>
      <c r="BP210">
        <f t="shared" si="199"/>
        <v>0.4084621643612693</v>
      </c>
      <c r="BQ210">
        <f aca="true" t="shared" si="225" ref="BQ210:BQ219">2335+O148</f>
        <v>3280</v>
      </c>
      <c r="BR210">
        <f t="shared" si="200"/>
        <v>0.5503153276665753</v>
      </c>
      <c r="BS210">
        <f aca="true" t="shared" si="226" ref="BS210:BS219">724+O135</f>
        <v>983</v>
      </c>
      <c r="BT210">
        <f t="shared" si="201"/>
        <v>0.6578489383919248</v>
      </c>
      <c r="BU210">
        <f t="shared" si="202"/>
        <v>8625</v>
      </c>
      <c r="BV210">
        <f t="shared" si="203"/>
        <v>0.5082948520608859</v>
      </c>
      <c r="BY210">
        <f aca="true" t="shared" si="227" ref="BY210:BY219">0+W122</f>
        <v>86</v>
      </c>
      <c r="BZ210">
        <f t="shared" si="204"/>
        <v>0.9883658008658008</v>
      </c>
      <c r="CA210">
        <f aca="true" t="shared" si="228" ref="CA210:CA219">1963+W148</f>
        <v>3671</v>
      </c>
      <c r="CB210">
        <f t="shared" si="205"/>
        <v>0.5001361655773421</v>
      </c>
      <c r="CC210">
        <f aca="true" t="shared" si="229" ref="CC210:CC219">0+W135</f>
        <v>5</v>
      </c>
      <c r="CD210">
        <f t="shared" si="206"/>
        <v>0.9982638888888888</v>
      </c>
      <c r="CE210">
        <f t="shared" si="207"/>
        <v>3762</v>
      </c>
      <c r="CF210">
        <f t="shared" si="208"/>
        <v>0.7864441416893733</v>
      </c>
      <c r="CI210">
        <f aca="true" t="shared" si="230" ref="CI210:CI219">0+BE122</f>
        <v>446</v>
      </c>
      <c r="CJ210">
        <f t="shared" si="209"/>
        <v>0.9334328358208955</v>
      </c>
      <c r="CK210">
        <f aca="true" t="shared" si="231" ref="CK210:CK219">1159+BE148</f>
        <v>1829</v>
      </c>
      <c r="CL210">
        <f t="shared" si="210"/>
        <v>0.7509192428162876</v>
      </c>
      <c r="CM210">
        <f aca="true" t="shared" si="232" ref="CM210:CM219">599+BE135</f>
        <v>1429</v>
      </c>
      <c r="CN210">
        <f t="shared" si="211"/>
        <v>0.5038194444444445</v>
      </c>
      <c r="CO210">
        <f t="shared" si="212"/>
        <v>3704</v>
      </c>
      <c r="CP210">
        <f t="shared" si="213"/>
        <v>0.7811262778467175</v>
      </c>
      <c r="CS210">
        <f aca="true" t="shared" si="233" ref="CS210:CS219">2733+BN122</f>
        <v>3352</v>
      </c>
      <c r="CT210">
        <f t="shared" si="214"/>
        <v>0.5340561579093689</v>
      </c>
      <c r="CU210">
        <f aca="true" t="shared" si="234" ref="CU210:CU219">524+BN135</f>
        <v>664</v>
      </c>
      <c r="CV210">
        <f t="shared" si="215"/>
        <v>0.770955501897206</v>
      </c>
      <c r="CW210">
        <f aca="true" t="shared" si="235" ref="CW210:CW219">3444+BN148</f>
        <v>3948</v>
      </c>
      <c r="CX210">
        <f t="shared" si="216"/>
        <v>0.46131805157593125</v>
      </c>
      <c r="CY210">
        <f aca="true" t="shared" si="236" ref="CY210:CY219">6701+BN161</f>
        <v>7964</v>
      </c>
      <c r="CZ210">
        <f t="shared" si="217"/>
        <v>0.542876822408449</v>
      </c>
    </row>
    <row r="211" spans="44:104" ht="12.75">
      <c r="AR211">
        <v>0.2</v>
      </c>
      <c r="AU211">
        <f t="shared" si="218"/>
        <v>6026</v>
      </c>
      <c r="AV211">
        <f t="shared" si="190"/>
        <v>0.15341388030345604</v>
      </c>
      <c r="AW211">
        <f t="shared" si="219"/>
        <v>5395</v>
      </c>
      <c r="AX211">
        <f t="shared" si="191"/>
        <v>0.25709171027265215</v>
      </c>
      <c r="AY211">
        <f t="shared" si="220"/>
        <v>1331</v>
      </c>
      <c r="AZ211">
        <f t="shared" si="192"/>
        <v>0.4851063829787234</v>
      </c>
      <c r="BA211">
        <f t="shared" si="221"/>
        <v>12752</v>
      </c>
      <c r="BB211">
        <f t="shared" si="193"/>
        <v>0.24833480695549662</v>
      </c>
      <c r="BE211">
        <f aca="true" t="shared" si="237" ref="BE211:BE219">4289+J123</f>
        <v>6645</v>
      </c>
      <c r="BF211">
        <f t="shared" si="194"/>
        <v>0.1010551948051948</v>
      </c>
      <c r="BG211">
        <f t="shared" si="222"/>
        <v>6047</v>
      </c>
      <c r="BH211">
        <f t="shared" si="195"/>
        <v>0.17660675381263616</v>
      </c>
      <c r="BI211">
        <f t="shared" si="223"/>
        <v>2777</v>
      </c>
      <c r="BJ211">
        <f t="shared" si="196"/>
        <v>0.03576388888888889</v>
      </c>
      <c r="BK211">
        <f t="shared" si="197"/>
        <v>15469</v>
      </c>
      <c r="BL211">
        <f t="shared" si="198"/>
        <v>0.12187783832879201</v>
      </c>
      <c r="BO211">
        <f t="shared" si="224"/>
        <v>5361</v>
      </c>
      <c r="BP211">
        <f t="shared" si="199"/>
        <v>0.2729861676159479</v>
      </c>
      <c r="BQ211">
        <f t="shared" si="225"/>
        <v>4194</v>
      </c>
      <c r="BR211">
        <f t="shared" si="200"/>
        <v>0.42500685494927337</v>
      </c>
      <c r="BS211">
        <f t="shared" si="226"/>
        <v>1236</v>
      </c>
      <c r="BT211">
        <f t="shared" si="201"/>
        <v>0.5697876783849635</v>
      </c>
      <c r="BU211">
        <f t="shared" si="202"/>
        <v>10791</v>
      </c>
      <c r="BV211">
        <f t="shared" si="203"/>
        <v>0.38481272447408926</v>
      </c>
      <c r="BY211">
        <f t="shared" si="227"/>
        <v>106</v>
      </c>
      <c r="BZ211">
        <f t="shared" si="204"/>
        <v>0.9856601731601732</v>
      </c>
      <c r="CA211">
        <f t="shared" si="228"/>
        <v>3738</v>
      </c>
      <c r="CB211">
        <f t="shared" si="205"/>
        <v>0.4910130718954248</v>
      </c>
      <c r="CC211">
        <f t="shared" si="229"/>
        <v>33</v>
      </c>
      <c r="CD211">
        <f t="shared" si="206"/>
        <v>0.9885416666666667</v>
      </c>
      <c r="CE211">
        <f t="shared" si="207"/>
        <v>3877</v>
      </c>
      <c r="CF211">
        <f t="shared" si="208"/>
        <v>0.7799159854677565</v>
      </c>
      <c r="CI211">
        <f t="shared" si="230"/>
        <v>1257</v>
      </c>
      <c r="CJ211">
        <f t="shared" si="209"/>
        <v>0.8123880597014925</v>
      </c>
      <c r="CK211">
        <f t="shared" si="231"/>
        <v>2628</v>
      </c>
      <c r="CL211">
        <f t="shared" si="210"/>
        <v>0.6421081301920196</v>
      </c>
      <c r="CM211">
        <f t="shared" si="232"/>
        <v>1841</v>
      </c>
      <c r="CN211">
        <f t="shared" si="211"/>
        <v>0.3607638888888889</v>
      </c>
      <c r="CO211">
        <f t="shared" si="212"/>
        <v>5726</v>
      </c>
      <c r="CP211">
        <f t="shared" si="213"/>
        <v>0.661643916563257</v>
      </c>
      <c r="CS211">
        <f t="shared" si="233"/>
        <v>3932</v>
      </c>
      <c r="CT211">
        <f t="shared" si="214"/>
        <v>0.45343341673616905</v>
      </c>
      <c r="CU211">
        <f t="shared" si="234"/>
        <v>845</v>
      </c>
      <c r="CV211">
        <f t="shared" si="215"/>
        <v>0.7085201793721974</v>
      </c>
      <c r="CW211">
        <f t="shared" si="235"/>
        <v>4461</v>
      </c>
      <c r="CX211">
        <f t="shared" si="216"/>
        <v>0.3913221449038068</v>
      </c>
      <c r="CY211">
        <f t="shared" si="236"/>
        <v>9238</v>
      </c>
      <c r="CZ211">
        <f t="shared" si="217"/>
        <v>0.4697508896797153</v>
      </c>
    </row>
    <row r="212" spans="44:104" ht="12.75">
      <c r="AR212">
        <v>0.3</v>
      </c>
      <c r="AU212">
        <f t="shared" si="218"/>
        <v>6321</v>
      </c>
      <c r="AV212">
        <f t="shared" si="190"/>
        <v>0.11196965439730261</v>
      </c>
      <c r="AW212">
        <f t="shared" si="219"/>
        <v>5872</v>
      </c>
      <c r="AX212">
        <f t="shared" si="191"/>
        <v>0.19140732580556322</v>
      </c>
      <c r="AY212">
        <f t="shared" si="220"/>
        <v>1527</v>
      </c>
      <c r="AZ212">
        <f t="shared" si="192"/>
        <v>0.409284332688588</v>
      </c>
      <c r="BA212">
        <f t="shared" si="221"/>
        <v>13720</v>
      </c>
      <c r="BB212">
        <f t="shared" si="193"/>
        <v>0.19127615679339818</v>
      </c>
      <c r="BE212">
        <f t="shared" si="237"/>
        <v>7353</v>
      </c>
      <c r="BF212">
        <f t="shared" si="194"/>
        <v>0.005275974025974026</v>
      </c>
      <c r="BG212">
        <f t="shared" si="222"/>
        <v>7233</v>
      </c>
      <c r="BH212">
        <f t="shared" si="195"/>
        <v>0.01511437908496732</v>
      </c>
      <c r="BI212">
        <f t="shared" si="223"/>
        <v>2868</v>
      </c>
      <c r="BJ212">
        <f t="shared" si="196"/>
        <v>0.004166666666666667</v>
      </c>
      <c r="BK212">
        <f t="shared" si="197"/>
        <v>17454</v>
      </c>
      <c r="BL212">
        <f t="shared" si="198"/>
        <v>0.009196185286103543</v>
      </c>
      <c r="BO212">
        <f t="shared" si="224"/>
        <v>6152</v>
      </c>
      <c r="BP212">
        <f t="shared" si="199"/>
        <v>0.16571738540819095</v>
      </c>
      <c r="BQ212">
        <f t="shared" si="225"/>
        <v>4955</v>
      </c>
      <c r="BR212">
        <f t="shared" si="200"/>
        <v>0.32067452700850013</v>
      </c>
      <c r="BS212">
        <f t="shared" si="226"/>
        <v>1513</v>
      </c>
      <c r="BT212">
        <f t="shared" si="201"/>
        <v>0.47337278106508873</v>
      </c>
      <c r="BU212">
        <f t="shared" si="202"/>
        <v>12620</v>
      </c>
      <c r="BV212">
        <f t="shared" si="203"/>
        <v>0.28054272846473977</v>
      </c>
      <c r="BY212">
        <f t="shared" si="227"/>
        <v>470</v>
      </c>
      <c r="BZ212">
        <f t="shared" si="204"/>
        <v>0.9364177489177489</v>
      </c>
      <c r="CA212">
        <f t="shared" si="228"/>
        <v>4189</v>
      </c>
      <c r="CB212">
        <f t="shared" si="205"/>
        <v>0.4296023965141612</v>
      </c>
      <c r="CC212">
        <f t="shared" si="229"/>
        <v>369</v>
      </c>
      <c r="CD212">
        <f t="shared" si="206"/>
        <v>0.871875</v>
      </c>
      <c r="CE212">
        <f t="shared" si="207"/>
        <v>5028</v>
      </c>
      <c r="CF212">
        <f t="shared" si="208"/>
        <v>0.7145776566757494</v>
      </c>
      <c r="CI212">
        <f t="shared" si="230"/>
        <v>2689</v>
      </c>
      <c r="CJ212">
        <f t="shared" si="209"/>
        <v>0.5986567164179104</v>
      </c>
      <c r="CK212">
        <f t="shared" si="231"/>
        <v>3966</v>
      </c>
      <c r="CL212">
        <f t="shared" si="210"/>
        <v>0.4598937763856734</v>
      </c>
      <c r="CM212">
        <f t="shared" si="232"/>
        <v>2189</v>
      </c>
      <c r="CN212">
        <f t="shared" si="211"/>
        <v>0.23993055555555556</v>
      </c>
      <c r="CO212">
        <f t="shared" si="212"/>
        <v>8844</v>
      </c>
      <c r="CP212">
        <f t="shared" si="213"/>
        <v>0.47739762453465695</v>
      </c>
      <c r="CS212">
        <f t="shared" si="233"/>
        <v>4488</v>
      </c>
      <c r="CT212">
        <f t="shared" si="214"/>
        <v>0.3761467889908257</v>
      </c>
      <c r="CU212">
        <f t="shared" si="234"/>
        <v>1009</v>
      </c>
      <c r="CV212">
        <f t="shared" si="215"/>
        <v>0.6519489479130735</v>
      </c>
      <c r="CW212">
        <f t="shared" si="235"/>
        <v>4959</v>
      </c>
      <c r="CX212">
        <f t="shared" si="216"/>
        <v>0.3233729021694638</v>
      </c>
      <c r="CY212">
        <f t="shared" si="236"/>
        <v>10456</v>
      </c>
      <c r="CZ212">
        <f t="shared" si="217"/>
        <v>0.39983928366433247</v>
      </c>
    </row>
    <row r="213" spans="44:104" ht="12.75">
      <c r="AR213">
        <v>0.4</v>
      </c>
      <c r="AU213">
        <f t="shared" si="218"/>
        <v>6634</v>
      </c>
      <c r="AV213">
        <f t="shared" si="190"/>
        <v>0.06799662826636696</v>
      </c>
      <c r="AW213">
        <f t="shared" si="219"/>
        <v>6202</v>
      </c>
      <c r="AX213">
        <f t="shared" si="191"/>
        <v>0.14596529881575324</v>
      </c>
      <c r="AY213">
        <f t="shared" si="220"/>
        <v>1670</v>
      </c>
      <c r="AZ213">
        <f t="shared" si="192"/>
        <v>0.3539651837524178</v>
      </c>
      <c r="BA213">
        <f t="shared" si="221"/>
        <v>14506</v>
      </c>
      <c r="BB213">
        <f t="shared" si="193"/>
        <v>0.14494547597995874</v>
      </c>
      <c r="BE213">
        <f t="shared" si="237"/>
        <v>7392</v>
      </c>
      <c r="BF213">
        <f t="shared" si="194"/>
        <v>0</v>
      </c>
      <c r="BG213">
        <f t="shared" si="222"/>
        <v>7331</v>
      </c>
      <c r="BH213">
        <f t="shared" si="195"/>
        <v>0.001770152505446623</v>
      </c>
      <c r="BI213">
        <f t="shared" si="223"/>
        <v>2880</v>
      </c>
      <c r="BJ213">
        <f t="shared" si="196"/>
        <v>0</v>
      </c>
      <c r="BK213">
        <f t="shared" si="197"/>
        <v>17603</v>
      </c>
      <c r="BL213">
        <f t="shared" si="198"/>
        <v>0.0007379654859218891</v>
      </c>
      <c r="BO213">
        <f t="shared" si="224"/>
        <v>6722</v>
      </c>
      <c r="BP213">
        <f t="shared" si="199"/>
        <v>0.08841876864659615</v>
      </c>
      <c r="BQ213">
        <f t="shared" si="225"/>
        <v>5615</v>
      </c>
      <c r="BR213">
        <f t="shared" si="200"/>
        <v>0.23018919659994516</v>
      </c>
      <c r="BS213">
        <f t="shared" si="226"/>
        <v>1785</v>
      </c>
      <c r="BT213">
        <f t="shared" si="201"/>
        <v>0.378698224852071</v>
      </c>
      <c r="BU213">
        <f t="shared" si="202"/>
        <v>14122</v>
      </c>
      <c r="BV213">
        <f t="shared" si="203"/>
        <v>0.19491477110769057</v>
      </c>
      <c r="BY213">
        <f t="shared" si="227"/>
        <v>2474</v>
      </c>
      <c r="BZ213">
        <f t="shared" si="204"/>
        <v>0.6653138528138528</v>
      </c>
      <c r="CA213">
        <f t="shared" si="228"/>
        <v>5776</v>
      </c>
      <c r="CB213">
        <f t="shared" si="205"/>
        <v>0.21350762527233116</v>
      </c>
      <c r="CC213">
        <f t="shared" si="229"/>
        <v>1216</v>
      </c>
      <c r="CD213">
        <f t="shared" si="206"/>
        <v>0.5777777777777777</v>
      </c>
      <c r="CE213">
        <f t="shared" si="207"/>
        <v>9466</v>
      </c>
      <c r="CF213">
        <f t="shared" si="208"/>
        <v>0.4626475930971844</v>
      </c>
      <c r="CI213">
        <f t="shared" si="230"/>
        <v>4398</v>
      </c>
      <c r="CJ213">
        <f t="shared" si="209"/>
        <v>0.3435820895522388</v>
      </c>
      <c r="CK213">
        <f t="shared" si="231"/>
        <v>5292</v>
      </c>
      <c r="CL213">
        <f t="shared" si="210"/>
        <v>0.27931363203050524</v>
      </c>
      <c r="CM213">
        <f t="shared" si="232"/>
        <v>2444</v>
      </c>
      <c r="CN213">
        <f t="shared" si="211"/>
        <v>0.15138888888888888</v>
      </c>
      <c r="CO213">
        <f t="shared" si="212"/>
        <v>12134</v>
      </c>
      <c r="CP213">
        <f t="shared" si="213"/>
        <v>0.2829876499438634</v>
      </c>
      <c r="CS213">
        <f t="shared" si="233"/>
        <v>5044</v>
      </c>
      <c r="CT213">
        <f t="shared" si="214"/>
        <v>0.29886016124548237</v>
      </c>
      <c r="CU213">
        <f t="shared" si="234"/>
        <v>1246</v>
      </c>
      <c r="CV213">
        <f t="shared" si="215"/>
        <v>0.5701966195239738</v>
      </c>
      <c r="CW213">
        <f t="shared" si="235"/>
        <v>5476</v>
      </c>
      <c r="CX213">
        <f t="shared" si="216"/>
        <v>0.2528312184472643</v>
      </c>
      <c r="CY213">
        <f t="shared" si="236"/>
        <v>11766</v>
      </c>
      <c r="CZ213">
        <f t="shared" si="217"/>
        <v>0.3246469980484445</v>
      </c>
    </row>
    <row r="214" spans="44:104" ht="12.75">
      <c r="AR214">
        <v>0.5</v>
      </c>
      <c r="AU214">
        <f t="shared" si="218"/>
        <v>6895</v>
      </c>
      <c r="AV214">
        <f t="shared" si="190"/>
        <v>0.03132902500702445</v>
      </c>
      <c r="AW214">
        <f t="shared" si="219"/>
        <v>6433</v>
      </c>
      <c r="AX214">
        <f t="shared" si="191"/>
        <v>0.11415587992288626</v>
      </c>
      <c r="AY214">
        <f t="shared" si="220"/>
        <v>1837</v>
      </c>
      <c r="AZ214">
        <f t="shared" si="192"/>
        <v>0.28936170212765955</v>
      </c>
      <c r="BA214">
        <f t="shared" si="221"/>
        <v>15165</v>
      </c>
      <c r="BB214">
        <f t="shared" si="193"/>
        <v>0.10610079575596817</v>
      </c>
      <c r="BE214">
        <f t="shared" si="237"/>
        <v>7392</v>
      </c>
      <c r="BF214">
        <f t="shared" si="194"/>
        <v>0</v>
      </c>
      <c r="BG214">
        <f t="shared" si="222"/>
        <v>7337</v>
      </c>
      <c r="BH214">
        <f t="shared" si="195"/>
        <v>0.0009531590413943355</v>
      </c>
      <c r="BI214">
        <f t="shared" si="223"/>
        <v>2880</v>
      </c>
      <c r="BJ214">
        <f t="shared" si="196"/>
        <v>0</v>
      </c>
      <c r="BK214">
        <f t="shared" si="197"/>
        <v>17609</v>
      </c>
      <c r="BL214">
        <f t="shared" si="198"/>
        <v>0.00039736603088101727</v>
      </c>
      <c r="BO214">
        <f t="shared" si="224"/>
        <v>7110</v>
      </c>
      <c r="BP214">
        <f t="shared" si="199"/>
        <v>0.03580146460537022</v>
      </c>
      <c r="BQ214">
        <f t="shared" si="225"/>
        <v>6187</v>
      </c>
      <c r="BR214">
        <f t="shared" si="200"/>
        <v>0.15176857691253084</v>
      </c>
      <c r="BS214">
        <f t="shared" si="226"/>
        <v>2085</v>
      </c>
      <c r="BT214">
        <f t="shared" si="201"/>
        <v>0.2742777584406544</v>
      </c>
      <c r="BU214">
        <f t="shared" si="202"/>
        <v>15382</v>
      </c>
      <c r="BV214">
        <f t="shared" si="203"/>
        <v>0.12308306253919389</v>
      </c>
      <c r="BY214">
        <f t="shared" si="227"/>
        <v>5280</v>
      </c>
      <c r="BZ214">
        <f t="shared" si="204"/>
        <v>0.2857142857142857</v>
      </c>
      <c r="CA214">
        <f t="shared" si="228"/>
        <v>7012</v>
      </c>
      <c r="CB214">
        <f t="shared" si="205"/>
        <v>0.04520697167755991</v>
      </c>
      <c r="CC214">
        <f t="shared" si="229"/>
        <v>2365</v>
      </c>
      <c r="CD214">
        <f t="shared" si="206"/>
        <v>0.17881944444444445</v>
      </c>
      <c r="CE214">
        <f t="shared" si="207"/>
        <v>14657</v>
      </c>
      <c r="CF214">
        <f t="shared" si="208"/>
        <v>0.16797229791099</v>
      </c>
      <c r="CI214">
        <f t="shared" si="230"/>
        <v>5826</v>
      </c>
      <c r="CJ214">
        <f t="shared" si="209"/>
        <v>0.13044776119402984</v>
      </c>
      <c r="CK214">
        <f t="shared" si="231"/>
        <v>6447</v>
      </c>
      <c r="CL214">
        <f t="shared" si="210"/>
        <v>0.12202097235462345</v>
      </c>
      <c r="CM214">
        <f t="shared" si="232"/>
        <v>2683</v>
      </c>
      <c r="CN214">
        <f t="shared" si="211"/>
        <v>0.06840277777777778</v>
      </c>
      <c r="CO214">
        <f t="shared" si="212"/>
        <v>14956</v>
      </c>
      <c r="CP214">
        <f t="shared" si="213"/>
        <v>0.11623234651066595</v>
      </c>
      <c r="CS214">
        <f t="shared" si="233"/>
        <v>5568</v>
      </c>
      <c r="CT214">
        <f t="shared" si="214"/>
        <v>0.22602168473728107</v>
      </c>
      <c r="CU214">
        <f t="shared" si="234"/>
        <v>1481</v>
      </c>
      <c r="CV214">
        <f t="shared" si="215"/>
        <v>0.4891341842014488</v>
      </c>
      <c r="CW214">
        <f t="shared" si="235"/>
        <v>5884</v>
      </c>
      <c r="CX214">
        <f t="shared" si="216"/>
        <v>0.19716195933960978</v>
      </c>
      <c r="CY214">
        <f t="shared" si="236"/>
        <v>12933</v>
      </c>
      <c r="CZ214">
        <f t="shared" si="217"/>
        <v>0.2576627252898634</v>
      </c>
    </row>
    <row r="215" spans="44:104" ht="12.75">
      <c r="AR215">
        <v>0.6</v>
      </c>
      <c r="AU215">
        <f t="shared" si="218"/>
        <v>7067</v>
      </c>
      <c r="AV215">
        <f t="shared" si="190"/>
        <v>0.007164933970216353</v>
      </c>
      <c r="AW215">
        <f t="shared" si="219"/>
        <v>6616</v>
      </c>
      <c r="AX215">
        <f t="shared" si="191"/>
        <v>0.08895621041035527</v>
      </c>
      <c r="AY215">
        <f t="shared" si="220"/>
        <v>2017</v>
      </c>
      <c r="AZ215">
        <f t="shared" si="192"/>
        <v>0.21972920696324952</v>
      </c>
      <c r="BA215">
        <f t="shared" si="221"/>
        <v>15700</v>
      </c>
      <c r="BB215">
        <f t="shared" si="193"/>
        <v>0.07456528146183318</v>
      </c>
      <c r="BE215">
        <f t="shared" si="237"/>
        <v>7392</v>
      </c>
      <c r="BF215">
        <f t="shared" si="194"/>
        <v>0</v>
      </c>
      <c r="BG215">
        <f t="shared" si="222"/>
        <v>7343</v>
      </c>
      <c r="BH215">
        <f t="shared" si="195"/>
        <v>0.00013616557734204794</v>
      </c>
      <c r="BI215">
        <f t="shared" si="223"/>
        <v>2880</v>
      </c>
      <c r="BJ215">
        <f t="shared" si="196"/>
        <v>0</v>
      </c>
      <c r="BK215">
        <f t="shared" si="197"/>
        <v>17615</v>
      </c>
      <c r="BL215">
        <f t="shared" si="198"/>
        <v>5.676657584014532E-05</v>
      </c>
      <c r="BO215">
        <f t="shared" si="224"/>
        <v>7291</v>
      </c>
      <c r="BP215">
        <f t="shared" si="199"/>
        <v>0.01125576349335503</v>
      </c>
      <c r="BQ215">
        <f t="shared" si="225"/>
        <v>6640</v>
      </c>
      <c r="BR215">
        <f t="shared" si="200"/>
        <v>0.08966273649574993</v>
      </c>
      <c r="BS215">
        <f t="shared" si="226"/>
        <v>2375</v>
      </c>
      <c r="BT215">
        <f t="shared" si="201"/>
        <v>0.1733379742429516</v>
      </c>
      <c r="BU215">
        <f t="shared" si="202"/>
        <v>16306</v>
      </c>
      <c r="BV215">
        <f t="shared" si="203"/>
        <v>0.07040647625562967</v>
      </c>
      <c r="BY215">
        <f t="shared" si="227"/>
        <v>6970</v>
      </c>
      <c r="BZ215">
        <f t="shared" si="204"/>
        <v>0.05708874458874459</v>
      </c>
      <c r="CA215">
        <f t="shared" si="228"/>
        <v>7319</v>
      </c>
      <c r="CB215">
        <f t="shared" si="205"/>
        <v>0.0034041394335511985</v>
      </c>
      <c r="CC215">
        <f t="shared" si="229"/>
        <v>2838</v>
      </c>
      <c r="CD215">
        <f t="shared" si="206"/>
        <v>0.014583333333333334</v>
      </c>
      <c r="CE215">
        <f t="shared" si="207"/>
        <v>17127</v>
      </c>
      <c r="CF215">
        <f t="shared" si="208"/>
        <v>0.027758855585831063</v>
      </c>
      <c r="CI215">
        <f t="shared" si="230"/>
        <v>6525</v>
      </c>
      <c r="CJ215">
        <f t="shared" si="209"/>
        <v>0.026119402985074626</v>
      </c>
      <c r="CK215">
        <f t="shared" si="231"/>
        <v>6984</v>
      </c>
      <c r="CL215">
        <f t="shared" si="210"/>
        <v>0.04889009941440828</v>
      </c>
      <c r="CM215">
        <f t="shared" si="232"/>
        <v>2847</v>
      </c>
      <c r="CN215">
        <f t="shared" si="211"/>
        <v>0.011458333333333333</v>
      </c>
      <c r="CO215">
        <f t="shared" si="212"/>
        <v>16356</v>
      </c>
      <c r="CP215">
        <f t="shared" si="213"/>
        <v>0.03350469774862613</v>
      </c>
      <c r="CS215">
        <f t="shared" si="233"/>
        <v>6006</v>
      </c>
      <c r="CT215">
        <f t="shared" si="214"/>
        <v>0.1651376146788991</v>
      </c>
      <c r="CU215">
        <f t="shared" si="234"/>
        <v>1764</v>
      </c>
      <c r="CV215">
        <f t="shared" si="215"/>
        <v>0.3915143152811314</v>
      </c>
      <c r="CW215">
        <f t="shared" si="235"/>
        <v>6262</v>
      </c>
      <c r="CX215">
        <f t="shared" si="216"/>
        <v>0.14558602810751808</v>
      </c>
      <c r="CY215">
        <f t="shared" si="236"/>
        <v>14032</v>
      </c>
      <c r="CZ215">
        <f t="shared" si="217"/>
        <v>0.19458156354035128</v>
      </c>
    </row>
    <row r="216" spans="44:104" ht="12.75">
      <c r="AR216">
        <v>0.7</v>
      </c>
      <c r="AU216">
        <f t="shared" si="218"/>
        <v>7111</v>
      </c>
      <c r="AV216">
        <f t="shared" si="190"/>
        <v>0.0009834223096375386</v>
      </c>
      <c r="AW216">
        <f t="shared" si="219"/>
        <v>6799</v>
      </c>
      <c r="AX216">
        <f t="shared" si="191"/>
        <v>0.06375654089782429</v>
      </c>
      <c r="AY216">
        <f t="shared" si="220"/>
        <v>2224</v>
      </c>
      <c r="AZ216">
        <f t="shared" si="192"/>
        <v>0.13965183752417795</v>
      </c>
      <c r="BA216">
        <f t="shared" si="221"/>
        <v>16134</v>
      </c>
      <c r="BB216">
        <f t="shared" si="193"/>
        <v>0.04898320070733864</v>
      </c>
      <c r="BE216">
        <f t="shared" si="237"/>
        <v>7392</v>
      </c>
      <c r="BF216">
        <f t="shared" si="194"/>
        <v>0</v>
      </c>
      <c r="BG216">
        <f t="shared" si="222"/>
        <v>7344</v>
      </c>
      <c r="BH216">
        <f t="shared" si="195"/>
        <v>0</v>
      </c>
      <c r="BI216">
        <f t="shared" si="223"/>
        <v>2880</v>
      </c>
      <c r="BJ216">
        <f t="shared" si="196"/>
        <v>0</v>
      </c>
      <c r="BK216">
        <f t="shared" si="197"/>
        <v>17616</v>
      </c>
      <c r="BL216">
        <f t="shared" si="198"/>
        <v>0</v>
      </c>
      <c r="BO216">
        <f t="shared" si="224"/>
        <v>7361</v>
      </c>
      <c r="BP216">
        <f t="shared" si="199"/>
        <v>0.001762950908597776</v>
      </c>
      <c r="BQ216">
        <f t="shared" si="225"/>
        <v>6942</v>
      </c>
      <c r="BR216">
        <f t="shared" si="200"/>
        <v>0.048258842884562655</v>
      </c>
      <c r="BS216">
        <f t="shared" si="226"/>
        <v>2643</v>
      </c>
      <c r="BT216">
        <f t="shared" si="201"/>
        <v>0.08005569091541942</v>
      </c>
      <c r="BU216">
        <f t="shared" si="202"/>
        <v>16946</v>
      </c>
      <c r="BV216">
        <f t="shared" si="203"/>
        <v>0.033920529046234535</v>
      </c>
      <c r="BY216">
        <f t="shared" si="227"/>
        <v>7369</v>
      </c>
      <c r="BZ216">
        <f t="shared" si="204"/>
        <v>0.0031114718614718615</v>
      </c>
      <c r="CA216">
        <f t="shared" si="228"/>
        <v>7342</v>
      </c>
      <c r="CB216">
        <f t="shared" si="205"/>
        <v>0.0002723311546840959</v>
      </c>
      <c r="CC216">
        <f t="shared" si="229"/>
        <v>2877</v>
      </c>
      <c r="CD216">
        <f t="shared" si="206"/>
        <v>0.0010416666666666667</v>
      </c>
      <c r="CE216">
        <f t="shared" si="207"/>
        <v>17588</v>
      </c>
      <c r="CF216">
        <f t="shared" si="208"/>
        <v>0.001589464123524069</v>
      </c>
      <c r="CI216">
        <f t="shared" si="230"/>
        <v>6689</v>
      </c>
      <c r="CJ216">
        <f t="shared" si="209"/>
        <v>0.0016417910447761193</v>
      </c>
      <c r="CK216">
        <f t="shared" si="231"/>
        <v>7286</v>
      </c>
      <c r="CL216">
        <f t="shared" si="210"/>
        <v>0.007762494893095465</v>
      </c>
      <c r="CM216">
        <f t="shared" si="232"/>
        <v>2880</v>
      </c>
      <c r="CN216">
        <f t="shared" si="211"/>
        <v>0</v>
      </c>
      <c r="CO216">
        <f t="shared" si="212"/>
        <v>16855</v>
      </c>
      <c r="CP216">
        <f t="shared" si="213"/>
        <v>0.004018200082727649</v>
      </c>
      <c r="CS216">
        <f t="shared" si="233"/>
        <v>6390</v>
      </c>
      <c r="CT216">
        <f t="shared" si="214"/>
        <v>0.11175979983319433</v>
      </c>
      <c r="CU216">
        <f t="shared" si="234"/>
        <v>2017</v>
      </c>
      <c r="CV216">
        <f t="shared" si="215"/>
        <v>0.3042428423594343</v>
      </c>
      <c r="CW216">
        <f t="shared" si="235"/>
        <v>6561</v>
      </c>
      <c r="CX216">
        <f t="shared" si="216"/>
        <v>0.10478919361440851</v>
      </c>
      <c r="CY216">
        <f t="shared" si="236"/>
        <v>14968</v>
      </c>
      <c r="CZ216">
        <f t="shared" si="217"/>
        <v>0.1408563884743428</v>
      </c>
    </row>
    <row r="217" spans="44:104" ht="12.75">
      <c r="AR217">
        <v>0.8</v>
      </c>
      <c r="AU217">
        <f t="shared" si="218"/>
        <v>7118</v>
      </c>
      <c r="AV217">
        <f t="shared" si="190"/>
        <v>0</v>
      </c>
      <c r="AW217">
        <f t="shared" si="219"/>
        <v>6965</v>
      </c>
      <c r="AX217">
        <f t="shared" si="191"/>
        <v>0.04089782429082897</v>
      </c>
      <c r="AY217">
        <f t="shared" si="220"/>
        <v>2394</v>
      </c>
      <c r="AZ217">
        <f t="shared" si="192"/>
        <v>0.07388781431334623</v>
      </c>
      <c r="BA217">
        <f t="shared" si="221"/>
        <v>16477</v>
      </c>
      <c r="BB217">
        <f t="shared" si="193"/>
        <v>0.028765104627173594</v>
      </c>
      <c r="BE217">
        <f t="shared" si="237"/>
        <v>7392</v>
      </c>
      <c r="BF217">
        <f t="shared" si="194"/>
        <v>0</v>
      </c>
      <c r="BG217">
        <f t="shared" si="222"/>
        <v>7344</v>
      </c>
      <c r="BH217">
        <f t="shared" si="195"/>
        <v>0</v>
      </c>
      <c r="BI217">
        <f t="shared" si="223"/>
        <v>2880</v>
      </c>
      <c r="BJ217">
        <f t="shared" si="196"/>
        <v>0</v>
      </c>
      <c r="BK217">
        <f t="shared" si="197"/>
        <v>17616</v>
      </c>
      <c r="BL217">
        <f t="shared" si="198"/>
        <v>0</v>
      </c>
      <c r="BO217">
        <f t="shared" si="224"/>
        <v>7374</v>
      </c>
      <c r="BP217">
        <f t="shared" si="199"/>
        <v>0</v>
      </c>
      <c r="BQ217">
        <f t="shared" si="225"/>
        <v>7153</v>
      </c>
      <c r="BR217">
        <f t="shared" si="200"/>
        <v>0.019330956950918562</v>
      </c>
      <c r="BS217">
        <f t="shared" si="226"/>
        <v>2797</v>
      </c>
      <c r="BT217">
        <f t="shared" si="201"/>
        <v>0.026453184824225547</v>
      </c>
      <c r="BU217">
        <f t="shared" si="202"/>
        <v>17324</v>
      </c>
      <c r="BV217">
        <f t="shared" si="203"/>
        <v>0.012371016475685536</v>
      </c>
      <c r="BY217">
        <f t="shared" si="227"/>
        <v>7392</v>
      </c>
      <c r="BZ217">
        <f t="shared" si="204"/>
        <v>0</v>
      </c>
      <c r="CA217">
        <f t="shared" si="228"/>
        <v>7344</v>
      </c>
      <c r="CB217">
        <f t="shared" si="205"/>
        <v>0</v>
      </c>
      <c r="CC217">
        <f t="shared" si="229"/>
        <v>2880</v>
      </c>
      <c r="CD217">
        <f t="shared" si="206"/>
        <v>0</v>
      </c>
      <c r="CE217">
        <f t="shared" si="207"/>
        <v>17616</v>
      </c>
      <c r="CF217">
        <f t="shared" si="208"/>
        <v>0</v>
      </c>
      <c r="CI217">
        <f t="shared" si="230"/>
        <v>6700</v>
      </c>
      <c r="CJ217">
        <f t="shared" si="209"/>
        <v>0</v>
      </c>
      <c r="CK217">
        <f t="shared" si="231"/>
        <v>7333</v>
      </c>
      <c r="CL217">
        <f t="shared" si="210"/>
        <v>0.0013618412093149939</v>
      </c>
      <c r="CM217">
        <f t="shared" si="232"/>
        <v>2880</v>
      </c>
      <c r="CN217">
        <f t="shared" si="211"/>
        <v>0</v>
      </c>
      <c r="CO217">
        <f t="shared" si="212"/>
        <v>16913</v>
      </c>
      <c r="CP217">
        <f t="shared" si="213"/>
        <v>0.0005909117768717131</v>
      </c>
      <c r="CS217">
        <f t="shared" si="233"/>
        <v>6678</v>
      </c>
      <c r="CT217">
        <f t="shared" si="214"/>
        <v>0.07172643869891576</v>
      </c>
      <c r="CU217">
        <f t="shared" si="234"/>
        <v>2351</v>
      </c>
      <c r="CV217">
        <f t="shared" si="215"/>
        <v>0.18903070024146257</v>
      </c>
      <c r="CW217">
        <f t="shared" si="235"/>
        <v>6867</v>
      </c>
      <c r="CX217">
        <f t="shared" si="216"/>
        <v>0.06303724928366762</v>
      </c>
      <c r="CY217">
        <f t="shared" si="236"/>
        <v>15896</v>
      </c>
      <c r="CZ217">
        <f t="shared" si="217"/>
        <v>0.087590402938813</v>
      </c>
    </row>
    <row r="218" spans="44:104" ht="12.75">
      <c r="AR218">
        <v>0.9</v>
      </c>
      <c r="AU218">
        <f t="shared" si="218"/>
        <v>7118</v>
      </c>
      <c r="AV218">
        <f t="shared" si="190"/>
        <v>0</v>
      </c>
      <c r="AW218">
        <f t="shared" si="219"/>
        <v>7150</v>
      </c>
      <c r="AX218">
        <f t="shared" si="191"/>
        <v>0.015422748554117323</v>
      </c>
      <c r="AY218">
        <f t="shared" si="220"/>
        <v>2522</v>
      </c>
      <c r="AZ218">
        <f t="shared" si="192"/>
        <v>0.02437137330754352</v>
      </c>
      <c r="BA218">
        <f t="shared" si="221"/>
        <v>16790</v>
      </c>
      <c r="BB218">
        <f t="shared" si="193"/>
        <v>0.01031535514294135</v>
      </c>
      <c r="BE218">
        <f t="shared" si="237"/>
        <v>7392</v>
      </c>
      <c r="BF218">
        <f t="shared" si="194"/>
        <v>0</v>
      </c>
      <c r="BG218">
        <f t="shared" si="222"/>
        <v>7344</v>
      </c>
      <c r="BH218">
        <f t="shared" si="195"/>
        <v>0</v>
      </c>
      <c r="BI218">
        <f t="shared" si="223"/>
        <v>2880</v>
      </c>
      <c r="BJ218">
        <f t="shared" si="196"/>
        <v>0</v>
      </c>
      <c r="BK218">
        <f t="shared" si="197"/>
        <v>17616</v>
      </c>
      <c r="BL218">
        <f t="shared" si="198"/>
        <v>0</v>
      </c>
      <c r="BO218">
        <f t="shared" si="224"/>
        <v>7374</v>
      </c>
      <c r="BP218">
        <f t="shared" si="199"/>
        <v>0</v>
      </c>
      <c r="BQ218">
        <f t="shared" si="225"/>
        <v>7275</v>
      </c>
      <c r="BR218">
        <f t="shared" si="200"/>
        <v>0.0026048807238826435</v>
      </c>
      <c r="BS218">
        <f t="shared" si="226"/>
        <v>2856</v>
      </c>
      <c r="BT218">
        <f t="shared" si="201"/>
        <v>0.005917159763313609</v>
      </c>
      <c r="BU218">
        <f t="shared" si="202"/>
        <v>17505</v>
      </c>
      <c r="BV218">
        <f t="shared" si="203"/>
        <v>0.002052334530528476</v>
      </c>
      <c r="BY218">
        <f t="shared" si="227"/>
        <v>7392</v>
      </c>
      <c r="BZ218">
        <f t="shared" si="204"/>
        <v>0</v>
      </c>
      <c r="CA218">
        <f t="shared" si="228"/>
        <v>7344</v>
      </c>
      <c r="CB218">
        <f t="shared" si="205"/>
        <v>0</v>
      </c>
      <c r="CC218">
        <f t="shared" si="229"/>
        <v>2880</v>
      </c>
      <c r="CD218">
        <f t="shared" si="206"/>
        <v>0</v>
      </c>
      <c r="CE218">
        <f t="shared" si="207"/>
        <v>17616</v>
      </c>
      <c r="CF218">
        <f t="shared" si="208"/>
        <v>0</v>
      </c>
      <c r="CI218">
        <f t="shared" si="230"/>
        <v>6700</v>
      </c>
      <c r="CJ218">
        <f t="shared" si="209"/>
        <v>0</v>
      </c>
      <c r="CK218">
        <f t="shared" si="231"/>
        <v>7343</v>
      </c>
      <c r="CL218">
        <f t="shared" si="210"/>
        <v>0</v>
      </c>
      <c r="CM218">
        <f t="shared" si="232"/>
        <v>2880</v>
      </c>
      <c r="CN218">
        <f t="shared" si="211"/>
        <v>0</v>
      </c>
      <c r="CO218">
        <f t="shared" si="212"/>
        <v>16923</v>
      </c>
      <c r="CP218">
        <f t="shared" si="213"/>
        <v>0</v>
      </c>
      <c r="CS218">
        <f t="shared" si="233"/>
        <v>6907</v>
      </c>
      <c r="CT218">
        <f t="shared" si="214"/>
        <v>0.03989435640811788</v>
      </c>
      <c r="CU218">
        <f t="shared" si="234"/>
        <v>2612</v>
      </c>
      <c r="CV218">
        <f t="shared" si="215"/>
        <v>0.09899965505346671</v>
      </c>
      <c r="CW218">
        <f t="shared" si="235"/>
        <v>7114</v>
      </c>
      <c r="CX218">
        <f t="shared" si="216"/>
        <v>0.029335516441533635</v>
      </c>
      <c r="CY218">
        <f t="shared" si="236"/>
        <v>16633</v>
      </c>
      <c r="CZ218">
        <f t="shared" si="217"/>
        <v>0.04528756744346229</v>
      </c>
    </row>
    <row r="219" spans="44:104" ht="12.75">
      <c r="AR219">
        <v>1</v>
      </c>
      <c r="AU219">
        <f t="shared" si="218"/>
        <v>7118</v>
      </c>
      <c r="AV219">
        <f t="shared" si="190"/>
        <v>0</v>
      </c>
      <c r="AW219">
        <f t="shared" si="219"/>
        <v>7262</v>
      </c>
      <c r="AX219">
        <f t="shared" si="191"/>
        <v>0</v>
      </c>
      <c r="AY219">
        <f t="shared" si="220"/>
        <v>2585</v>
      </c>
      <c r="AZ219">
        <f t="shared" si="192"/>
        <v>0</v>
      </c>
      <c r="BA219">
        <f t="shared" si="221"/>
        <v>16965</v>
      </c>
      <c r="BB219">
        <f t="shared" si="193"/>
        <v>0</v>
      </c>
      <c r="BE219">
        <f t="shared" si="237"/>
        <v>7392</v>
      </c>
      <c r="BF219">
        <f t="shared" si="194"/>
        <v>0</v>
      </c>
      <c r="BG219">
        <f t="shared" si="222"/>
        <v>7344</v>
      </c>
      <c r="BH219">
        <f t="shared" si="195"/>
        <v>0</v>
      </c>
      <c r="BI219">
        <f t="shared" si="223"/>
        <v>2880</v>
      </c>
      <c r="BJ219">
        <f t="shared" si="196"/>
        <v>0</v>
      </c>
      <c r="BK219">
        <f t="shared" si="197"/>
        <v>17616</v>
      </c>
      <c r="BL219">
        <f t="shared" si="198"/>
        <v>0</v>
      </c>
      <c r="BO219">
        <f t="shared" si="224"/>
        <v>7374</v>
      </c>
      <c r="BP219">
        <f t="shared" si="199"/>
        <v>0</v>
      </c>
      <c r="BQ219">
        <f t="shared" si="225"/>
        <v>7294</v>
      </c>
      <c r="BR219">
        <f t="shared" si="200"/>
        <v>0</v>
      </c>
      <c r="BS219">
        <f t="shared" si="226"/>
        <v>2873</v>
      </c>
      <c r="BT219">
        <f t="shared" si="201"/>
        <v>0</v>
      </c>
      <c r="BU219">
        <f t="shared" si="202"/>
        <v>17541</v>
      </c>
      <c r="BV219">
        <f t="shared" si="203"/>
        <v>0</v>
      </c>
      <c r="BY219">
        <f t="shared" si="227"/>
        <v>7392</v>
      </c>
      <c r="BZ219">
        <f t="shared" si="204"/>
        <v>0</v>
      </c>
      <c r="CA219">
        <f t="shared" si="228"/>
        <v>7344</v>
      </c>
      <c r="CB219">
        <f t="shared" si="205"/>
        <v>0</v>
      </c>
      <c r="CC219">
        <f t="shared" si="229"/>
        <v>2880</v>
      </c>
      <c r="CD219">
        <f t="shared" si="206"/>
        <v>0</v>
      </c>
      <c r="CE219">
        <f t="shared" si="207"/>
        <v>17616</v>
      </c>
      <c r="CF219">
        <f t="shared" si="208"/>
        <v>0</v>
      </c>
      <c r="CI219">
        <f t="shared" si="230"/>
        <v>6700</v>
      </c>
      <c r="CJ219">
        <f t="shared" si="209"/>
        <v>0</v>
      </c>
      <c r="CK219">
        <f t="shared" si="231"/>
        <v>7343</v>
      </c>
      <c r="CL219">
        <f t="shared" si="210"/>
        <v>0</v>
      </c>
      <c r="CM219">
        <f t="shared" si="232"/>
        <v>2880</v>
      </c>
      <c r="CN219">
        <f t="shared" si="211"/>
        <v>0</v>
      </c>
      <c r="CO219">
        <f t="shared" si="212"/>
        <v>16923</v>
      </c>
      <c r="CP219">
        <f t="shared" si="213"/>
        <v>0</v>
      </c>
      <c r="CS219">
        <f t="shared" si="233"/>
        <v>7194</v>
      </c>
      <c r="CT219">
        <f t="shared" si="214"/>
        <v>0</v>
      </c>
      <c r="CU219">
        <f t="shared" si="234"/>
        <v>2899</v>
      </c>
      <c r="CV219">
        <f t="shared" si="215"/>
        <v>0</v>
      </c>
      <c r="CW219">
        <f t="shared" si="235"/>
        <v>7329</v>
      </c>
      <c r="CX219">
        <f t="shared" si="216"/>
        <v>0</v>
      </c>
      <c r="CY219">
        <f t="shared" si="236"/>
        <v>17422</v>
      </c>
      <c r="CZ219">
        <f t="shared" si="217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2002-10-16T16:34:53Z</cp:lastPrinted>
  <dcterms:created xsi:type="dcterms:W3CDTF">2002-08-23T00:22:04Z</dcterms:created>
  <dcterms:modified xsi:type="dcterms:W3CDTF">2003-02-14T00:08:15Z</dcterms:modified>
  <cp:category/>
  <cp:version/>
  <cp:contentType/>
  <cp:contentStatus/>
</cp:coreProperties>
</file>