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Comparison to TAF" sheetId="1" r:id="rId1"/>
    <sheet name="Forecast Summary" sheetId="2" r:id="rId2"/>
  </sheets>
  <definedNames/>
  <calcPr fullCalcOnLoad="1"/>
</workbook>
</file>

<file path=xl/sharedStrings.xml><?xml version="1.0" encoding="utf-8"?>
<sst xmlns="http://schemas.openxmlformats.org/spreadsheetml/2006/main" count="87" uniqueCount="69">
  <si>
    <t>TAF</t>
  </si>
  <si>
    <t>Year</t>
  </si>
  <si>
    <t>Base yr.</t>
  </si>
  <si>
    <t>Base yr. + 15yrs.</t>
  </si>
  <si>
    <t>Base Yr. + 1yr.</t>
  </si>
  <si>
    <t>Base Yr. + 5yrs.</t>
  </si>
  <si>
    <t>Base Yr. + 15yrs.</t>
  </si>
  <si>
    <t>Base Yr. Level</t>
  </si>
  <si>
    <t>Based Aircraft</t>
  </si>
  <si>
    <t>Instrument Operations</t>
  </si>
  <si>
    <t>Peak Hour Operations</t>
  </si>
  <si>
    <t xml:space="preserve"> </t>
  </si>
  <si>
    <t>B. Operational Factors</t>
  </si>
  <si>
    <t>Average enplaning load factor</t>
  </si>
  <si>
    <t>GA operations per based aircraft</t>
  </si>
  <si>
    <t xml:space="preserve"> Passenger Enplanements</t>
  </si>
  <si>
    <t xml:space="preserve"> Commercial Operations</t>
  </si>
  <si>
    <t xml:space="preserve"> Total Operations</t>
  </si>
  <si>
    <t>(% Difference)</t>
  </si>
  <si>
    <t xml:space="preserve">Passenger Enplanements </t>
  </si>
  <si>
    <t xml:space="preserve">Operations </t>
  </si>
  <si>
    <t xml:space="preserve">                    Specify base year:</t>
  </si>
  <si>
    <t>Average aircraft size (seats)</t>
  </si>
  <si>
    <t>Base Yr. + 10yrs.</t>
  </si>
  <si>
    <t>Base yr. + 5yrs.</t>
  </si>
  <si>
    <t>Base yr. + 10yrs.</t>
  </si>
  <si>
    <t>Template for Summarizing and Documenting Airport Planning Forecasts</t>
  </si>
  <si>
    <t>Template for Comparing Airport Planning and TAF Forecasts</t>
  </si>
  <si>
    <t>Forecast</t>
  </si>
  <si>
    <t xml:space="preserve">   interpolate years as needed, using average annual </t>
  </si>
  <si>
    <t xml:space="preserve">   compound growth rates.</t>
  </si>
  <si>
    <t>Average Annual Compound Growth Rates</t>
  </si>
  <si>
    <t>Base yr. to +1</t>
  </si>
  <si>
    <t>Base yr. to +5</t>
  </si>
  <si>
    <t>Base yr. to +10</t>
  </si>
  <si>
    <t>Base yr. to +15</t>
  </si>
  <si>
    <t xml:space="preserve">   Air Carrier</t>
  </si>
  <si>
    <t xml:space="preserve">   Commuter</t>
  </si>
  <si>
    <t xml:space="preserve">      TOTAL </t>
  </si>
  <si>
    <t xml:space="preserve">     Air carrier</t>
  </si>
  <si>
    <t xml:space="preserve">     Commuter/air taxi</t>
  </si>
  <si>
    <t xml:space="preserve">        Total Commercial Operations</t>
  </si>
  <si>
    <t xml:space="preserve">   General aviation</t>
  </si>
  <si>
    <t xml:space="preserve">   Military</t>
  </si>
  <si>
    <t xml:space="preserve">     General aviation</t>
  </si>
  <si>
    <t xml:space="preserve">     Military</t>
  </si>
  <si>
    <t xml:space="preserve">    TOTAL OPERATIONS</t>
  </si>
  <si>
    <t xml:space="preserve">   Single Engine (Nonjet)</t>
  </si>
  <si>
    <t xml:space="preserve">   Multi Engine (Nonjet)</t>
  </si>
  <si>
    <t xml:space="preserve">   Jet Engine</t>
  </si>
  <si>
    <t xml:space="preserve">   Helicopter</t>
  </si>
  <si>
    <t xml:space="preserve">   Other</t>
  </si>
  <si>
    <t xml:space="preserve">     TOTAL</t>
  </si>
  <si>
    <t xml:space="preserve">   Air carrier</t>
  </si>
  <si>
    <t xml:space="preserve">Note:  Show base plus one year if forecast was done.  </t>
  </si>
  <si>
    <t>Cargo/mail (enplaned+deplaned tons)</t>
  </si>
  <si>
    <r>
      <t xml:space="preserve">   </t>
    </r>
    <r>
      <rPr>
        <u val="single"/>
        <sz val="10"/>
        <rFont val="Times New Roman"/>
        <family val="1"/>
      </rPr>
      <t>Itinerant</t>
    </r>
  </si>
  <si>
    <r>
      <t xml:space="preserve">   </t>
    </r>
    <r>
      <rPr>
        <u val="single"/>
        <sz val="10"/>
        <rFont val="Times New Roman"/>
        <family val="1"/>
      </rPr>
      <t>Local</t>
    </r>
  </si>
  <si>
    <t xml:space="preserve">AIRPORT NAME: </t>
  </si>
  <si>
    <t xml:space="preserve">A. Forecast Levels and Growth Rates </t>
  </si>
  <si>
    <t>(Sample data shown - replace with actuals)</t>
  </si>
  <si>
    <t xml:space="preserve">   If planning effort did not include all forecast years shown </t>
  </si>
  <si>
    <t>NOTE:  Right hand side of worksheet has embedded formulas for average annual compound growth rate calculations.</t>
  </si>
  <si>
    <t xml:space="preserve"> (Sample data shown - replace with actuals)</t>
  </si>
  <si>
    <t xml:space="preserve">           Airport</t>
  </si>
  <si>
    <t xml:space="preserve">                AF/TAF </t>
  </si>
  <si>
    <t>AIRPORT NAME:</t>
  </si>
  <si>
    <t xml:space="preserve"> NOTES: TAF data is on a U.S. Government fiscal year basis (October through September).</t>
  </si>
  <si>
    <r>
      <t xml:space="preserve">  </t>
    </r>
    <r>
      <rPr>
        <b/>
        <sz val="12"/>
        <rFont val="Times New Roman"/>
        <family val="1"/>
      </rPr>
      <t xml:space="preserve">              AF/TAF (% Difference) column has embedded formulas.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</si>
</sst>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6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9" fillId="2" borderId="0" xfId="0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workbookViewId="0" topLeftCell="A1">
      <selection activeCell="A1" sqref="A1"/>
    </sheetView>
  </sheetViews>
  <sheetFormatPr defaultColWidth="8.88671875" defaultRowHeight="15"/>
  <cols>
    <col min="3" max="3" width="14.10546875" style="0" customWidth="1"/>
    <col min="5" max="5" width="11.4453125" style="0" customWidth="1"/>
    <col min="6" max="6" width="11.77734375" style="0" customWidth="1"/>
    <col min="7" max="7" width="16.10546875" style="0" customWidth="1"/>
  </cols>
  <sheetData>
    <row r="1" spans="2:7" ht="20.25">
      <c r="B1" s="4"/>
      <c r="C1" s="4"/>
      <c r="D1" s="4"/>
      <c r="E1" s="5"/>
      <c r="F1" s="4"/>
      <c r="G1" s="4"/>
    </row>
    <row r="2" spans="2:7" ht="18.75">
      <c r="B2" s="4"/>
      <c r="C2" s="6" t="s">
        <v>27</v>
      </c>
      <c r="D2" s="3"/>
      <c r="E2" s="3"/>
      <c r="F2" s="3"/>
      <c r="G2" s="3"/>
    </row>
    <row r="3" spans="2:7" ht="18.75">
      <c r="B3" s="4"/>
      <c r="C3" s="7"/>
      <c r="D3" s="8" t="s">
        <v>63</v>
      </c>
      <c r="E3" s="4"/>
      <c r="F3" s="4"/>
      <c r="G3" s="4"/>
    </row>
    <row r="4" spans="2:7" ht="18.75">
      <c r="B4" s="4"/>
      <c r="C4" s="7"/>
      <c r="D4" s="4"/>
      <c r="E4" s="4"/>
      <c r="F4" s="4"/>
      <c r="G4" s="4"/>
    </row>
    <row r="5" spans="2:7" ht="18.75">
      <c r="B5" s="7" t="s">
        <v>66</v>
      </c>
      <c r="C5" s="4"/>
      <c r="D5" s="4"/>
      <c r="E5" s="4"/>
      <c r="F5" s="4"/>
      <c r="G5" s="4"/>
    </row>
    <row r="6" spans="2:7" ht="18.75">
      <c r="B6" s="7"/>
      <c r="C6" s="4"/>
      <c r="D6" s="4"/>
      <c r="E6" s="4"/>
      <c r="F6" s="4"/>
      <c r="G6" s="4"/>
    </row>
    <row r="7" spans="2:7" ht="15.75">
      <c r="B7" s="4"/>
      <c r="C7" s="4"/>
      <c r="D7" s="4"/>
      <c r="E7" s="32" t="s">
        <v>64</v>
      </c>
      <c r="F7" s="4"/>
      <c r="G7" s="32" t="s">
        <v>65</v>
      </c>
    </row>
    <row r="8" spans="2:7" ht="15.75">
      <c r="B8" s="4"/>
      <c r="C8" s="4"/>
      <c r="D8" s="9" t="s">
        <v>1</v>
      </c>
      <c r="E8" s="9" t="s">
        <v>28</v>
      </c>
      <c r="F8" s="9" t="s">
        <v>0</v>
      </c>
      <c r="G8" s="9" t="s">
        <v>18</v>
      </c>
    </row>
    <row r="9" spans="2:9" ht="15.75">
      <c r="B9" s="8" t="s">
        <v>15</v>
      </c>
      <c r="C9" s="4"/>
      <c r="D9" s="4"/>
      <c r="E9" s="4"/>
      <c r="F9" s="4"/>
      <c r="G9" s="4"/>
      <c r="I9" s="1"/>
    </row>
    <row r="10" spans="2:7" ht="15.75">
      <c r="B10" s="4"/>
      <c r="C10" s="4" t="s">
        <v>2</v>
      </c>
      <c r="D10" s="4">
        <v>2000</v>
      </c>
      <c r="E10" s="10">
        <f>+'Forecast Summary'!C12</f>
        <v>1005165</v>
      </c>
      <c r="F10" s="10">
        <f>+E10</f>
        <v>1005165</v>
      </c>
      <c r="G10" s="11">
        <f>(E10/F10)-1</f>
        <v>0</v>
      </c>
    </row>
    <row r="11" spans="2:7" ht="15.75">
      <c r="B11" s="4"/>
      <c r="C11" s="4" t="s">
        <v>24</v>
      </c>
      <c r="D11" s="4">
        <v>2005</v>
      </c>
      <c r="E11" s="10">
        <v>1200000</v>
      </c>
      <c r="F11" s="10">
        <v>1163920</v>
      </c>
      <c r="G11" s="11">
        <f>(E11/F11)-1</f>
        <v>0.030998694068320898</v>
      </c>
    </row>
    <row r="12" spans="2:7" ht="15.75">
      <c r="B12" s="4"/>
      <c r="C12" s="4" t="s">
        <v>25</v>
      </c>
      <c r="D12" s="4">
        <v>2010</v>
      </c>
      <c r="E12" s="10">
        <v>1507000</v>
      </c>
      <c r="F12" s="10">
        <v>1457448</v>
      </c>
      <c r="G12" s="11">
        <f>(E12/F12)-1</f>
        <v>0.03399915468682235</v>
      </c>
    </row>
    <row r="13" spans="2:7" ht="15.75">
      <c r="B13" s="4"/>
      <c r="C13" s="4" t="s">
        <v>3</v>
      </c>
      <c r="D13" s="4">
        <v>2015</v>
      </c>
      <c r="E13" s="10">
        <f>+'Forecast Summary'!G12</f>
        <v>1893000</v>
      </c>
      <c r="F13" s="10">
        <v>1818444</v>
      </c>
      <c r="G13" s="11">
        <f>(E13/F13)-1</f>
        <v>0.040999887816176805</v>
      </c>
    </row>
    <row r="14" spans="2:7" ht="15.75">
      <c r="B14" s="4"/>
      <c r="C14" s="4"/>
      <c r="D14" s="4"/>
      <c r="E14" s="10"/>
      <c r="F14" s="10"/>
      <c r="G14" s="12"/>
    </row>
    <row r="15" spans="2:7" ht="15.75">
      <c r="B15" s="8" t="s">
        <v>16</v>
      </c>
      <c r="C15" s="4"/>
      <c r="D15" s="4"/>
      <c r="E15" s="10"/>
      <c r="F15" s="10"/>
      <c r="G15" s="12"/>
    </row>
    <row r="16" spans="2:7" ht="15.75">
      <c r="B16" s="4"/>
      <c r="C16" s="4" t="s">
        <v>2</v>
      </c>
      <c r="D16" s="4">
        <v>2000</v>
      </c>
      <c r="E16" s="10">
        <f>+'Forecast Summary'!C18</f>
        <v>43255</v>
      </c>
      <c r="F16" s="10">
        <f>+E16</f>
        <v>43255</v>
      </c>
      <c r="G16" s="11">
        <f>(E16/F16)-1</f>
        <v>0</v>
      </c>
    </row>
    <row r="17" spans="2:7" ht="15.75">
      <c r="B17" s="4"/>
      <c r="C17" s="4" t="s">
        <v>24</v>
      </c>
      <c r="D17" s="4">
        <v>2005</v>
      </c>
      <c r="E17" s="10">
        <v>50000</v>
      </c>
      <c r="F17" s="10">
        <v>48356</v>
      </c>
      <c r="G17" s="11">
        <f>(E17/F17)-1</f>
        <v>0.03399784928447347</v>
      </c>
    </row>
    <row r="18" spans="2:7" ht="15.75">
      <c r="B18" s="4"/>
      <c r="C18" s="4" t="s">
        <v>25</v>
      </c>
      <c r="D18" s="4">
        <v>2010</v>
      </c>
      <c r="E18" s="10">
        <v>58300</v>
      </c>
      <c r="F18" s="10">
        <v>56165</v>
      </c>
      <c r="G18" s="11">
        <f>(E18/F18)-1</f>
        <v>0.03801299741832098</v>
      </c>
    </row>
    <row r="19" spans="2:7" ht="15.75">
      <c r="B19" s="4"/>
      <c r="C19" s="4" t="s">
        <v>3</v>
      </c>
      <c r="D19" s="4">
        <v>2015</v>
      </c>
      <c r="E19" s="10">
        <f>+'Forecast Summary'!G18</f>
        <v>68000</v>
      </c>
      <c r="F19" s="10">
        <v>65196</v>
      </c>
      <c r="G19" s="11">
        <f>(E19/F19)-1</f>
        <v>0.043008773544389145</v>
      </c>
    </row>
    <row r="20" spans="2:7" ht="15.75">
      <c r="B20" s="4"/>
      <c r="C20" s="4"/>
      <c r="D20" s="4"/>
      <c r="E20" s="10"/>
      <c r="F20" s="10"/>
      <c r="G20" s="12"/>
    </row>
    <row r="21" spans="2:7" ht="15.75">
      <c r="B21" s="8" t="s">
        <v>17</v>
      </c>
      <c r="C21" s="4"/>
      <c r="D21" s="4"/>
      <c r="E21" s="10"/>
      <c r="F21" s="10"/>
      <c r="G21" s="12"/>
    </row>
    <row r="22" spans="2:7" ht="15.75">
      <c r="B22" s="4"/>
      <c r="C22" s="4" t="s">
        <v>2</v>
      </c>
      <c r="D22" s="4">
        <v>2000</v>
      </c>
      <c r="E22" s="10">
        <f>+'Forecast Summary'!C24</f>
        <v>105106</v>
      </c>
      <c r="F22" s="10">
        <f>+E22</f>
        <v>105106</v>
      </c>
      <c r="G22" s="11">
        <f>(E22/F22)-1</f>
        <v>0</v>
      </c>
    </row>
    <row r="23" spans="2:7" ht="15.75">
      <c r="B23" s="4"/>
      <c r="C23" s="4" t="s">
        <v>24</v>
      </c>
      <c r="D23" s="4">
        <v>2005</v>
      </c>
      <c r="E23" s="10">
        <v>120060</v>
      </c>
      <c r="F23" s="10">
        <v>116455</v>
      </c>
      <c r="G23" s="11">
        <f>(E23/F23)-1</f>
        <v>0.030956163324889374</v>
      </c>
    </row>
    <row r="24" spans="2:7" ht="15.75">
      <c r="B24" s="4"/>
      <c r="C24" s="4" t="s">
        <v>25</v>
      </c>
      <c r="D24" s="4">
        <v>2010</v>
      </c>
      <c r="E24" s="10">
        <v>134360</v>
      </c>
      <c r="F24" s="10">
        <v>129570</v>
      </c>
      <c r="G24" s="11">
        <f>(E24/F24)-1</f>
        <v>0.03696843405109207</v>
      </c>
    </row>
    <row r="25" spans="2:7" ht="15.75">
      <c r="B25" s="4"/>
      <c r="C25" s="4" t="s">
        <v>3</v>
      </c>
      <c r="D25" s="4">
        <v>2015</v>
      </c>
      <c r="E25" s="10">
        <f>+'Forecast Summary'!G24</f>
        <v>150560</v>
      </c>
      <c r="F25" s="10">
        <v>144491</v>
      </c>
      <c r="G25" s="11">
        <f>(E25/F25)-1</f>
        <v>0.042002616079894306</v>
      </c>
    </row>
    <row r="28" spans="2:7" ht="15.75">
      <c r="B28" s="29" t="s">
        <v>67</v>
      </c>
      <c r="C28" s="2"/>
      <c r="D28" s="2"/>
      <c r="E28" s="2"/>
      <c r="F28" s="2"/>
      <c r="G28" s="2"/>
    </row>
    <row r="29" ht="15.75">
      <c r="B29" s="30" t="s">
        <v>68</v>
      </c>
    </row>
    <row r="30" ht="15.75">
      <c r="B30" s="8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75" zoomScaleNormal="75" workbookViewId="0" topLeftCell="A1">
      <selection activeCell="A29" sqref="A29"/>
    </sheetView>
  </sheetViews>
  <sheetFormatPr defaultColWidth="8.88671875" defaultRowHeight="15"/>
  <cols>
    <col min="1" max="1" width="20.77734375" style="16" customWidth="1"/>
    <col min="2" max="2" width="7.77734375" style="16" customWidth="1"/>
    <col min="3" max="3" width="12.10546875" style="16" customWidth="1"/>
    <col min="4" max="4" width="11.99609375" style="16" bestFit="1" customWidth="1"/>
    <col min="5" max="5" width="12.88671875" style="16" customWidth="1"/>
    <col min="6" max="7" width="13.88671875" style="16" customWidth="1"/>
    <col min="8" max="8" width="4.77734375" style="16" customWidth="1"/>
    <col min="9" max="10" width="11.5546875" style="16" customWidth="1"/>
    <col min="11" max="12" width="12.4453125" style="16" customWidth="1"/>
    <col min="13" max="16384" width="8.88671875" style="16" customWidth="1"/>
  </cols>
  <sheetData>
    <row r="1" spans="1:12" ht="12.75">
      <c r="A1" s="13"/>
      <c r="B1" s="13"/>
      <c r="C1" s="13"/>
      <c r="D1" s="13"/>
      <c r="E1" s="13"/>
      <c r="F1" s="14" t="s">
        <v>11</v>
      </c>
      <c r="H1" s="13"/>
      <c r="I1" s="13"/>
      <c r="J1" s="13"/>
      <c r="K1" s="13"/>
      <c r="L1" s="13"/>
    </row>
    <row r="2" spans="1:12" ht="18.75">
      <c r="A2" s="13"/>
      <c r="B2" s="13"/>
      <c r="C2" s="13"/>
      <c r="D2" s="6" t="s">
        <v>26</v>
      </c>
      <c r="F2" s="17"/>
      <c r="G2" s="17"/>
      <c r="I2" s="17"/>
      <c r="J2" s="17"/>
      <c r="K2" s="13"/>
      <c r="L2" s="13"/>
    </row>
    <row r="3" spans="2:12" ht="12.75">
      <c r="B3" s="13"/>
      <c r="C3" s="13"/>
      <c r="D3" s="15"/>
      <c r="E3" s="31" t="s">
        <v>60</v>
      </c>
      <c r="F3" s="15"/>
      <c r="G3" s="17"/>
      <c r="I3" s="17"/>
      <c r="J3" s="17"/>
      <c r="K3" s="13"/>
      <c r="L3" s="13"/>
    </row>
    <row r="4" spans="1:12" ht="12.75">
      <c r="A4" s="14"/>
      <c r="B4" s="13"/>
      <c r="C4" s="13"/>
      <c r="D4" s="15"/>
      <c r="F4" s="17"/>
      <c r="G4" s="17"/>
      <c r="I4" s="17"/>
      <c r="J4" s="17"/>
      <c r="K4" s="13"/>
      <c r="L4" s="13"/>
    </row>
    <row r="5" spans="1:12" ht="12.75">
      <c r="A5" s="13"/>
      <c r="B5" s="13"/>
      <c r="C5" s="14"/>
      <c r="D5" s="14" t="s">
        <v>59</v>
      </c>
      <c r="E5" s="14"/>
      <c r="F5" s="13"/>
      <c r="G5" s="13"/>
      <c r="I5" s="13"/>
      <c r="J5" s="13"/>
      <c r="K5" s="13"/>
      <c r="L5" s="13"/>
    </row>
    <row r="6" spans="1:12" ht="12.75">
      <c r="A6" s="14" t="s">
        <v>58</v>
      </c>
      <c r="B6" s="13"/>
      <c r="C6" s="14"/>
      <c r="D6" s="14" t="s">
        <v>21</v>
      </c>
      <c r="E6" s="14"/>
      <c r="F6" s="19">
        <v>2000</v>
      </c>
      <c r="G6" s="19" t="s">
        <v>11</v>
      </c>
      <c r="I6" s="13"/>
      <c r="J6" s="13"/>
      <c r="K6" s="13"/>
      <c r="L6" s="13"/>
    </row>
    <row r="7" spans="1:12" ht="12.75">
      <c r="A7" s="13"/>
      <c r="B7" s="13" t="s">
        <v>11</v>
      </c>
      <c r="C7" s="13"/>
      <c r="D7" s="13"/>
      <c r="E7" s="14"/>
      <c r="F7" s="14"/>
      <c r="G7" s="13"/>
      <c r="H7" s="13"/>
      <c r="I7" s="13"/>
      <c r="J7" s="18" t="s">
        <v>31</v>
      </c>
      <c r="K7" s="13"/>
      <c r="L7" s="13"/>
    </row>
    <row r="8" spans="1:12" ht="12.75">
      <c r="A8" s="20"/>
      <c r="B8" s="20"/>
      <c r="C8" s="21" t="s">
        <v>7</v>
      </c>
      <c r="D8" s="21" t="s">
        <v>4</v>
      </c>
      <c r="E8" s="21" t="s">
        <v>5</v>
      </c>
      <c r="F8" s="21" t="s">
        <v>23</v>
      </c>
      <c r="G8" s="21" t="s">
        <v>6</v>
      </c>
      <c r="H8" s="20"/>
      <c r="I8" s="22" t="s">
        <v>32</v>
      </c>
      <c r="J8" s="21" t="s">
        <v>33</v>
      </c>
      <c r="K8" s="21" t="s">
        <v>34</v>
      </c>
      <c r="L8" s="21" t="s">
        <v>35</v>
      </c>
    </row>
    <row r="9" spans="1:12" ht="12.75">
      <c r="A9" s="14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3" t="s">
        <v>36</v>
      </c>
      <c r="B10" s="13"/>
      <c r="C10" s="23">
        <v>868981</v>
      </c>
      <c r="D10" s="23">
        <v>904400</v>
      </c>
      <c r="E10" s="23">
        <v>1021000</v>
      </c>
      <c r="F10" s="23">
        <v>1273000</v>
      </c>
      <c r="G10" s="23">
        <v>1587000</v>
      </c>
      <c r="H10" s="13"/>
      <c r="I10" s="24">
        <f>(D10/C10)-1</f>
        <v>0.040759234091424235</v>
      </c>
      <c r="J10" s="24">
        <f>((E10/C10)^(1/5))-1</f>
        <v>0.03276875922238287</v>
      </c>
      <c r="K10" s="24">
        <f>((F10/C10)^(1/10))-1</f>
        <v>0.038919295336360626</v>
      </c>
      <c r="L10" s="24">
        <f>((G10/C10)^(1/15))-1</f>
        <v>0.040968951959236</v>
      </c>
    </row>
    <row r="11" spans="1:12" ht="12.75">
      <c r="A11" s="13" t="s">
        <v>37</v>
      </c>
      <c r="B11" s="13"/>
      <c r="C11" s="23">
        <v>136184</v>
      </c>
      <c r="D11" s="23">
        <v>143000</v>
      </c>
      <c r="E11" s="23">
        <v>179000</v>
      </c>
      <c r="F11" s="23">
        <v>234000</v>
      </c>
      <c r="G11" s="23">
        <v>306000</v>
      </c>
      <c r="H11" s="13"/>
      <c r="I11" s="24">
        <f>(D11/C11)-1</f>
        <v>0.05004993244433997</v>
      </c>
      <c r="J11" s="24">
        <f>((E11/C11)^(1/5))-1</f>
        <v>0.056198117193154706</v>
      </c>
      <c r="K11" s="24">
        <f aca="true" t="shared" si="0" ref="K11:K36">((F11/C11)^(1/10))-1</f>
        <v>0.055623323357016474</v>
      </c>
      <c r="L11" s="24">
        <f>((G11/C11)^(1/15))-1</f>
        <v>0.055454921602335006</v>
      </c>
    </row>
    <row r="12" spans="1:12" ht="12.75">
      <c r="A12" s="13" t="s">
        <v>38</v>
      </c>
      <c r="B12" s="13"/>
      <c r="C12" s="23">
        <f>C10+C11</f>
        <v>1005165</v>
      </c>
      <c r="D12" s="23">
        <f>D10+D11</f>
        <v>1047400</v>
      </c>
      <c r="E12" s="23">
        <f>E10+E11</f>
        <v>1200000</v>
      </c>
      <c r="F12" s="23">
        <f>F10+F11</f>
        <v>1507000</v>
      </c>
      <c r="G12" s="23">
        <f>G10+G11</f>
        <v>1893000</v>
      </c>
      <c r="H12" s="13"/>
      <c r="I12" s="24">
        <f>(D12/C12)-1</f>
        <v>0.04201797714803046</v>
      </c>
      <c r="J12" s="24">
        <f>((E12/C12)^(1/5))-1</f>
        <v>0.036069234146246076</v>
      </c>
      <c r="K12" s="24">
        <f t="shared" si="0"/>
        <v>0.041328103709178166</v>
      </c>
      <c r="L12" s="24">
        <f>((G12/C12)^(1/15))-1</f>
        <v>0.0431038549285645</v>
      </c>
    </row>
    <row r="13" spans="1:12" ht="12.75">
      <c r="A13" s="13"/>
      <c r="B13" s="13"/>
      <c r="C13" s="23"/>
      <c r="D13" s="23"/>
      <c r="E13" s="23"/>
      <c r="F13" s="23"/>
      <c r="G13" s="23"/>
      <c r="H13" s="13"/>
      <c r="I13" s="13"/>
      <c r="J13" s="13"/>
      <c r="K13" s="24"/>
      <c r="L13" s="13"/>
    </row>
    <row r="14" spans="1:12" ht="12.75">
      <c r="A14" s="14" t="s">
        <v>20</v>
      </c>
      <c r="B14" s="13"/>
      <c r="C14" s="23"/>
      <c r="D14" s="23"/>
      <c r="E14" s="23"/>
      <c r="F14" s="23"/>
      <c r="G14" s="23"/>
      <c r="H14" s="13"/>
      <c r="I14" s="13"/>
      <c r="J14" s="13"/>
      <c r="K14" s="24"/>
      <c r="L14" s="13"/>
    </row>
    <row r="15" spans="1:12" ht="12.75">
      <c r="A15" s="13" t="s">
        <v>56</v>
      </c>
      <c r="B15" s="13"/>
      <c r="C15" s="23"/>
      <c r="D15" s="23"/>
      <c r="E15" s="23"/>
      <c r="F15" s="23"/>
      <c r="G15" s="23"/>
      <c r="H15" s="13"/>
      <c r="I15" s="13"/>
      <c r="J15" s="25"/>
      <c r="K15" s="24"/>
      <c r="L15" s="13"/>
    </row>
    <row r="16" spans="1:12" ht="12.75">
      <c r="A16" s="13" t="s">
        <v>39</v>
      </c>
      <c r="B16" s="13"/>
      <c r="C16" s="23">
        <v>25155</v>
      </c>
      <c r="D16" s="23">
        <v>25700</v>
      </c>
      <c r="E16" s="23">
        <v>28000</v>
      </c>
      <c r="F16" s="23">
        <v>33600</v>
      </c>
      <c r="G16" s="23">
        <v>40000</v>
      </c>
      <c r="H16" s="13"/>
      <c r="I16" s="24">
        <f>(D16/C16)-1</f>
        <v>0.021665672828463434</v>
      </c>
      <c r="J16" s="24">
        <f>((E16/C16)^(1/5))-1</f>
        <v>0.021660827374410108</v>
      </c>
      <c r="K16" s="24">
        <f t="shared" si="0"/>
        <v>0.029369972907959285</v>
      </c>
      <c r="L16" s="24">
        <f>((G16/C16)^(1/15))-1</f>
        <v>0.031404554029536236</v>
      </c>
    </row>
    <row r="17" spans="1:12" ht="12.75">
      <c r="A17" s="13" t="s">
        <v>40</v>
      </c>
      <c r="B17" s="13"/>
      <c r="C17" s="23">
        <v>18100</v>
      </c>
      <c r="D17" s="23">
        <v>18800</v>
      </c>
      <c r="E17" s="23">
        <v>22000</v>
      </c>
      <c r="F17" s="23">
        <v>24700</v>
      </c>
      <c r="G17" s="23">
        <v>28000</v>
      </c>
      <c r="H17" s="13"/>
      <c r="I17" s="24">
        <f>(D17/C17)-1</f>
        <v>0.03867403314917128</v>
      </c>
      <c r="J17" s="24">
        <f>((E17/C17)^(1/5))-1</f>
        <v>0.03979762515132412</v>
      </c>
      <c r="K17" s="24">
        <f t="shared" si="0"/>
        <v>0.031577444839894664</v>
      </c>
      <c r="L17" s="24">
        <f>((G17/C17)^(1/15))-1</f>
        <v>0.029513305317748095</v>
      </c>
    </row>
    <row r="18" spans="1:12" ht="12.75">
      <c r="A18" s="13" t="s">
        <v>41</v>
      </c>
      <c r="B18" s="13"/>
      <c r="C18" s="23">
        <f>SUM(C16:C17)</f>
        <v>43255</v>
      </c>
      <c r="D18" s="23">
        <f>SUM(D16:D17)</f>
        <v>44500</v>
      </c>
      <c r="E18" s="23">
        <f>SUM(E16:E17)</f>
        <v>50000</v>
      </c>
      <c r="F18" s="23">
        <f>SUM(F16:F17)</f>
        <v>58300</v>
      </c>
      <c r="G18" s="23">
        <f>SUM(G16:G17)</f>
        <v>68000</v>
      </c>
      <c r="H18" s="13"/>
      <c r="I18" s="24">
        <f>(D18/C18)-1</f>
        <v>0.0287827996763379</v>
      </c>
      <c r="J18" s="24">
        <f>((E18/C18)^(1/5))-1</f>
        <v>0.02940610036872604</v>
      </c>
      <c r="K18" s="24">
        <f t="shared" si="0"/>
        <v>0.030298870795451238</v>
      </c>
      <c r="L18" s="24">
        <f>((G18/C18)^(1/15))-1</f>
        <v>0.030619067503758757</v>
      </c>
    </row>
    <row r="19" spans="1:12" ht="12.75">
      <c r="A19" s="13" t="s">
        <v>42</v>
      </c>
      <c r="B19" s="13"/>
      <c r="C19" s="23">
        <v>40124</v>
      </c>
      <c r="D19" s="23">
        <v>41600</v>
      </c>
      <c r="E19" s="23">
        <v>47000</v>
      </c>
      <c r="F19" s="23">
        <v>52000</v>
      </c>
      <c r="G19" s="23">
        <v>57500</v>
      </c>
      <c r="H19" s="13"/>
      <c r="I19" s="24">
        <f>(D19/C19)-1</f>
        <v>0.036785963513109365</v>
      </c>
      <c r="J19" s="24">
        <f>((E19/C19)^(1/5))-1</f>
        <v>0.03214028049905204</v>
      </c>
      <c r="K19" s="24">
        <f t="shared" si="0"/>
        <v>0.026265931804684062</v>
      </c>
      <c r="L19" s="24">
        <f>((G19/C19)^(1/15))-1</f>
        <v>0.024277363348294</v>
      </c>
    </row>
    <row r="20" spans="1:12" ht="12.75">
      <c r="A20" s="13" t="s">
        <v>43</v>
      </c>
      <c r="B20" s="13"/>
      <c r="C20" s="23">
        <v>3124</v>
      </c>
      <c r="D20" s="23">
        <v>3124</v>
      </c>
      <c r="E20" s="23">
        <v>3124</v>
      </c>
      <c r="F20" s="23">
        <v>3124</v>
      </c>
      <c r="G20" s="23">
        <v>3124</v>
      </c>
      <c r="H20" s="13"/>
      <c r="I20" s="24">
        <f>(D20/C20)-1</f>
        <v>0</v>
      </c>
      <c r="J20" s="24">
        <f>((E20/C20)^(1/5))-1</f>
        <v>0</v>
      </c>
      <c r="K20" s="24">
        <f t="shared" si="0"/>
        <v>0</v>
      </c>
      <c r="L20" s="24">
        <f>((G20/C20)^(1/15))-1</f>
        <v>0</v>
      </c>
    </row>
    <row r="21" spans="1:12" ht="12.75">
      <c r="A21" s="13" t="s">
        <v>57</v>
      </c>
      <c r="B21" s="13"/>
      <c r="C21" s="23"/>
      <c r="D21" s="23"/>
      <c r="E21" s="23"/>
      <c r="F21" s="23"/>
      <c r="G21" s="23"/>
      <c r="H21" s="13"/>
      <c r="I21" s="24"/>
      <c r="J21" s="24"/>
      <c r="K21" s="24"/>
      <c r="L21" s="24"/>
    </row>
    <row r="22" spans="1:12" ht="12.75">
      <c r="A22" s="13" t="s">
        <v>44</v>
      </c>
      <c r="B22" s="13"/>
      <c r="C22" s="23">
        <v>16167</v>
      </c>
      <c r="D22" s="23">
        <v>16700</v>
      </c>
      <c r="E22" s="23">
        <v>17500</v>
      </c>
      <c r="F22" s="23">
        <v>18500</v>
      </c>
      <c r="G22" s="23">
        <v>19500</v>
      </c>
      <c r="H22" s="13"/>
      <c r="I22" s="24">
        <f>(D22/C22)-1</f>
        <v>0.03296839240428029</v>
      </c>
      <c r="J22" s="24">
        <f>((E22/C22)^(1/5))-1</f>
        <v>0.015971960316729206</v>
      </c>
      <c r="K22" s="24">
        <f t="shared" si="0"/>
        <v>0.013571123374767069</v>
      </c>
      <c r="L22" s="24">
        <f>((G22/C22)^(1/15))-1</f>
        <v>0.01257455905817828</v>
      </c>
    </row>
    <row r="23" spans="1:12" ht="12.75">
      <c r="A23" s="13" t="s">
        <v>45</v>
      </c>
      <c r="B23" s="13"/>
      <c r="C23" s="23">
        <v>2436</v>
      </c>
      <c r="D23" s="23">
        <v>2436</v>
      </c>
      <c r="E23" s="23">
        <v>2436</v>
      </c>
      <c r="F23" s="23">
        <v>2436</v>
      </c>
      <c r="G23" s="23">
        <v>2436</v>
      </c>
      <c r="H23" s="13"/>
      <c r="I23" s="24">
        <f>(D23/C23)-1</f>
        <v>0</v>
      </c>
      <c r="J23" s="24">
        <f>((E23/C23)^(1/5))-1</f>
        <v>0</v>
      </c>
      <c r="K23" s="24">
        <f t="shared" si="0"/>
        <v>0</v>
      </c>
      <c r="L23" s="24">
        <f>((G23/C23)^(1/15))-1</f>
        <v>0</v>
      </c>
    </row>
    <row r="24" spans="1:12" ht="12.75">
      <c r="A24" s="13" t="s">
        <v>46</v>
      </c>
      <c r="B24" s="13"/>
      <c r="C24" s="23">
        <f>SUM(C22:C23)+SUM(C18:C20)</f>
        <v>105106</v>
      </c>
      <c r="D24" s="23">
        <f>D16+D17+D19+D20+D22+D23</f>
        <v>108360</v>
      </c>
      <c r="E24" s="23">
        <f>E16+E17+E19+E20+E22+E23</f>
        <v>120060</v>
      </c>
      <c r="F24" s="23">
        <f>F16+F17+F19+F20+F22+F23</f>
        <v>134360</v>
      </c>
      <c r="G24" s="23">
        <f>G16+G17+G19+G20+G22+G23</f>
        <v>150560</v>
      </c>
      <c r="H24" s="13"/>
      <c r="I24" s="24">
        <f>(D24/C24)-1</f>
        <v>0.03095922211862301</v>
      </c>
      <c r="J24" s="24">
        <f>((E24/C24)^(1/5))-1</f>
        <v>0.026961508422641778</v>
      </c>
      <c r="K24" s="24">
        <f t="shared" si="0"/>
        <v>0.0248593052522168</v>
      </c>
      <c r="L24" s="24">
        <f>((G24/C24)^(1/15))-1</f>
        <v>0.024248822073835496</v>
      </c>
    </row>
    <row r="25" spans="1:12" ht="12.75">
      <c r="A25" s="13"/>
      <c r="B25" s="13"/>
      <c r="C25" s="23"/>
      <c r="D25" s="23"/>
      <c r="E25" s="23"/>
      <c r="F25" s="23"/>
      <c r="G25" s="23"/>
      <c r="H25" s="13"/>
      <c r="I25" s="24"/>
      <c r="J25" s="24"/>
      <c r="K25" s="24"/>
      <c r="L25" s="24"/>
    </row>
    <row r="26" spans="1:12" ht="12.75">
      <c r="A26" s="14" t="s">
        <v>9</v>
      </c>
      <c r="B26" s="14"/>
      <c r="C26" s="23">
        <v>206391</v>
      </c>
      <c r="D26" s="23">
        <v>209000</v>
      </c>
      <c r="E26" s="23">
        <v>220000</v>
      </c>
      <c r="F26" s="23">
        <v>230000</v>
      </c>
      <c r="G26" s="23">
        <v>241000</v>
      </c>
      <c r="H26" s="13"/>
      <c r="I26" s="24">
        <f>(D26/C26)-1</f>
        <v>0.012641055084766206</v>
      </c>
      <c r="J26" s="24">
        <f>((E26/C26)^(1/5))-1</f>
        <v>0.012852921460333677</v>
      </c>
      <c r="K26" s="24">
        <f t="shared" si="0"/>
        <v>0.01088955231544153</v>
      </c>
      <c r="L26" s="24">
        <f>((G26/C26)^(1/15))-1</f>
        <v>0.010388557262765108</v>
      </c>
    </row>
    <row r="27" spans="1:12" ht="12.75">
      <c r="A27" s="14" t="s">
        <v>10</v>
      </c>
      <c r="B27" s="14"/>
      <c r="C27" s="23">
        <v>40</v>
      </c>
      <c r="D27" s="23">
        <v>42</v>
      </c>
      <c r="E27" s="23">
        <v>44</v>
      </c>
      <c r="F27" s="23">
        <v>47</v>
      </c>
      <c r="G27" s="23">
        <v>50</v>
      </c>
      <c r="H27" s="13"/>
      <c r="I27" s="24">
        <f>(D27/C27)-1</f>
        <v>0.050000000000000044</v>
      </c>
      <c r="J27" s="24">
        <f>((E27/C27)^(1/5))-1</f>
        <v>0.019244876491456564</v>
      </c>
      <c r="K27" s="24">
        <f t="shared" si="0"/>
        <v>0.01625755369209725</v>
      </c>
      <c r="L27" s="24">
        <f>((G27/C27)^(1/15))-1</f>
        <v>0.01498743870216579</v>
      </c>
    </row>
    <row r="28" spans="1:12" ht="12.75">
      <c r="A28" s="14" t="s">
        <v>55</v>
      </c>
      <c r="B28" s="13"/>
      <c r="C28" s="23">
        <v>16800</v>
      </c>
      <c r="D28" s="23">
        <v>18010</v>
      </c>
      <c r="E28" s="23">
        <v>23100</v>
      </c>
      <c r="F28" s="23">
        <v>30200</v>
      </c>
      <c r="G28" s="23">
        <v>39500</v>
      </c>
      <c r="H28" s="13"/>
      <c r="I28" s="24">
        <f>(D28/C28)-1</f>
        <v>0.07202380952380949</v>
      </c>
      <c r="J28" s="24">
        <f>((E28/C28)^(1/5))-1</f>
        <v>0.06576275663547415</v>
      </c>
      <c r="K28" s="24">
        <f t="shared" si="0"/>
        <v>0.060400114909645364</v>
      </c>
      <c r="L28" s="24">
        <f>((G28/C28)^(1/15))-1</f>
        <v>0.05865029026074886</v>
      </c>
    </row>
    <row r="29" spans="1:12" ht="12.75">
      <c r="A29" s="13"/>
      <c r="B29" s="13"/>
      <c r="C29" s="23"/>
      <c r="D29" s="23"/>
      <c r="E29" s="23"/>
      <c r="F29" s="23"/>
      <c r="G29" s="23"/>
      <c r="H29" s="13"/>
      <c r="I29" s="24"/>
      <c r="J29" s="24"/>
      <c r="K29" s="24"/>
      <c r="L29" s="24"/>
    </row>
    <row r="30" spans="1:12" ht="12.75">
      <c r="A30" s="14" t="s">
        <v>8</v>
      </c>
      <c r="B30" s="13"/>
      <c r="C30" s="23"/>
      <c r="D30" s="23"/>
      <c r="E30" s="23"/>
      <c r="F30" s="23"/>
      <c r="G30" s="23"/>
      <c r="H30" s="13"/>
      <c r="I30" s="13"/>
      <c r="J30" s="13"/>
      <c r="K30" s="24"/>
      <c r="L30" s="13"/>
    </row>
    <row r="31" spans="1:12" ht="12.75">
      <c r="A31" s="13" t="s">
        <v>47</v>
      </c>
      <c r="B31" s="13"/>
      <c r="C31" s="23">
        <v>90</v>
      </c>
      <c r="D31" s="23">
        <v>91</v>
      </c>
      <c r="E31" s="23">
        <v>93</v>
      </c>
      <c r="F31" s="23">
        <v>94</v>
      </c>
      <c r="G31" s="23">
        <v>95</v>
      </c>
      <c r="H31" s="13"/>
      <c r="I31" s="24">
        <f aca="true" t="shared" si="1" ref="I31:I36">(D31/C31)-1</f>
        <v>0.011111111111111072</v>
      </c>
      <c r="J31" s="24">
        <f aca="true" t="shared" si="2" ref="J31:J36">((E31/C31)^(1/5))-1</f>
        <v>0.006579515097667965</v>
      </c>
      <c r="K31" s="24">
        <f t="shared" si="0"/>
        <v>0.004357979688419</v>
      </c>
      <c r="L31" s="24">
        <f aca="true" t="shared" si="3" ref="L31:L36">((G31/C31)^(1/15))-1</f>
        <v>0.0036109853732788633</v>
      </c>
    </row>
    <row r="32" spans="1:12" ht="12.75">
      <c r="A32" s="13" t="s">
        <v>48</v>
      </c>
      <c r="B32" s="13"/>
      <c r="C32" s="23">
        <v>14</v>
      </c>
      <c r="D32" s="23">
        <v>15</v>
      </c>
      <c r="E32" s="23">
        <v>20</v>
      </c>
      <c r="F32" s="23">
        <v>25</v>
      </c>
      <c r="G32" s="23">
        <v>30</v>
      </c>
      <c r="H32" s="13"/>
      <c r="I32" s="24">
        <f t="shared" si="1"/>
        <v>0.0714285714285714</v>
      </c>
      <c r="J32" s="24">
        <f t="shared" si="2"/>
        <v>0.07394092378577932</v>
      </c>
      <c r="K32" s="24">
        <f t="shared" si="0"/>
        <v>0.05969576155461764</v>
      </c>
      <c r="L32" s="24">
        <f t="shared" si="3"/>
        <v>0.052122273162271915</v>
      </c>
    </row>
    <row r="33" spans="1:12" ht="12.75">
      <c r="A33" s="13" t="s">
        <v>49</v>
      </c>
      <c r="B33" s="13"/>
      <c r="C33" s="23">
        <v>10</v>
      </c>
      <c r="D33" s="23">
        <v>11</v>
      </c>
      <c r="E33" s="23">
        <v>15</v>
      </c>
      <c r="F33" s="23">
        <v>19</v>
      </c>
      <c r="G33" s="23">
        <v>23</v>
      </c>
      <c r="H33" s="13"/>
      <c r="I33" s="24">
        <f t="shared" si="1"/>
        <v>0.10000000000000009</v>
      </c>
      <c r="J33" s="24">
        <f t="shared" si="2"/>
        <v>0.08447177119769855</v>
      </c>
      <c r="K33" s="24">
        <f t="shared" si="0"/>
        <v>0.06629005847852576</v>
      </c>
      <c r="L33" s="24">
        <f t="shared" si="3"/>
        <v>0.05709784887753755</v>
      </c>
    </row>
    <row r="34" spans="1:12" ht="12.75">
      <c r="A34" s="13" t="s">
        <v>50</v>
      </c>
      <c r="B34" s="13"/>
      <c r="C34" s="23">
        <v>2</v>
      </c>
      <c r="D34" s="23">
        <v>2</v>
      </c>
      <c r="E34" s="23">
        <v>3</v>
      </c>
      <c r="F34" s="23">
        <v>3</v>
      </c>
      <c r="G34" s="23">
        <v>4</v>
      </c>
      <c r="H34" s="13"/>
      <c r="I34" s="24">
        <f t="shared" si="1"/>
        <v>0</v>
      </c>
      <c r="J34" s="24">
        <f t="shared" si="2"/>
        <v>0.08447177119769855</v>
      </c>
      <c r="K34" s="24">
        <f t="shared" si="0"/>
        <v>0.04137974399241062</v>
      </c>
      <c r="L34" s="24">
        <f t="shared" si="3"/>
        <v>0.04729412282062673</v>
      </c>
    </row>
    <row r="35" spans="1:12" ht="12.75">
      <c r="A35" s="13" t="s">
        <v>51</v>
      </c>
      <c r="B35" s="13"/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13"/>
      <c r="I35" s="24">
        <v>0</v>
      </c>
      <c r="J35" s="24">
        <v>0</v>
      </c>
      <c r="K35" s="24">
        <v>0</v>
      </c>
      <c r="L35" s="24">
        <v>0</v>
      </c>
    </row>
    <row r="36" spans="1:12" ht="12.75">
      <c r="A36" s="26" t="s">
        <v>52</v>
      </c>
      <c r="B36" s="13"/>
      <c r="C36" s="23">
        <f>SUM(C31:C35)</f>
        <v>116</v>
      </c>
      <c r="D36" s="23">
        <f>SUM(D31:D35)</f>
        <v>119</v>
      </c>
      <c r="E36" s="23">
        <f>SUM(E31:E35)</f>
        <v>131</v>
      </c>
      <c r="F36" s="23">
        <f>SUM(F31:F35)</f>
        <v>141</v>
      </c>
      <c r="G36" s="23">
        <f>SUM(G31:G35)</f>
        <v>152</v>
      </c>
      <c r="H36" s="13"/>
      <c r="I36" s="24">
        <f t="shared" si="1"/>
        <v>0.02586206896551735</v>
      </c>
      <c r="J36" s="24">
        <f t="shared" si="2"/>
        <v>0.024619604777391224</v>
      </c>
      <c r="K36" s="24">
        <f t="shared" si="0"/>
        <v>0.019708671095725938</v>
      </c>
      <c r="L36" s="24">
        <f t="shared" si="3"/>
        <v>0.018182683446652748</v>
      </c>
    </row>
    <row r="37" spans="1:12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2.75">
      <c r="A38" s="13"/>
      <c r="B38" s="13"/>
      <c r="C38" s="13"/>
      <c r="D38" s="14" t="s">
        <v>12</v>
      </c>
      <c r="F38" s="14"/>
      <c r="G38" s="13"/>
      <c r="H38" s="13"/>
      <c r="I38" s="13"/>
      <c r="J38" s="13"/>
      <c r="K38" s="13"/>
      <c r="L38" s="13"/>
    </row>
    <row r="39" spans="1:12" ht="12.75">
      <c r="A39" s="13"/>
      <c r="B39" s="13"/>
      <c r="C39" s="21" t="s">
        <v>7</v>
      </c>
      <c r="D39" s="21" t="s">
        <v>4</v>
      </c>
      <c r="E39" s="21" t="s">
        <v>5</v>
      </c>
      <c r="F39" s="21" t="s">
        <v>23</v>
      </c>
      <c r="G39" s="21" t="s">
        <v>6</v>
      </c>
      <c r="H39" s="13"/>
      <c r="I39" s="14" t="s">
        <v>54</v>
      </c>
      <c r="J39" s="17"/>
      <c r="K39" s="17"/>
      <c r="L39" s="17"/>
    </row>
    <row r="40" spans="1:12" ht="12.75">
      <c r="A40" s="14" t="s">
        <v>22</v>
      </c>
      <c r="B40" s="13"/>
      <c r="C40" s="13"/>
      <c r="D40" s="13"/>
      <c r="E40" s="13"/>
      <c r="F40" s="13"/>
      <c r="G40" s="13"/>
      <c r="H40" s="13"/>
      <c r="I40" s="15" t="s">
        <v>61</v>
      </c>
      <c r="J40" s="17"/>
      <c r="K40" s="17"/>
      <c r="L40" s="17"/>
    </row>
    <row r="41" spans="1:12" ht="12.75">
      <c r="A41" s="13" t="s">
        <v>53</v>
      </c>
      <c r="B41" s="13"/>
      <c r="C41" s="27">
        <v>105</v>
      </c>
      <c r="D41" s="27">
        <v>106</v>
      </c>
      <c r="E41" s="27">
        <v>108</v>
      </c>
      <c r="F41" s="27">
        <v>111</v>
      </c>
      <c r="G41" s="27">
        <v>115</v>
      </c>
      <c r="H41" s="13"/>
      <c r="I41" s="15" t="s">
        <v>29</v>
      </c>
      <c r="J41" s="17"/>
      <c r="K41" s="17"/>
      <c r="L41" s="17"/>
    </row>
    <row r="42" spans="1:12" ht="12.75">
      <c r="A42" s="13" t="s">
        <v>37</v>
      </c>
      <c r="B42" s="13"/>
      <c r="C42" s="27">
        <v>36</v>
      </c>
      <c r="D42" s="27">
        <v>38</v>
      </c>
      <c r="E42" s="27">
        <v>40</v>
      </c>
      <c r="F42" s="27">
        <v>46</v>
      </c>
      <c r="G42" s="27">
        <v>52</v>
      </c>
      <c r="H42" s="13"/>
      <c r="I42" s="15" t="s">
        <v>30</v>
      </c>
      <c r="J42" s="17"/>
      <c r="K42" s="17"/>
      <c r="L42" s="17"/>
    </row>
    <row r="43" spans="1:12" ht="12.75">
      <c r="A43" s="14" t="s">
        <v>13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s="13" t="s">
        <v>53</v>
      </c>
      <c r="B44" s="13"/>
      <c r="C44" s="24">
        <v>0.658</v>
      </c>
      <c r="D44" s="24">
        <v>0.664</v>
      </c>
      <c r="E44" s="24">
        <v>0.675</v>
      </c>
      <c r="F44" s="24">
        <v>0.682</v>
      </c>
      <c r="G44" s="24">
        <v>0.69</v>
      </c>
      <c r="H44" s="13"/>
      <c r="I44" s="13"/>
      <c r="J44" s="13"/>
      <c r="K44" s="13"/>
      <c r="L44" s="13"/>
    </row>
    <row r="45" spans="1:12" ht="12.75">
      <c r="A45" s="13" t="s">
        <v>37</v>
      </c>
      <c r="B45" s="13"/>
      <c r="C45" s="24">
        <v>0.41753990178023326</v>
      </c>
      <c r="D45" s="24">
        <v>0.40033594624860025</v>
      </c>
      <c r="E45" s="24">
        <v>0.406</v>
      </c>
      <c r="F45" s="24">
        <v>0.412</v>
      </c>
      <c r="G45" s="24">
        <v>0.42032967032967034</v>
      </c>
      <c r="H45" s="13"/>
      <c r="I45" s="13"/>
      <c r="J45" s="13"/>
      <c r="K45" s="13"/>
      <c r="L45" s="13"/>
    </row>
    <row r="46" spans="1:12" ht="12.75">
      <c r="A46" s="14" t="s">
        <v>14</v>
      </c>
      <c r="B46" s="13"/>
      <c r="C46" s="28">
        <f>(C19+C22)/C36</f>
        <v>485.26724137931035</v>
      </c>
      <c r="D46" s="28">
        <f>(D19+D22)/D36</f>
        <v>489.9159663865546</v>
      </c>
      <c r="E46" s="28">
        <f>(E19+E22)/E36</f>
        <v>492.36641221374043</v>
      </c>
      <c r="F46" s="28">
        <f>(F19+F22)/F36</f>
        <v>500</v>
      </c>
      <c r="G46" s="28">
        <f>(G19+G22)/G36</f>
        <v>506.57894736842104</v>
      </c>
      <c r="H46" s="13"/>
      <c r="J46" s="13"/>
      <c r="L46" s="13"/>
    </row>
    <row r="48" ht="12.75">
      <c r="A48" s="14" t="s">
        <v>62</v>
      </c>
    </row>
  </sheetData>
  <printOptions/>
  <pageMargins left="0.43" right="0.47" top="0.55" bottom="0.56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/ FAA /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LeBoff</dc:creator>
  <cp:keywords/>
  <dc:description/>
  <cp:lastModifiedBy>Peter J LeBoff</cp:lastModifiedBy>
  <cp:lastPrinted>2001-04-26T17:10:23Z</cp:lastPrinted>
  <dcterms:created xsi:type="dcterms:W3CDTF">2001-02-06T15:52:44Z</dcterms:created>
  <dcterms:modified xsi:type="dcterms:W3CDTF">2001-04-26T14:37:17Z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