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70" yWindow="255" windowWidth="10065" windowHeight="8370" tabRatio="659" activeTab="0"/>
  </bookViews>
  <sheets>
    <sheet name="Desktop CPU Calculator" sheetId="1" r:id="rId1"/>
    <sheet name="Assumptions" sheetId="2" r:id="rId2"/>
  </sheets>
  <externalReferences>
    <externalReference r:id="rId5"/>
  </externalReferences>
  <definedNames>
    <definedName name="annual_results_year" localSheetId="1">'[1]Controls'!$E$3</definedName>
    <definedName name="Btu_per_gallon_of_number_2_heating_oil">'Assumptions'!#REF!</definedName>
    <definedName name="Btu_per_Therm">'Assumptions'!#REF!</definedName>
    <definedName name="HVAC_Equipment_Oversizing_Factor">'Assumptions'!#REF!</definedName>
    <definedName name="_xlnm.Print_Area" localSheetId="1">'Assumptions'!$A$1:$D$61</definedName>
    <definedName name="_xlnm.Print_Area" localSheetId="0">'Desktop CPU Calculator'!$A$1:$O$67</definedName>
  </definedNames>
  <calcPr fullCalcOnLoad="1"/>
</workbook>
</file>

<file path=xl/sharedStrings.xml><?xml version="1.0" encoding="utf-8"?>
<sst xmlns="http://schemas.openxmlformats.org/spreadsheetml/2006/main" count="175" uniqueCount="112">
  <si>
    <t>Data Source</t>
  </si>
  <si>
    <t>Power</t>
  </si>
  <si>
    <t>Conventional Unit</t>
  </si>
  <si>
    <t>Maintenance</t>
  </si>
  <si>
    <t>Lifetime maintenance cost</t>
  </si>
  <si>
    <t>Usage</t>
  </si>
  <si>
    <t>Category</t>
  </si>
  <si>
    <t>Value</t>
  </si>
  <si>
    <t>Energy Prices</t>
  </si>
  <si>
    <t>years</t>
  </si>
  <si>
    <t>ENERGY STAR Qualified Unit</t>
  </si>
  <si>
    <t>Initial cost per unit (estimated retail price)</t>
  </si>
  <si>
    <t>Total</t>
  </si>
  <si>
    <t>Maintenance costs (lifetime)</t>
  </si>
  <si>
    <t>Electricity Rate ($/kWh)</t>
  </si>
  <si>
    <t xml:space="preserve"> Savings with ENERGY STAR</t>
  </si>
  <si>
    <t>hours/year</t>
  </si>
  <si>
    <t>Lifetime</t>
  </si>
  <si>
    <t>A real discount rate of 4 percent is assumed, which is roughly equivalent to the nominal discount rate of 7 percent (4 percent real discount rate + 3 percent inflation rate).</t>
  </si>
  <si>
    <t>Life Cycle Cost Estimate for</t>
  </si>
  <si>
    <t>Enter your own values in the gray boxes or use our default values.</t>
  </si>
  <si>
    <t xml:space="preserve">Life cycle savings </t>
  </si>
  <si>
    <t>Net life cycle savings (life cycle savings - additional cost)</t>
  </si>
  <si>
    <t>Simple payback of additional cost (years)</t>
  </si>
  <si>
    <t>Air pollution reduction equivalence (number of cars removed from the road for a year)</t>
  </si>
  <si>
    <t>Savings as a percent of retail price</t>
  </si>
  <si>
    <t>Life cycle energy saved (kWh)</t>
  </si>
  <si>
    <t>Discount Rate</t>
  </si>
  <si>
    <t>Commercial and Residential Discount Rate (real)</t>
  </si>
  <si>
    <r>
      <t>Annual CO</t>
    </r>
    <r>
      <rPr>
        <vertAlign val="subscript"/>
        <sz val="10"/>
        <rFont val="Univers"/>
        <family val="2"/>
      </rPr>
      <t>2</t>
    </r>
    <r>
      <rPr>
        <sz val="10"/>
        <rFont val="Univers"/>
        <family val="2"/>
      </rPr>
      <t xml:space="preserve"> emissions for "average" passenger car</t>
    </r>
  </si>
  <si>
    <t xml:space="preserve">Air pollution reduction equivalence (acres of forest) </t>
  </si>
  <si>
    <t>$/kWh</t>
  </si>
  <si>
    <r>
      <t>†</t>
    </r>
    <r>
      <rPr>
        <i/>
        <sz val="9"/>
        <rFont val="Univers"/>
        <family val="2"/>
      </rPr>
      <t xml:space="preserve">  A simple payback period of zero years means that the payback is immediate.</t>
    </r>
  </si>
  <si>
    <r>
      <t>Annual CO</t>
    </r>
    <r>
      <rPr>
        <vertAlign val="subscript"/>
        <sz val="10"/>
        <rFont val="Univers"/>
        <family val="2"/>
      </rPr>
      <t>2</t>
    </r>
    <r>
      <rPr>
        <sz val="10"/>
        <rFont val="Univers"/>
        <family val="2"/>
      </rPr>
      <t xml:space="preserve"> sequestration per forested acre</t>
    </r>
  </si>
  <si>
    <r>
      <t>Life cycle air pollution reduction (lbs of CO</t>
    </r>
    <r>
      <rPr>
        <vertAlign val="subscript"/>
        <sz val="10"/>
        <rFont val="Univers"/>
        <family val="2"/>
      </rPr>
      <t>2</t>
    </r>
    <r>
      <rPr>
        <sz val="10"/>
        <rFont val="Univers"/>
        <family val="2"/>
      </rPr>
      <t>)</t>
    </r>
  </si>
  <si>
    <r>
      <t>Simple payback of initial additional cost (years)</t>
    </r>
    <r>
      <rPr>
        <vertAlign val="superscript"/>
        <sz val="10"/>
        <rFont val="Univers"/>
        <family val="2"/>
      </rPr>
      <t>†</t>
    </r>
    <r>
      <rPr>
        <sz val="10"/>
        <rFont val="Univers"/>
        <family val="2"/>
      </rPr>
      <t xml:space="preserve">  </t>
    </r>
  </si>
  <si>
    <r>
      <t>Life Cycle Costs</t>
    </r>
    <r>
      <rPr>
        <b/>
        <vertAlign val="superscript"/>
        <sz val="11"/>
        <rFont val="Univers"/>
        <family val="2"/>
      </rPr>
      <t>*</t>
    </r>
  </si>
  <si>
    <t xml:space="preserve"> </t>
  </si>
  <si>
    <t>This energy savings calculator was developed by the U.S. EPA and U.S. DOE and is provided for estimating purposes only.    Actual energy savings may vary based on use and other factors.</t>
  </si>
  <si>
    <t>Initial cost difference</t>
  </si>
  <si>
    <t>Initial cost per unit</t>
  </si>
  <si>
    <t>Quantity</t>
  </si>
  <si>
    <r>
      <t>lbs CO</t>
    </r>
    <r>
      <rPr>
        <vertAlign val="subscript"/>
        <sz val="10"/>
        <rFont val="Univers"/>
        <family val="2"/>
      </rPr>
      <t>2</t>
    </r>
    <r>
      <rPr>
        <sz val="10"/>
        <rFont val="Univers"/>
        <family val="2"/>
      </rPr>
      <t>/kWh</t>
    </r>
  </si>
  <si>
    <t>Average number of hours in "off" mode per year</t>
  </si>
  <si>
    <r>
      <t>CO</t>
    </r>
    <r>
      <rPr>
        <b/>
        <vertAlign val="subscript"/>
        <sz val="11"/>
        <rFont val="Univers"/>
        <family val="2"/>
      </rPr>
      <t>2</t>
    </r>
    <r>
      <rPr>
        <b/>
        <sz val="11"/>
        <rFont val="Univers"/>
        <family val="2"/>
      </rPr>
      <t xml:space="preserve"> Equivalents</t>
    </r>
  </si>
  <si>
    <r>
      <t>CO</t>
    </r>
    <r>
      <rPr>
        <b/>
        <vertAlign val="subscript"/>
        <sz val="11"/>
        <rFont val="Univers"/>
        <family val="2"/>
      </rPr>
      <t>2</t>
    </r>
    <r>
      <rPr>
        <b/>
        <sz val="11"/>
        <rFont val="Univers"/>
        <family val="2"/>
      </rPr>
      <t xml:space="preserve"> Emissions Factors</t>
    </r>
  </si>
  <si>
    <t>If you have any questions, please contact ESCalcs@cadmusgroup.com.</t>
  </si>
  <si>
    <t>Electricity costs</t>
  </si>
  <si>
    <t>Annual electricity consumption (kWh)</t>
  </si>
  <si>
    <t>Maintenance costs</t>
  </si>
  <si>
    <t>Life cycle operating cost (electricity and maintenance)</t>
  </si>
  <si>
    <t>Electricity costs (lifetime)</t>
  </si>
  <si>
    <t>Life cycle electricity consumption (kWh)</t>
  </si>
  <si>
    <t>Average number of hours in "active" mode per year</t>
  </si>
  <si>
    <t>Computer</t>
  </si>
  <si>
    <t>All Computers</t>
  </si>
  <si>
    <t>Assumes that unit is traded in or no longer used at the end of expected lifetime.</t>
  </si>
  <si>
    <t>Assumptions for Desktop Computers</t>
  </si>
  <si>
    <t>Commercial Electricity Price</t>
  </si>
  <si>
    <t>Residential Electricity Price</t>
  </si>
  <si>
    <r>
      <t>Electricity CO</t>
    </r>
    <r>
      <rPr>
        <vertAlign val="subscript"/>
        <sz val="10"/>
        <rFont val="Univers"/>
        <family val="2"/>
      </rPr>
      <t>2</t>
    </r>
    <r>
      <rPr>
        <sz val="10"/>
        <rFont val="Univers"/>
        <family val="2"/>
      </rPr>
      <t xml:space="preserve"> Emission Factor</t>
    </r>
  </si>
  <si>
    <r>
      <t>lbs CO</t>
    </r>
    <r>
      <rPr>
        <vertAlign val="subscript"/>
        <sz val="10"/>
        <rFont val="Univers"/>
        <family val="2"/>
      </rPr>
      <t>2</t>
    </r>
    <r>
      <rPr>
        <sz val="10"/>
        <rFont val="Univers"/>
        <family val="2"/>
      </rPr>
      <t>/year</t>
    </r>
  </si>
  <si>
    <t>Average number of hours in "idle" mode per year</t>
  </si>
  <si>
    <t>Average number of hours in "sleep" mode per year</t>
  </si>
  <si>
    <t>Yes</t>
  </si>
  <si>
    <t>No</t>
  </si>
  <si>
    <t>ENERGY STAR</t>
  </si>
  <si>
    <t>Annual Operating Costs*</t>
  </si>
  <si>
    <t>Always On</t>
  </si>
  <si>
    <t>Always Off</t>
  </si>
  <si>
    <t>sleep</t>
  </si>
  <si>
    <t>off</t>
  </si>
  <si>
    <t>Wtg Avg</t>
  </si>
  <si>
    <t>Without PM</t>
  </si>
  <si>
    <t>With PM</t>
  </si>
  <si>
    <t>idle</t>
  </si>
  <si>
    <t>Does your current computer(s) have sleep settings activated?</t>
  </si>
  <si>
    <t>Power Management</t>
  </si>
  <si>
    <t xml:space="preserve">Conventional </t>
  </si>
  <si>
    <t>active</t>
  </si>
  <si>
    <t>EPA 2006 - Assumes Always Off at Night</t>
  </si>
  <si>
    <t>Night time turn off rate</t>
  </si>
  <si>
    <t>With Power Management Enabled</t>
  </si>
  <si>
    <t>Without Power Management Enabled</t>
  </si>
  <si>
    <t>Computer(s)</t>
  </si>
  <si>
    <t>Watts</t>
  </si>
  <si>
    <t>Average power in "active" mode</t>
  </si>
  <si>
    <t>Average power in "idle" mode</t>
  </si>
  <si>
    <t>Average power in "sleep" mode</t>
  </si>
  <si>
    <t>Average power in "off" mode</t>
  </si>
  <si>
    <t>Will your new ENERGY STAR computer(s) have sleep settings activated?*</t>
  </si>
  <si>
    <t>*EPA strongly recommends that you consider power managing your computers, before power managing your computer at work consult your IT staff.</t>
  </si>
  <si>
    <t>LBNL 2006</t>
  </si>
  <si>
    <r>
      <t xml:space="preserve">*  Calculator assumes that 100% of users turn off their computer(s) at night. </t>
    </r>
    <r>
      <rPr>
        <i/>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 night time turn off rate.</t>
    </r>
  </si>
  <si>
    <t>Night Time Turnoff Rate</t>
  </si>
  <si>
    <t>**36 percent of the time turned off</t>
  </si>
  <si>
    <t>How often do you turn off your computer at night?</t>
  </si>
  <si>
    <t>**Default of 36% as the percentage of computers turned off each night is based upon 2004 Lawrence Berkeley National Lab Report entitled "After-hours Power Status of Office Equipment and Inventory of Miscellaneous Plug-Load Equipment".</t>
  </si>
  <si>
    <t>***If your organization always shuts off their computer at night the turn off rate should be set to 100%.</t>
  </si>
  <si>
    <t>****If your organization never shuts off their computers at night, the turn off rate should be set to 0%.</t>
  </si>
  <si>
    <t>***100 percent - Always Turned Off</t>
  </si>
  <si>
    <t>****Zero percent - Never Turned Off</t>
  </si>
  <si>
    <t>Other Turn Off Rate:</t>
  </si>
  <si>
    <t>Other Turn Off Rate</t>
  </si>
  <si>
    <t>Use Other Turn Off Rate?</t>
  </si>
  <si>
    <t>LBNL 2007</t>
  </si>
  <si>
    <t>ENERGY STAR Specification</t>
  </si>
  <si>
    <t>Industry Data 2008</t>
  </si>
  <si>
    <t>EIA 2008</t>
  </si>
  <si>
    <t>EPA 2008</t>
  </si>
  <si>
    <t>EPA 2007</t>
  </si>
  <si>
    <t>Calculator last updated: 08/08</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</si>
</sst>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0_);[Red]\(&quot;$&quot;#,##0.000\)"/>
    <numFmt numFmtId="167" formatCode="&quot;$&quot;#,##0.0_);\(&quot;$&quot;#,##0.0\)"/>
    <numFmt numFmtId="168" formatCode="0.000"/>
    <numFmt numFmtId="169" formatCode="&quot;$&quot;#,##0.0_);[Red]\(&quot;$&quot;#,##0.0\)"/>
    <numFmt numFmtId="170" formatCode="#,##0.0_);[Red]\(#,##0.0\)"/>
    <numFmt numFmtId="171" formatCode="_(* #,##0.0_);_(* \(#,##0.0\);_(* &quot;-&quot;??_);_(@_)"/>
    <numFmt numFmtId="172" formatCode="_(* #,##0_);_(* \(#,##0\);_(* &quot;-&quot;??_);_(@_)"/>
    <numFmt numFmtId="173" formatCode="&quot;$&quot;#,##0.0000_);[Red]\(&quot;$&quot;#,##0.0000\)"/>
    <numFmt numFmtId="174" formatCode="&quot;$&quot;#,##0.00"/>
    <numFmt numFmtId="175" formatCode="0.00000"/>
    <numFmt numFmtId="176" formatCode="0.000000"/>
    <numFmt numFmtId="177" formatCode="0.0000"/>
    <numFmt numFmtId="178" formatCode="#,##0.0"/>
    <numFmt numFmtId="179" formatCode="#,##0.0_);\(#,##0.0\)"/>
    <numFmt numFmtId="180" formatCode="&quot;$&quot;#,##0.000_);\(&quot;$&quot;#,##0.000\)"/>
    <numFmt numFmtId="181" formatCode="&quot;$&quot;#,##0.0"/>
    <numFmt numFmtId="182" formatCode="00000"/>
    <numFmt numFmtId="183" formatCode="0;[Red]0"/>
    <numFmt numFmtId="184" formatCode="#,##0;[Red]#,##0"/>
    <numFmt numFmtId="185" formatCode="&quot;$&quot;#,##0;[Red]&quot;$&quot;#,##0"/>
    <numFmt numFmtId="186" formatCode="0.0;[Red]0.0"/>
    <numFmt numFmtId="187" formatCode="&quot;$&quot;#,##0.00;[Red]&quot;$&quot;#,##0.00"/>
    <numFmt numFmtId="188" formatCode="#,##0.0;[Red]#,##0.0"/>
    <numFmt numFmtId="189" formatCode="0.00000000"/>
    <numFmt numFmtId="190" formatCode="0.0000000"/>
    <numFmt numFmtId="191" formatCode="#,##0.00;[Red]#,##0.00"/>
    <numFmt numFmtId="192" formatCode="&quot;Yes&quot;;&quot;Yes&quot;;&quot;No&quot;"/>
    <numFmt numFmtId="193" formatCode="&quot;True&quot;;&quot;True&quot;;&quot;False&quot;"/>
    <numFmt numFmtId="194" formatCode="&quot;On&quot;;&quot;On&quot;;&quot;Off&quot;"/>
    <numFmt numFmtId="195" formatCode="[$€-2]\ #,##0.00_);[Red]\([$€-2]\ #,##0.00\)"/>
    <numFmt numFmtId="196" formatCode="&quot;$&quot;#,##0.000"/>
    <numFmt numFmtId="197" formatCode="#,##0.000"/>
    <numFmt numFmtId="198" formatCode="#,##0.0000"/>
    <numFmt numFmtId="199" formatCode="#,##0.00000"/>
    <numFmt numFmtId="200" formatCode="&quot;$&quot;#,##0.0000"/>
  </numFmts>
  <fonts count="50">
    <font>
      <sz val="10"/>
      <name val="Arial"/>
      <family val="0"/>
    </font>
    <font>
      <sz val="10"/>
      <name val="Univers"/>
      <family val="2"/>
    </font>
    <font>
      <b/>
      <sz val="12"/>
      <name val="Univers"/>
      <family val="2"/>
    </font>
    <font>
      <i/>
      <sz val="9"/>
      <name val="Univers"/>
      <family val="2"/>
    </font>
    <font>
      <b/>
      <sz val="10"/>
      <name val="Univers"/>
      <family val="2"/>
    </font>
    <font>
      <vertAlign val="superscript"/>
      <sz val="9"/>
      <name val="Univers"/>
      <family val="2"/>
    </font>
    <font>
      <b/>
      <sz val="11"/>
      <name val="Univers"/>
      <family val="2"/>
    </font>
    <font>
      <b/>
      <sz val="14"/>
      <color indexed="48"/>
      <name val="Univers"/>
      <family val="2"/>
    </font>
    <font>
      <vertAlign val="subscript"/>
      <sz val="10"/>
      <name val="Univers"/>
      <family val="2"/>
    </font>
    <font>
      <i/>
      <sz val="10"/>
      <name val="Univers"/>
      <family val="2"/>
    </font>
    <font>
      <b/>
      <sz val="12"/>
      <color indexed="48"/>
      <name val="Univers"/>
      <family val="2"/>
    </font>
    <font>
      <b/>
      <u val="single"/>
      <sz val="11"/>
      <name val="Univers"/>
      <family val="2"/>
    </font>
    <font>
      <b/>
      <vertAlign val="superscript"/>
      <sz val="11"/>
      <name val="Univers"/>
      <family val="2"/>
    </font>
    <font>
      <vertAlign val="superscript"/>
      <sz val="10"/>
      <name val="Univers"/>
      <family val="2"/>
    </font>
    <font>
      <sz val="11"/>
      <name val="Univers"/>
      <family val="2"/>
    </font>
    <font>
      <i/>
      <vertAlign val="superscript"/>
      <sz val="9"/>
      <name val="Univers"/>
      <family val="2"/>
    </font>
    <font>
      <b/>
      <vertAlign val="subscript"/>
      <sz val="11"/>
      <name val="Univers"/>
      <family val="2"/>
    </font>
    <font>
      <sz val="11"/>
      <color indexed="10"/>
      <name val="Univers"/>
      <family val="2"/>
    </font>
    <font>
      <sz val="10"/>
      <color indexed="10"/>
      <name val="Univers"/>
      <family val="2"/>
    </font>
    <font>
      <u val="single"/>
      <sz val="10"/>
      <color indexed="12"/>
      <name val="Arial"/>
      <family val="2"/>
    </font>
    <font>
      <u val="single"/>
      <sz val="10"/>
      <color indexed="36"/>
      <name val="Arial"/>
      <family val="2"/>
    </font>
    <font>
      <b/>
      <sz val="12"/>
      <color indexed="8"/>
      <name val="Univers"/>
      <family val="2"/>
    </font>
    <font>
      <sz val="10"/>
      <color indexed="8"/>
      <name val="Univers"/>
      <family val="2"/>
    </font>
    <font>
      <sz val="11"/>
      <color indexed="8"/>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ms Rmn"/>
      <family val="0"/>
    </font>
    <font>
      <sz val="10"/>
      <color indexed="9"/>
      <name val="Univers"/>
      <family val="2"/>
    </font>
    <font>
      <b/>
      <sz val="10"/>
      <color indexed="9"/>
      <name val="Univers"/>
      <family val="2"/>
    </font>
    <font>
      <sz val="10"/>
      <color indexed="9"/>
      <name val="Tms Rmn"/>
      <family val="0"/>
    </font>
    <font>
      <sz val="11"/>
      <color indexed="9"/>
      <name val="Univers"/>
      <family val="2"/>
    </font>
    <font>
      <b/>
      <sz val="11"/>
      <color indexed="9"/>
      <name val="Univers"/>
      <family val="2"/>
    </font>
    <font>
      <b/>
      <sz val="12"/>
      <color indexed="9"/>
      <name val="Univers"/>
      <family val="2"/>
    </font>
    <font>
      <sz val="10.5"/>
      <color indexed="9"/>
      <name val="Consolas"/>
      <family val="3"/>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color indexed="8"/>
      </left>
      <right style="medium">
        <color indexed="8"/>
      </right>
      <top style="medium">
        <color indexed="8"/>
      </top>
      <bottom style="medium">
        <color indexed="8"/>
      </bottom>
    </border>
    <border>
      <left style="medium"/>
      <right style="medium"/>
      <top style="medium"/>
      <bottom style="mediu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9"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00">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1" fillId="0" borderId="0" xfId="0" applyFont="1" applyAlignment="1" applyProtection="1">
      <alignment horizontal="right"/>
      <protection/>
    </xf>
    <xf numFmtId="0" fontId="4" fillId="0" borderId="0" xfId="0" applyFont="1" applyAlignment="1" applyProtection="1">
      <alignment/>
      <protection/>
    </xf>
    <xf numFmtId="0" fontId="1" fillId="0" borderId="0" xfId="0" applyFont="1" applyFill="1" applyAlignment="1" applyProtection="1">
      <alignment/>
      <protection/>
    </xf>
    <xf numFmtId="0" fontId="7" fillId="0" borderId="0" xfId="0" applyFont="1" applyAlignment="1">
      <alignment horizontal="center" wrapText="1"/>
    </xf>
    <xf numFmtId="0" fontId="1" fillId="22" borderId="0" xfId="0" applyFont="1" applyFill="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protection/>
    </xf>
    <xf numFmtId="0" fontId="1" fillId="22" borderId="12" xfId="0" applyFont="1" applyFill="1" applyBorder="1" applyAlignment="1" applyProtection="1">
      <alignment/>
      <protection/>
    </xf>
    <xf numFmtId="0" fontId="1" fillId="22" borderId="13" xfId="0" applyFont="1" applyFill="1" applyBorder="1" applyAlignment="1" applyProtection="1">
      <alignmen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1" fillId="4" borderId="16" xfId="0" applyFont="1" applyFill="1" applyBorder="1" applyAlignment="1" applyProtection="1">
      <alignment/>
      <protection/>
    </xf>
    <xf numFmtId="0" fontId="1" fillId="4" borderId="0" xfId="0" applyFont="1" applyFill="1" applyBorder="1" applyAlignment="1" applyProtection="1">
      <alignment/>
      <protection/>
    </xf>
    <xf numFmtId="0" fontId="1" fillId="4" borderId="17" xfId="0" applyFont="1" applyFill="1" applyBorder="1" applyAlignment="1" applyProtection="1">
      <alignment/>
      <protection/>
    </xf>
    <xf numFmtId="0" fontId="1" fillId="4" borderId="16" xfId="0" applyFont="1" applyFill="1" applyBorder="1" applyAlignment="1" applyProtection="1">
      <alignment/>
      <protection/>
    </xf>
    <xf numFmtId="164" fontId="1" fillId="4" borderId="0" xfId="0" applyNumberFormat="1" applyFont="1" applyFill="1" applyBorder="1" applyAlignment="1" applyProtection="1">
      <alignment/>
      <protection/>
    </xf>
    <xf numFmtId="0" fontId="1" fillId="4" borderId="16" xfId="0" applyFont="1" applyFill="1" applyBorder="1" applyAlignment="1" applyProtection="1">
      <alignment horizontal="left" indent="1"/>
      <protection/>
    </xf>
    <xf numFmtId="37" fontId="1" fillId="4" borderId="0" xfId="0" applyNumberFormat="1" applyFont="1" applyFill="1" applyBorder="1" applyAlignment="1" applyProtection="1">
      <alignment/>
      <protection/>
    </xf>
    <xf numFmtId="0" fontId="1" fillId="4" borderId="16" xfId="0" applyFont="1" applyFill="1" applyBorder="1" applyAlignment="1" applyProtection="1">
      <alignment horizontal="left" indent="2"/>
      <protection/>
    </xf>
    <xf numFmtId="0" fontId="1" fillId="4" borderId="16" xfId="0" applyFont="1" applyFill="1" applyBorder="1" applyAlignment="1" applyProtection="1">
      <alignment horizontal="left"/>
      <protection/>
    </xf>
    <xf numFmtId="0" fontId="6" fillId="4" borderId="16" xfId="0" applyFont="1" applyFill="1" applyBorder="1" applyAlignment="1" applyProtection="1">
      <alignment/>
      <protection/>
    </xf>
    <xf numFmtId="0" fontId="4" fillId="4" borderId="0" xfId="0" applyFont="1" applyFill="1" applyBorder="1" applyAlignment="1" applyProtection="1">
      <alignment/>
      <protection/>
    </xf>
    <xf numFmtId="0" fontId="6" fillId="4" borderId="0" xfId="0" applyFont="1" applyFill="1" applyBorder="1" applyAlignment="1" applyProtection="1">
      <alignment/>
      <protection/>
    </xf>
    <xf numFmtId="0" fontId="4" fillId="4" borderId="17" xfId="0" applyFont="1" applyFill="1" applyBorder="1" applyAlignment="1" applyProtection="1">
      <alignment/>
      <protection/>
    </xf>
    <xf numFmtId="164" fontId="6" fillId="4" borderId="0" xfId="0" applyNumberFormat="1" applyFont="1" applyFill="1" applyBorder="1" applyAlignment="1" applyProtection="1">
      <alignmen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3" fillId="7" borderId="10" xfId="0" applyFont="1" applyFill="1" applyBorder="1" applyAlignment="1" applyProtection="1">
      <alignment/>
      <protection/>
    </xf>
    <xf numFmtId="0" fontId="6" fillId="7" borderId="11" xfId="0" applyFont="1" applyFill="1" applyBorder="1" applyAlignment="1" applyProtection="1">
      <alignment horizontal="center" wrapText="1"/>
      <protection/>
    </xf>
    <xf numFmtId="0" fontId="1" fillId="7" borderId="12" xfId="0" applyFont="1" applyFill="1" applyBorder="1" applyAlignment="1" applyProtection="1">
      <alignment/>
      <protection/>
    </xf>
    <xf numFmtId="0" fontId="1" fillId="7" borderId="16" xfId="0" applyFont="1" applyFill="1" applyBorder="1" applyAlignment="1" applyProtection="1">
      <alignment horizontal="left"/>
      <protection/>
    </xf>
    <xf numFmtId="0" fontId="1" fillId="7" borderId="0" xfId="0" applyFont="1" applyFill="1" applyBorder="1" applyAlignment="1" applyProtection="1">
      <alignment/>
      <protection/>
    </xf>
    <xf numFmtId="0" fontId="1" fillId="7" borderId="17" xfId="0" applyFont="1" applyFill="1" applyBorder="1" applyAlignment="1" applyProtection="1">
      <alignment/>
      <protection/>
    </xf>
    <xf numFmtId="0" fontId="4" fillId="7" borderId="0" xfId="0" applyFont="1" applyFill="1" applyBorder="1" applyAlignment="1" applyProtection="1">
      <alignment horizontal="right"/>
      <protection/>
    </xf>
    <xf numFmtId="0" fontId="1" fillId="7" borderId="16"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0" fontId="3" fillId="7" borderId="16" xfId="0" applyFont="1" applyFill="1" applyBorder="1" applyAlignment="1" applyProtection="1">
      <alignment/>
      <protection/>
    </xf>
    <xf numFmtId="0" fontId="6" fillId="7" borderId="0" xfId="0" applyFont="1" applyFill="1" applyBorder="1" applyAlignment="1" applyProtection="1">
      <alignment horizontal="center" wrapText="1"/>
      <protection/>
    </xf>
    <xf numFmtId="185" fontId="1" fillId="7" borderId="0" xfId="0" applyNumberFormat="1" applyFont="1" applyFill="1" applyBorder="1" applyAlignment="1" applyProtection="1">
      <alignment/>
      <protection/>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9" fillId="0" borderId="0" xfId="0" applyFont="1" applyAlignment="1" applyProtection="1">
      <alignment/>
      <protection/>
    </xf>
    <xf numFmtId="0" fontId="3" fillId="0" borderId="0" xfId="0" applyFont="1" applyFill="1" applyAlignment="1" applyProtection="1">
      <alignment/>
      <protection/>
    </xf>
    <xf numFmtId="0" fontId="9" fillId="0" borderId="0" xfId="0" applyFont="1" applyAlignment="1">
      <alignment horizontal="left" wrapText="1"/>
    </xf>
    <xf numFmtId="0" fontId="5" fillId="0" borderId="0" xfId="0" applyFont="1" applyAlignment="1" applyProtection="1">
      <alignment horizontal="left"/>
      <protection/>
    </xf>
    <xf numFmtId="0" fontId="1" fillId="4" borderId="16" xfId="0" applyFont="1" applyFill="1" applyBorder="1" applyAlignment="1" applyProtection="1">
      <alignment horizontal="right"/>
      <protection/>
    </xf>
    <xf numFmtId="0" fontId="1" fillId="22" borderId="16" xfId="0" applyFont="1" applyFill="1" applyBorder="1" applyAlignment="1" applyProtection="1">
      <alignment horizontal="left"/>
      <protection/>
    </xf>
    <xf numFmtId="166" fontId="1" fillId="20" borderId="18" xfId="0" applyNumberFormat="1" applyFont="1" applyFill="1" applyBorder="1" applyAlignment="1" applyProtection="1">
      <alignment/>
      <protection locked="0"/>
    </xf>
    <xf numFmtId="0" fontId="1" fillId="0" borderId="0" xfId="0" applyFont="1" applyFill="1" applyBorder="1" applyAlignment="1" applyProtection="1">
      <alignment/>
      <protection/>
    </xf>
    <xf numFmtId="0" fontId="1" fillId="7" borderId="11" xfId="0" applyFont="1" applyFill="1" applyBorder="1" applyAlignment="1" applyProtection="1">
      <alignment horizontal="center" wrapText="1"/>
      <protection/>
    </xf>
    <xf numFmtId="1" fontId="1" fillId="20" borderId="18" xfId="0" applyNumberFormat="1" applyFont="1" applyFill="1" applyBorder="1" applyAlignment="1" applyProtection="1">
      <alignment horizontal="center"/>
      <protection locked="0"/>
    </xf>
    <xf numFmtId="185" fontId="1" fillId="7" borderId="0" xfId="0" applyNumberFormat="1" applyFont="1" applyFill="1" applyBorder="1" applyAlignment="1" applyProtection="1">
      <alignment horizontal="center"/>
      <protection/>
    </xf>
    <xf numFmtId="0" fontId="6" fillId="7" borderId="14" xfId="0" applyFont="1" applyFill="1" applyBorder="1" applyAlignment="1" applyProtection="1">
      <alignment wrapText="1"/>
      <protection/>
    </xf>
    <xf numFmtId="0" fontId="6" fillId="4" borderId="0" xfId="0" applyFont="1" applyFill="1" applyBorder="1" applyAlignment="1" applyProtection="1">
      <alignment horizontal="center" wrapText="1"/>
      <protection/>
    </xf>
    <xf numFmtId="0" fontId="1" fillId="7" borderId="0" xfId="0" applyFont="1" applyFill="1" applyBorder="1" applyAlignment="1" applyProtection="1">
      <alignment wrapText="1"/>
      <protection/>
    </xf>
    <xf numFmtId="0" fontId="1" fillId="7" borderId="0" xfId="0" applyFont="1" applyFill="1" applyBorder="1" applyAlignment="1" applyProtection="1">
      <alignment horizontal="center" wrapText="1"/>
      <protection/>
    </xf>
    <xf numFmtId="0" fontId="6" fillId="7" borderId="0" xfId="0" applyFont="1" applyFill="1" applyBorder="1" applyAlignment="1" applyProtection="1">
      <alignment wrapText="1"/>
      <protection/>
    </xf>
    <xf numFmtId="0" fontId="1" fillId="4" borderId="0" xfId="0" applyFont="1" applyFill="1" applyAlignment="1" applyProtection="1">
      <alignment/>
      <protection/>
    </xf>
    <xf numFmtId="0" fontId="4" fillId="4" borderId="0" xfId="0" applyFont="1" applyFill="1" applyAlignment="1" applyProtection="1">
      <alignment/>
      <protection/>
    </xf>
    <xf numFmtId="0" fontId="2" fillId="0" borderId="0" xfId="0" applyFont="1" applyFill="1" applyBorder="1" applyAlignment="1" applyProtection="1">
      <alignment horizontal="center"/>
      <protection/>
    </xf>
    <xf numFmtId="0" fontId="14" fillId="0" borderId="0" xfId="0" applyFont="1" applyFill="1" applyBorder="1" applyAlignment="1" applyProtection="1">
      <alignment/>
      <protection/>
    </xf>
    <xf numFmtId="0" fontId="14" fillId="0" borderId="0" xfId="0" applyFont="1" applyFill="1" applyAlignment="1" applyProtection="1">
      <alignment/>
      <protection/>
    </xf>
    <xf numFmtId="0" fontId="2" fillId="0" borderId="0" xfId="0" applyFont="1" applyFill="1" applyBorder="1" applyAlignment="1" applyProtection="1">
      <alignment horizontal="center" vertical="top"/>
      <protection/>
    </xf>
    <xf numFmtId="0" fontId="6" fillId="0" borderId="0" xfId="0" applyFont="1" applyFill="1" applyBorder="1" applyAlignment="1" applyProtection="1">
      <alignment vertical="top"/>
      <protection/>
    </xf>
    <xf numFmtId="0" fontId="1" fillId="0" borderId="12" xfId="0" applyFont="1" applyFill="1" applyBorder="1" applyAlignment="1" applyProtection="1">
      <alignment horizontal="left" vertical="top"/>
      <protection/>
    </xf>
    <xf numFmtId="0" fontId="1" fillId="0" borderId="17" xfId="0" applyFont="1" applyFill="1" applyBorder="1" applyAlignment="1" applyProtection="1">
      <alignment horizontal="left" vertical="top"/>
      <protection/>
    </xf>
    <xf numFmtId="0" fontId="1" fillId="0" borderId="16" xfId="0" applyFont="1" applyFill="1" applyBorder="1" applyAlignment="1" applyProtection="1">
      <alignment horizontal="left" vertical="top"/>
      <protection/>
    </xf>
    <xf numFmtId="38" fontId="1" fillId="0" borderId="17" xfId="0" applyNumberFormat="1" applyFont="1" applyFill="1" applyBorder="1" applyAlignment="1" applyProtection="1">
      <alignment horizontal="left" vertical="top"/>
      <protection/>
    </xf>
    <xf numFmtId="165" fontId="14" fillId="0" borderId="17" xfId="0" applyNumberFormat="1" applyFont="1" applyFill="1" applyBorder="1" applyAlignment="1" applyProtection="1">
      <alignment horizontal="left" vertical="top"/>
      <protection/>
    </xf>
    <xf numFmtId="164" fontId="1" fillId="0" borderId="17" xfId="0" applyNumberFormat="1" applyFont="1" applyFill="1" applyBorder="1" applyAlignment="1" applyProtection="1">
      <alignment horizontal="left" vertical="top"/>
      <protection/>
    </xf>
    <xf numFmtId="0" fontId="14" fillId="0" borderId="17" xfId="0" applyFont="1" applyFill="1" applyBorder="1" applyAlignment="1" applyProtection="1">
      <alignment horizontal="left" vertical="top"/>
      <protection/>
    </xf>
    <xf numFmtId="165" fontId="1" fillId="0" borderId="17" xfId="59" applyNumberFormat="1" applyFont="1" applyFill="1" applyBorder="1" applyAlignment="1" applyProtection="1">
      <alignment horizontal="left" vertical="top"/>
      <protection/>
    </xf>
    <xf numFmtId="0" fontId="6" fillId="0" borderId="16" xfId="0" applyFont="1" applyBorder="1" applyAlignment="1" applyProtection="1">
      <alignment vertical="top"/>
      <protection/>
    </xf>
    <xf numFmtId="0" fontId="1" fillId="0" borderId="17" xfId="0" applyFont="1" applyBorder="1" applyAlignment="1" applyProtection="1">
      <alignment horizontal="left" vertical="top"/>
      <protection/>
    </xf>
    <xf numFmtId="0" fontId="1" fillId="0" borderId="15" xfId="0" applyFont="1" applyFill="1" applyBorder="1" applyAlignment="1" applyProtection="1">
      <alignment horizontal="left" vertical="top"/>
      <protection/>
    </xf>
    <xf numFmtId="0" fontId="1" fillId="0" borderId="0" xfId="0" applyFont="1" applyFill="1" applyBorder="1" applyAlignment="1" applyProtection="1">
      <alignment vertical="top"/>
      <protection/>
    </xf>
    <xf numFmtId="0" fontId="1" fillId="0" borderId="0" xfId="0" applyFont="1" applyFill="1" applyAlignment="1" applyProtection="1">
      <alignment horizontal="left" vertical="top"/>
      <protection/>
    </xf>
    <xf numFmtId="0" fontId="6" fillId="0" borderId="16" xfId="0" applyFont="1" applyFill="1" applyBorder="1" applyAlignment="1" applyProtection="1">
      <alignment horizontal="left" vertical="top" indent="1"/>
      <protection/>
    </xf>
    <xf numFmtId="0" fontId="4" fillId="0" borderId="16" xfId="0" applyFont="1" applyFill="1" applyBorder="1" applyAlignment="1" applyProtection="1">
      <alignment horizontal="left" vertical="top" indent="1"/>
      <protection/>
    </xf>
    <xf numFmtId="0" fontId="1" fillId="0" borderId="16" xfId="0" applyFont="1" applyFill="1" applyBorder="1" applyAlignment="1" applyProtection="1">
      <alignment horizontal="left" vertical="top" indent="2"/>
      <protection/>
    </xf>
    <xf numFmtId="0" fontId="4" fillId="0" borderId="16" xfId="0" applyFont="1" applyFill="1" applyBorder="1" applyAlignment="1" applyProtection="1">
      <alignment horizontal="left" vertical="top" indent="2"/>
      <protection/>
    </xf>
    <xf numFmtId="0" fontId="1" fillId="0" borderId="16" xfId="0" applyFont="1" applyFill="1" applyBorder="1" applyAlignment="1" applyProtection="1">
      <alignment horizontal="left" vertical="top" indent="3"/>
      <protection/>
    </xf>
    <xf numFmtId="0" fontId="1" fillId="0" borderId="16" xfId="0" applyFont="1" applyBorder="1" applyAlignment="1" applyProtection="1">
      <alignment horizontal="left" vertical="top" indent="1"/>
      <protection/>
    </xf>
    <xf numFmtId="164" fontId="6" fillId="22" borderId="0" xfId="0" applyNumberFormat="1" applyFont="1" applyFill="1" applyBorder="1" applyAlignment="1" applyProtection="1">
      <alignment/>
      <protection/>
    </xf>
    <xf numFmtId="3" fontId="6" fillId="22" borderId="0" xfId="0" applyNumberFormat="1" applyFont="1" applyFill="1" applyBorder="1" applyAlignment="1" applyProtection="1">
      <alignment/>
      <protection/>
    </xf>
    <xf numFmtId="165" fontId="6" fillId="22" borderId="0" xfId="0" applyNumberFormat="1" applyFont="1" applyFill="1" applyBorder="1" applyAlignment="1" applyProtection="1">
      <alignment/>
      <protection/>
    </xf>
    <xf numFmtId="4" fontId="6" fillId="22" borderId="0" xfId="0" applyNumberFormat="1" applyFont="1" applyFill="1" applyBorder="1" applyAlignment="1" applyProtection="1">
      <alignment/>
      <protection/>
    </xf>
    <xf numFmtId="9" fontId="6" fillId="22" borderId="0" xfId="59" applyFont="1" applyFill="1" applyBorder="1" applyAlignment="1" applyProtection="1">
      <alignment/>
      <protection/>
    </xf>
    <xf numFmtId="164" fontId="6" fillId="22" borderId="17" xfId="0" applyNumberFormat="1" applyFont="1" applyFill="1" applyBorder="1" applyAlignment="1" applyProtection="1">
      <alignment/>
      <protection/>
    </xf>
    <xf numFmtId="165" fontId="6" fillId="22" borderId="17" xfId="0" applyNumberFormat="1" applyFont="1" applyFill="1" applyBorder="1" applyAlignment="1" applyProtection="1">
      <alignment/>
      <protection/>
    </xf>
    <xf numFmtId="3" fontId="6" fillId="22" borderId="17" xfId="0" applyNumberFormat="1" applyFont="1" applyFill="1" applyBorder="1" applyAlignment="1" applyProtection="1">
      <alignment/>
      <protection/>
    </xf>
    <xf numFmtId="4" fontId="6" fillId="22" borderId="17" xfId="0" applyNumberFormat="1" applyFont="1" applyFill="1" applyBorder="1" applyAlignment="1" applyProtection="1">
      <alignment/>
      <protection/>
    </xf>
    <xf numFmtId="9" fontId="6" fillId="22" borderId="17" xfId="59" applyFont="1" applyFill="1" applyBorder="1" applyAlignment="1" applyProtection="1">
      <alignment/>
      <protection/>
    </xf>
    <xf numFmtId="164" fontId="1" fillId="4" borderId="14" xfId="0" applyNumberFormat="1" applyFont="1" applyFill="1" applyBorder="1" applyAlignment="1" applyProtection="1">
      <alignment/>
      <protection/>
    </xf>
    <xf numFmtId="3" fontId="9" fillId="4" borderId="0" xfId="0" applyNumberFormat="1" applyFont="1" applyFill="1" applyBorder="1" applyAlignment="1" applyProtection="1">
      <alignment horizontal="left"/>
      <protection/>
    </xf>
    <xf numFmtId="185" fontId="1" fillId="20" borderId="18" xfId="0" applyNumberFormat="1" applyFont="1" applyFill="1" applyBorder="1" applyAlignment="1" applyProtection="1">
      <alignment horizontal="right"/>
      <protection locked="0"/>
    </xf>
    <xf numFmtId="164" fontId="1" fillId="4" borderId="14" xfId="0" applyNumberFormat="1" applyFont="1" applyFill="1" applyBorder="1" applyAlignment="1" applyProtection="1">
      <alignment horizontal="right"/>
      <protection/>
    </xf>
    <xf numFmtId="164" fontId="1" fillId="4" borderId="0" xfId="0" applyNumberFormat="1" applyFont="1" applyFill="1" applyBorder="1" applyAlignment="1" applyProtection="1">
      <alignment/>
      <protection/>
    </xf>
    <xf numFmtId="0" fontId="17" fillId="0" borderId="0" xfId="0" applyFont="1" applyFill="1" applyBorder="1" applyAlignment="1" applyProtection="1">
      <alignment/>
      <protection/>
    </xf>
    <xf numFmtId="0" fontId="18" fillId="0" borderId="0" xfId="0" applyFont="1" applyFill="1" applyBorder="1" applyAlignment="1" applyProtection="1">
      <alignment/>
      <protection/>
    </xf>
    <xf numFmtId="0" fontId="6" fillId="0" borderId="0" xfId="0" applyFont="1" applyFill="1" applyBorder="1" applyAlignment="1" applyProtection="1">
      <alignment/>
      <protection/>
    </xf>
    <xf numFmtId="0" fontId="6" fillId="0" borderId="10" xfId="0" applyFont="1" applyFill="1" applyBorder="1" applyAlignment="1" applyProtection="1">
      <alignment vertical="top"/>
      <protection/>
    </xf>
    <xf numFmtId="0" fontId="1" fillId="0" borderId="12" xfId="0" applyFont="1" applyFill="1" applyBorder="1" applyAlignment="1" applyProtection="1">
      <alignment/>
      <protection/>
    </xf>
    <xf numFmtId="0" fontId="1" fillId="0" borderId="17" xfId="0" applyFont="1" applyFill="1" applyBorder="1" applyAlignment="1" applyProtection="1">
      <alignment/>
      <protection/>
    </xf>
    <xf numFmtId="0" fontId="1" fillId="0" borderId="17" xfId="0" applyFont="1" applyFill="1" applyBorder="1" applyAlignment="1" applyProtection="1">
      <alignment wrapText="1"/>
      <protection/>
    </xf>
    <xf numFmtId="0" fontId="6" fillId="0" borderId="16" xfId="0" applyFont="1" applyFill="1" applyBorder="1" applyAlignment="1" applyProtection="1">
      <alignment horizontal="left" vertical="top"/>
      <protection/>
    </xf>
    <xf numFmtId="0" fontId="14" fillId="0" borderId="17" xfId="0" applyFont="1" applyFill="1" applyBorder="1" applyAlignment="1" applyProtection="1">
      <alignment/>
      <protection/>
    </xf>
    <xf numFmtId="0" fontId="1" fillId="0" borderId="16" xfId="0" applyFont="1" applyFill="1" applyBorder="1" applyAlignment="1" applyProtection="1">
      <alignment vertical="top"/>
      <protection/>
    </xf>
    <xf numFmtId="0" fontId="1" fillId="0" borderId="17" xfId="0" applyFont="1" applyBorder="1" applyAlignment="1" applyProtection="1">
      <alignment/>
      <protection/>
    </xf>
    <xf numFmtId="0" fontId="1" fillId="0" borderId="17" xfId="0" applyFont="1" applyBorder="1" applyAlignment="1" applyProtection="1">
      <alignment wrapText="1"/>
      <protection/>
    </xf>
    <xf numFmtId="0" fontId="1" fillId="0" borderId="16" xfId="0" applyFont="1" applyBorder="1" applyAlignment="1" applyProtection="1">
      <alignment vertical="top"/>
      <protection/>
    </xf>
    <xf numFmtId="0" fontId="6" fillId="0" borderId="16" xfId="0" applyFont="1" applyFill="1" applyBorder="1" applyAlignment="1" applyProtection="1">
      <alignment vertical="top"/>
      <protection/>
    </xf>
    <xf numFmtId="0" fontId="1" fillId="0" borderId="16" xfId="0" applyFont="1" applyFill="1" applyBorder="1" applyAlignment="1" applyProtection="1">
      <alignment horizontal="left" vertical="top" indent="1"/>
      <protection/>
    </xf>
    <xf numFmtId="0" fontId="1" fillId="0" borderId="13" xfId="0" applyFont="1" applyFill="1" applyBorder="1" applyAlignment="1" applyProtection="1">
      <alignment horizontal="left" vertical="top" indent="1"/>
      <protection/>
    </xf>
    <xf numFmtId="178" fontId="6" fillId="0" borderId="0" xfId="0" applyNumberFormat="1" applyFont="1" applyFill="1" applyBorder="1" applyAlignment="1" applyProtection="1">
      <alignment horizontal="right"/>
      <protection/>
    </xf>
    <xf numFmtId="165" fontId="6" fillId="4" borderId="0" xfId="0" applyNumberFormat="1" applyFont="1" applyFill="1" applyBorder="1" applyAlignment="1" applyProtection="1">
      <alignment horizontal="right"/>
      <protection/>
    </xf>
    <xf numFmtId="184" fontId="22" fillId="0" borderId="16" xfId="0" applyNumberFormat="1" applyFont="1" applyFill="1" applyBorder="1" applyAlignment="1" applyProtection="1">
      <alignment vertical="top"/>
      <protection/>
    </xf>
    <xf numFmtId="165" fontId="23" fillId="0" borderId="16" xfId="0" applyNumberFormat="1" applyFont="1" applyFill="1" applyBorder="1" applyAlignment="1" applyProtection="1">
      <alignment horizontal="right" vertical="top"/>
      <protection/>
    </xf>
    <xf numFmtId="164" fontId="22" fillId="0" borderId="16" xfId="0" applyNumberFormat="1" applyFont="1" applyFill="1" applyBorder="1" applyAlignment="1" applyProtection="1">
      <alignment horizontal="right" vertical="top"/>
      <protection/>
    </xf>
    <xf numFmtId="0" fontId="23" fillId="0" borderId="16" xfId="0" applyFont="1" applyFill="1" applyBorder="1" applyAlignment="1" applyProtection="1">
      <alignment horizontal="right" vertical="top"/>
      <protection/>
    </xf>
    <xf numFmtId="0" fontId="21" fillId="0" borderId="0" xfId="0" applyFont="1" applyFill="1" applyBorder="1" applyAlignment="1" applyProtection="1">
      <alignment horizontal="center" vertical="top"/>
      <protection/>
    </xf>
    <xf numFmtId="0" fontId="22" fillId="0" borderId="10" xfId="0" applyFont="1" applyFill="1" applyBorder="1" applyAlignment="1" applyProtection="1">
      <alignment horizontal="right" vertical="top"/>
      <protection/>
    </xf>
    <xf numFmtId="0" fontId="22" fillId="0" borderId="16" xfId="0" applyFont="1" applyFill="1" applyBorder="1" applyAlignment="1" applyProtection="1">
      <alignment horizontal="right" vertical="top"/>
      <protection/>
    </xf>
    <xf numFmtId="3" fontId="22" fillId="0" borderId="16" xfId="42" applyNumberFormat="1" applyFont="1" applyFill="1" applyBorder="1" applyAlignment="1" applyProtection="1">
      <alignment horizontal="right" vertical="top"/>
      <protection/>
    </xf>
    <xf numFmtId="9" fontId="22" fillId="0" borderId="16" xfId="0" applyNumberFormat="1" applyFont="1" applyFill="1" applyBorder="1" applyAlignment="1" applyProtection="1">
      <alignment vertical="top"/>
      <protection locked="0"/>
    </xf>
    <xf numFmtId="3" fontId="23" fillId="0" borderId="16" xfId="0" applyNumberFormat="1" applyFont="1" applyFill="1" applyBorder="1" applyAlignment="1" applyProtection="1">
      <alignment horizontal="right" vertical="top"/>
      <protection/>
    </xf>
    <xf numFmtId="3" fontId="22" fillId="0" borderId="16" xfId="0" applyNumberFormat="1" applyFont="1" applyFill="1" applyBorder="1" applyAlignment="1" applyProtection="1">
      <alignment horizontal="right" vertical="top"/>
      <protection/>
    </xf>
    <xf numFmtId="0" fontId="22" fillId="0" borderId="0" xfId="0" applyFont="1" applyFill="1" applyAlignment="1" applyProtection="1">
      <alignment horizontal="right" vertical="top"/>
      <protection/>
    </xf>
    <xf numFmtId="1" fontId="1" fillId="7" borderId="0" xfId="0" applyNumberFormat="1" applyFont="1" applyFill="1" applyBorder="1" applyAlignment="1" applyProtection="1">
      <alignment horizontal="center"/>
      <protection locked="0"/>
    </xf>
    <xf numFmtId="185" fontId="1" fillId="7" borderId="0" xfId="0" applyNumberFormat="1" applyFont="1" applyFill="1" applyBorder="1" applyAlignment="1" applyProtection="1">
      <alignment horizontal="right"/>
      <protection locked="0"/>
    </xf>
    <xf numFmtId="165" fontId="22" fillId="0" borderId="16" xfId="0" applyNumberFormat="1" applyFont="1" applyFill="1" applyBorder="1" applyAlignment="1" applyProtection="1">
      <alignment vertical="top"/>
      <protection/>
    </xf>
    <xf numFmtId="165" fontId="22" fillId="0" borderId="16" xfId="0" applyNumberFormat="1" applyFont="1" applyFill="1" applyBorder="1" applyAlignment="1" applyProtection="1">
      <alignment horizontal="right" vertical="top"/>
      <protection/>
    </xf>
    <xf numFmtId="164" fontId="6" fillId="4" borderId="0" xfId="0" applyNumberFormat="1" applyFont="1" applyFill="1" applyBorder="1" applyAlignment="1" applyProtection="1">
      <alignment/>
      <protection/>
    </xf>
    <xf numFmtId="0" fontId="1" fillId="7" borderId="16" xfId="0" applyFont="1" applyFill="1" applyBorder="1" applyAlignment="1" applyProtection="1">
      <alignment horizontal="right" wrapText="1" indent="1"/>
      <protection/>
    </xf>
    <xf numFmtId="0" fontId="3" fillId="0" borderId="0" xfId="0" applyFont="1" applyBorder="1" applyAlignment="1" applyProtection="1">
      <alignment horizontal="left" vertical="center" wrapText="1"/>
      <protection/>
    </xf>
    <xf numFmtId="0" fontId="9" fillId="0" borderId="0" xfId="0" applyFont="1" applyAlignment="1" applyProtection="1">
      <alignment wrapText="1"/>
      <protection/>
    </xf>
    <xf numFmtId="0" fontId="9" fillId="0" borderId="0" xfId="0" applyNumberFormat="1" applyFont="1" applyAlignment="1" applyProtection="1">
      <alignment wrapText="1"/>
      <protection/>
    </xf>
    <xf numFmtId="9" fontId="22" fillId="0" borderId="16" xfId="0" applyNumberFormat="1" applyFont="1" applyFill="1" applyBorder="1" applyAlignment="1" applyProtection="1">
      <alignment vertical="top"/>
      <protection/>
    </xf>
    <xf numFmtId="0" fontId="1" fillId="7" borderId="16" xfId="0" applyFont="1" applyFill="1" applyBorder="1" applyAlignment="1" applyProtection="1">
      <alignment wrapText="1"/>
      <protection/>
    </xf>
    <xf numFmtId="0" fontId="18" fillId="0" borderId="0" xfId="0" applyFont="1" applyFill="1" applyBorder="1" applyAlignment="1" applyProtection="1">
      <alignment/>
      <protection/>
    </xf>
    <xf numFmtId="0" fontId="17" fillId="0" borderId="0" xfId="0" applyFont="1" applyFill="1" applyBorder="1" applyAlignment="1" applyProtection="1">
      <alignment/>
      <protection/>
    </xf>
    <xf numFmtId="0" fontId="18" fillId="0" borderId="0" xfId="0" applyFont="1" applyFill="1" applyAlignment="1" applyProtection="1">
      <alignment/>
      <protection/>
    </xf>
    <xf numFmtId="168" fontId="41" fillId="0" borderId="0" xfId="59" applyNumberFormat="1" applyFont="1" applyBorder="1" applyAlignment="1">
      <alignment horizontal="center"/>
    </xf>
    <xf numFmtId="0" fontId="1" fillId="7" borderId="0" xfId="0" applyFont="1" applyFill="1" applyBorder="1" applyAlignment="1" applyProtection="1">
      <alignment horizontal="right"/>
      <protection/>
    </xf>
    <xf numFmtId="0" fontId="3" fillId="7" borderId="16" xfId="0" applyFont="1" applyFill="1" applyBorder="1" applyAlignment="1" applyProtection="1">
      <alignment/>
      <protection/>
    </xf>
    <xf numFmtId="9" fontId="1" fillId="21" borderId="19" xfId="0" applyNumberFormat="1" applyFont="1" applyFill="1" applyBorder="1" applyAlignment="1" applyProtection="1">
      <alignment/>
      <protection locked="0"/>
    </xf>
    <xf numFmtId="0" fontId="42" fillId="0" borderId="0" xfId="0" applyFont="1" applyFill="1" applyBorder="1" applyAlignment="1" applyProtection="1">
      <alignment/>
      <protection/>
    </xf>
    <xf numFmtId="0" fontId="42" fillId="0" borderId="0" xfId="0" applyFont="1" applyFill="1" applyAlignment="1" applyProtection="1">
      <alignment/>
      <protection/>
    </xf>
    <xf numFmtId="0" fontId="42" fillId="0" borderId="0" xfId="0" applyFont="1" applyFill="1" applyBorder="1" applyAlignment="1" applyProtection="1">
      <alignment horizontal="left" vertical="top"/>
      <protection/>
    </xf>
    <xf numFmtId="0" fontId="42" fillId="0" borderId="0" xfId="0" applyFont="1" applyFill="1" applyBorder="1" applyAlignment="1" applyProtection="1">
      <alignment/>
      <protection/>
    </xf>
    <xf numFmtId="165" fontId="42" fillId="0" borderId="0" xfId="0" applyNumberFormat="1" applyFont="1" applyFill="1" applyBorder="1" applyAlignment="1" applyProtection="1">
      <alignment/>
      <protection/>
    </xf>
    <xf numFmtId="0" fontId="43" fillId="0" borderId="0" xfId="0" applyFont="1" applyFill="1" applyBorder="1" applyAlignment="1" applyProtection="1">
      <alignment horizontal="left"/>
      <protection/>
    </xf>
    <xf numFmtId="0" fontId="42" fillId="0" borderId="0" xfId="0" applyFont="1" applyFill="1" applyBorder="1" applyAlignment="1" applyProtection="1">
      <alignment horizontal="center"/>
      <protection/>
    </xf>
    <xf numFmtId="168" fontId="44" fillId="0" borderId="0" xfId="59" applyNumberFormat="1" applyFont="1" applyBorder="1" applyAlignment="1">
      <alignment horizontal="center"/>
    </xf>
    <xf numFmtId="0" fontId="43" fillId="0" borderId="0" xfId="0" applyFont="1" applyFill="1" applyBorder="1" applyAlignment="1" applyProtection="1">
      <alignment horizontal="center"/>
      <protection/>
    </xf>
    <xf numFmtId="3" fontId="42" fillId="0" borderId="0" xfId="0" applyNumberFormat="1" applyFont="1" applyFill="1" applyBorder="1" applyAlignment="1" applyProtection="1">
      <alignment horizontal="center"/>
      <protection/>
    </xf>
    <xf numFmtId="0" fontId="45" fillId="0" borderId="0" xfId="0" applyFont="1" applyFill="1" applyBorder="1" applyAlignment="1" applyProtection="1">
      <alignment horizontal="center"/>
      <protection/>
    </xf>
    <xf numFmtId="9" fontId="46" fillId="0" borderId="0" xfId="0" applyNumberFormat="1" applyFont="1" applyFill="1" applyBorder="1" applyAlignment="1" applyProtection="1">
      <alignment horizontal="center"/>
      <protection/>
    </xf>
    <xf numFmtId="0" fontId="46" fillId="0" borderId="0" xfId="0" applyFont="1" applyFill="1" applyBorder="1" applyAlignment="1" applyProtection="1">
      <alignment horizontal="center"/>
      <protection/>
    </xf>
    <xf numFmtId="3" fontId="42" fillId="0" borderId="0" xfId="0" applyNumberFormat="1" applyFont="1" applyFill="1" applyAlignment="1" applyProtection="1">
      <alignment/>
      <protection/>
    </xf>
    <xf numFmtId="0" fontId="1" fillId="7" borderId="0" xfId="0" applyFont="1" applyFill="1" applyAlignment="1" applyProtection="1">
      <alignment/>
      <protection/>
    </xf>
    <xf numFmtId="0" fontId="47" fillId="0" borderId="0" xfId="0" applyFont="1" applyFill="1" applyBorder="1" applyAlignment="1" applyProtection="1">
      <alignment/>
      <protection/>
    </xf>
    <xf numFmtId="0" fontId="45" fillId="0" borderId="0" xfId="0" applyFont="1" applyFill="1" applyBorder="1" applyAlignment="1" applyProtection="1">
      <alignment/>
      <protection/>
    </xf>
    <xf numFmtId="0" fontId="48" fillId="0" borderId="0" xfId="0" applyFont="1" applyAlignment="1">
      <alignment/>
    </xf>
    <xf numFmtId="9" fontId="47" fillId="0" borderId="0" xfId="0" applyNumberFormat="1" applyFont="1" applyFill="1" applyBorder="1" applyAlignment="1" applyProtection="1">
      <alignment/>
      <protection/>
    </xf>
    <xf numFmtId="198" fontId="18" fillId="0" borderId="0" xfId="0" applyNumberFormat="1" applyFont="1" applyFill="1" applyBorder="1" applyAlignment="1" applyProtection="1">
      <alignment/>
      <protection/>
    </xf>
    <xf numFmtId="4" fontId="43" fillId="0" borderId="0" xfId="42" applyNumberFormat="1" applyFont="1" applyFill="1" applyBorder="1" applyAlignment="1" applyProtection="1">
      <alignment horizontal="right" vertical="top"/>
      <protection/>
    </xf>
    <xf numFmtId="198" fontId="43" fillId="0" borderId="0" xfId="42" applyNumberFormat="1" applyFont="1" applyFill="1" applyBorder="1" applyAlignment="1" applyProtection="1">
      <alignment horizontal="right" vertical="top"/>
      <protection/>
    </xf>
    <xf numFmtId="198" fontId="42" fillId="0" borderId="0" xfId="0" applyNumberFormat="1" applyFont="1" applyFill="1" applyBorder="1" applyAlignment="1" applyProtection="1">
      <alignment/>
      <protection/>
    </xf>
    <xf numFmtId="4" fontId="42" fillId="0" borderId="0" xfId="0" applyNumberFormat="1" applyFont="1" applyFill="1" applyAlignment="1" applyProtection="1">
      <alignment/>
      <protection/>
    </xf>
    <xf numFmtId="0" fontId="22" fillId="0" borderId="0" xfId="0" applyFont="1" applyFill="1" applyAlignment="1" applyProtection="1">
      <alignment/>
      <protection/>
    </xf>
    <xf numFmtId="6" fontId="22" fillId="0" borderId="16" xfId="0" applyNumberFormat="1" applyFont="1" applyFill="1" applyBorder="1" applyAlignment="1" applyProtection="1">
      <alignment horizontal="right" vertical="top"/>
      <protection/>
    </xf>
    <xf numFmtId="0" fontId="1" fillId="0" borderId="20" xfId="0" applyFont="1" applyFill="1" applyBorder="1" applyAlignment="1" applyProtection="1">
      <alignment/>
      <protection/>
    </xf>
    <xf numFmtId="200" fontId="22" fillId="0" borderId="16" xfId="0" applyNumberFormat="1" applyFont="1" applyFill="1" applyBorder="1" applyAlignment="1" applyProtection="1">
      <alignment horizontal="right" vertical="top"/>
      <protection/>
    </xf>
    <xf numFmtId="3" fontId="22" fillId="0" borderId="13" xfId="0" applyNumberFormat="1" applyFont="1" applyFill="1" applyBorder="1" applyAlignment="1" applyProtection="1">
      <alignment horizontal="right" vertical="top"/>
      <protection/>
    </xf>
    <xf numFmtId="0" fontId="1" fillId="0" borderId="21" xfId="0" applyFont="1" applyFill="1" applyBorder="1" applyAlignment="1" applyProtection="1">
      <alignment/>
      <protection/>
    </xf>
    <xf numFmtId="0" fontId="3" fillId="0" borderId="0" xfId="0" applyFont="1" applyBorder="1" applyAlignment="1" applyProtection="1">
      <alignment horizontal="left" vertical="center" wrapText="1"/>
      <protection/>
    </xf>
    <xf numFmtId="3" fontId="6" fillId="22" borderId="0" xfId="0" applyNumberFormat="1" applyFont="1" applyFill="1" applyBorder="1" applyAlignment="1" applyProtection="1">
      <alignment/>
      <protection/>
    </xf>
    <xf numFmtId="0" fontId="7" fillId="0" borderId="0" xfId="0" applyFont="1" applyAlignment="1">
      <alignment horizontal="center" wrapText="1"/>
    </xf>
    <xf numFmtId="0" fontId="10" fillId="0" borderId="14" xfId="0" applyFont="1" applyBorder="1" applyAlignment="1">
      <alignment horizontal="center" wrapText="1"/>
    </xf>
    <xf numFmtId="0" fontId="10" fillId="0" borderId="0" xfId="0" applyFont="1" applyAlignment="1">
      <alignment horizontal="center" wrapText="1"/>
    </xf>
    <xf numFmtId="0" fontId="1" fillId="0" borderId="0" xfId="0" applyFont="1" applyAlignment="1">
      <alignment horizontal="left" wrapText="1"/>
    </xf>
    <xf numFmtId="0" fontId="6" fillId="7" borderId="14" xfId="0" applyFont="1" applyFill="1" applyBorder="1" applyAlignment="1" applyProtection="1">
      <alignment horizontal="center" wrapText="1"/>
      <protection/>
    </xf>
    <xf numFmtId="0" fontId="1" fillId="7" borderId="11" xfId="0" applyFont="1" applyFill="1" applyBorder="1" applyAlignment="1" applyProtection="1">
      <alignment horizontal="center" wrapText="1"/>
      <protection/>
    </xf>
    <xf numFmtId="164" fontId="6" fillId="4" borderId="0" xfId="0" applyNumberFormat="1" applyFont="1" applyFill="1" applyBorder="1" applyAlignment="1" applyProtection="1">
      <alignment horizontal="center"/>
      <protection/>
    </xf>
    <xf numFmtId="164" fontId="1" fillId="4" borderId="0" xfId="0" applyNumberFormat="1" applyFont="1" applyFill="1" applyBorder="1" applyAlignment="1" applyProtection="1">
      <alignment horizontal="right"/>
      <protection/>
    </xf>
    <xf numFmtId="0" fontId="5" fillId="0" borderId="0" xfId="0" applyFont="1" applyAlignment="1" applyProtection="1">
      <alignment horizontal="left"/>
      <protection/>
    </xf>
    <xf numFmtId="0" fontId="3" fillId="0" borderId="11" xfId="0" applyFont="1" applyBorder="1" applyAlignment="1" applyProtection="1">
      <alignment horizontal="left" wrapText="1"/>
      <protection/>
    </xf>
    <xf numFmtId="0" fontId="15" fillId="0" borderId="11" xfId="0" applyFont="1" applyBorder="1" applyAlignment="1" applyProtection="1">
      <alignment horizontal="left" wrapText="1"/>
      <protection/>
    </xf>
    <xf numFmtId="0" fontId="18" fillId="7" borderId="0" xfId="0" applyFont="1" applyFill="1" applyBorder="1" applyAlignment="1" applyProtection="1">
      <alignment horizontal="left" wrapText="1"/>
      <protection/>
    </xf>
    <xf numFmtId="164" fontId="6" fillId="22" borderId="0" xfId="0" applyNumberFormat="1" applyFont="1" applyFill="1" applyBorder="1" applyAlignment="1" applyProtection="1">
      <alignment/>
      <protection/>
    </xf>
    <xf numFmtId="0" fontId="3" fillId="0" borderId="11" xfId="0" applyFont="1" applyBorder="1" applyAlignment="1" applyProtection="1">
      <alignment horizontal="left" vertical="center" wrapText="1"/>
      <protection/>
    </xf>
    <xf numFmtId="0" fontId="6" fillId="4" borderId="14" xfId="0" applyFont="1" applyFill="1" applyBorder="1" applyAlignment="1" applyProtection="1">
      <alignment horizontal="center" wrapText="1"/>
      <protection/>
    </xf>
    <xf numFmtId="0" fontId="2"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4</xdr:row>
      <xdr:rowOff>85725</xdr:rowOff>
    </xdr:to>
    <xdr:pic>
      <xdr:nvPicPr>
        <xdr:cNvPr id="1" name="Picture 89" descr="ES promo with VOA"/>
        <xdr:cNvPicPr preferRelativeResize="1">
          <a:picLocks noChangeAspect="1"/>
        </xdr:cNvPicPr>
      </xdr:nvPicPr>
      <xdr:blipFill>
        <a:blip r:embed="rId1"/>
        <a:stretch>
          <a:fillRect/>
        </a:stretch>
      </xdr:blipFill>
      <xdr:spPr>
        <a:xfrm>
          <a:off x="0" y="0"/>
          <a:ext cx="8620125" cy="885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cap-output_summaryF0611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act"/>
      <sheetName val="Settings"/>
      <sheetName val="Controls"/>
      <sheetName val="Year-by-Year Results"/>
      <sheetName val="Diagnostics"/>
      <sheetName val="Annual Savings"/>
      <sheetName val="Cumulative Savings"/>
      <sheetName val="Factoid Workbook Table_Annual"/>
      <sheetName val="Factoid Workbook Table_Lifetime"/>
      <sheetName val="Computer and Imaging Numbers"/>
      <sheetName val="Unit Savings"/>
      <sheetName val="Unit lifetime savings"/>
      <sheetName val="Peak Savings"/>
      <sheetName val="Agg-lifetime-ann."/>
      <sheetName val="Agg-lifetime-cum."/>
      <sheetName val="Typical Home"/>
      <sheetName val="Lighting Equivalent"/>
      <sheetName val="Report Tables"/>
      <sheetName val="Inputs"/>
      <sheetName val="gdp_deflator"/>
      <sheetName val="References"/>
      <sheetName val="Notes"/>
    </sheetNames>
    <sheetDataSet>
      <sheetData sheetId="2">
        <row r="3">
          <cell r="E3">
            <v>2008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S69"/>
  <sheetViews>
    <sheetView tabSelected="1" zoomScale="85" zoomScaleNormal="85" zoomScaleSheetLayoutView="100" zoomScalePageLayoutView="0" workbookViewId="0" topLeftCell="A1">
      <selection activeCell="Q4" sqref="Q4"/>
    </sheetView>
  </sheetViews>
  <sheetFormatPr defaultColWidth="9.140625" defaultRowHeight="12.75" outlineLevelRow="1"/>
  <cols>
    <col min="1" max="1" width="37.28125" style="1" customWidth="1"/>
    <col min="2" max="2" width="11.57421875" style="1" customWidth="1"/>
    <col min="3" max="3" width="8.7109375" style="1" customWidth="1"/>
    <col min="4" max="4" width="5.8515625" style="1" customWidth="1"/>
    <col min="5" max="5" width="10.7109375" style="1" customWidth="1"/>
    <col min="6" max="6" width="5.140625" style="1" customWidth="1"/>
    <col min="7" max="7" width="3.8515625" style="1" customWidth="1"/>
    <col min="8" max="8" width="3.57421875" style="1" customWidth="1"/>
    <col min="9" max="9" width="10.140625" style="1" customWidth="1"/>
    <col min="10" max="10" width="4.421875" style="1" customWidth="1"/>
    <col min="11" max="12" width="3.57421875" style="1" customWidth="1"/>
    <col min="13" max="13" width="9.28125" style="1" customWidth="1"/>
    <col min="14" max="14" width="6.8515625" style="1" customWidth="1"/>
    <col min="15" max="15" width="4.7109375" style="1" customWidth="1"/>
    <col min="16" max="16" width="9.140625" style="1" customWidth="1"/>
    <col min="17" max="17" width="12.421875" style="1" bestFit="1" customWidth="1"/>
    <col min="18" max="16384" width="9.140625" style="1" customWidth="1"/>
  </cols>
  <sheetData>
    <row r="1" ht="15.75" customHeight="1"/>
    <row r="2" ht="15.75" customHeight="1"/>
    <row r="3" ht="15.75" customHeight="1"/>
    <row r="4" ht="15.75" customHeight="1"/>
    <row r="5" ht="15.75" customHeight="1"/>
    <row r="6" ht="15.75" customHeight="1"/>
    <row r="7" spans="1:15" ht="18">
      <c r="A7" s="183" t="s">
        <v>19</v>
      </c>
      <c r="B7" s="183"/>
      <c r="C7" s="183"/>
      <c r="D7" s="183"/>
      <c r="E7" s="183"/>
      <c r="F7" s="183"/>
      <c r="G7" s="183"/>
      <c r="H7" s="183"/>
      <c r="I7" s="183"/>
      <c r="J7" s="183"/>
      <c r="K7" s="183"/>
      <c r="L7" s="183"/>
      <c r="M7" s="183"/>
      <c r="N7" s="183"/>
      <c r="O7" s="183"/>
    </row>
    <row r="8" spans="1:15" ht="15.75" customHeight="1">
      <c r="A8" s="183" t="str">
        <f>""&amp;B27&amp;" ENERGY STAR Qualified Desktop/Side Computer(s)"</f>
        <v>20 ENERGY STAR Qualified Desktop/Side Computer(s)</v>
      </c>
      <c r="B8" s="183"/>
      <c r="C8" s="183"/>
      <c r="D8" s="183"/>
      <c r="E8" s="183"/>
      <c r="F8" s="183"/>
      <c r="G8" s="183"/>
      <c r="H8" s="183"/>
      <c r="I8" s="183"/>
      <c r="J8" s="183"/>
      <c r="K8" s="183"/>
      <c r="L8" s="183"/>
      <c r="M8" s="183"/>
      <c r="N8" s="183"/>
      <c r="O8" s="183"/>
    </row>
    <row r="9" spans="1:15" s="46" customFormat="1" ht="12.75">
      <c r="A9" s="48"/>
      <c r="B9" s="48"/>
      <c r="C9" s="48"/>
      <c r="D9" s="48"/>
      <c r="E9" s="48"/>
      <c r="F9" s="48"/>
      <c r="G9" s="48"/>
      <c r="H9" s="48"/>
      <c r="I9" s="48"/>
      <c r="J9" s="48"/>
      <c r="K9" s="48"/>
      <c r="L9" s="48"/>
      <c r="M9" s="48"/>
      <c r="N9" s="48"/>
      <c r="O9" s="48"/>
    </row>
    <row r="10" spans="1:15" ht="15.75" customHeight="1">
      <c r="A10" s="6"/>
      <c r="B10" s="6"/>
      <c r="C10" s="6"/>
      <c r="D10" s="6"/>
      <c r="E10" s="6"/>
      <c r="F10" s="6"/>
      <c r="G10" s="6"/>
      <c r="H10" s="6"/>
      <c r="I10" s="6"/>
      <c r="J10" s="6"/>
      <c r="K10" s="6"/>
      <c r="L10" s="6"/>
      <c r="M10" s="6"/>
      <c r="N10" s="6"/>
      <c r="O10" s="6"/>
    </row>
    <row r="11" spans="1:19" s="46" customFormat="1" ht="24" customHeight="1">
      <c r="A11" s="186" t="s">
        <v>38</v>
      </c>
      <c r="B11" s="186"/>
      <c r="C11" s="186"/>
      <c r="D11" s="186"/>
      <c r="E11" s="186"/>
      <c r="F11" s="186"/>
      <c r="G11" s="186"/>
      <c r="H11" s="186"/>
      <c r="I11" s="186"/>
      <c r="J11" s="186"/>
      <c r="K11" s="186"/>
      <c r="L11" s="186"/>
      <c r="M11" s="186"/>
      <c r="N11" s="186"/>
      <c r="O11" s="186"/>
      <c r="Q11" s="141"/>
      <c r="R11" s="141"/>
      <c r="S11" s="141"/>
    </row>
    <row r="12" spans="1:19" s="46" customFormat="1" ht="12.75">
      <c r="A12" s="48"/>
      <c r="B12" s="48"/>
      <c r="C12" s="48"/>
      <c r="D12" s="48"/>
      <c r="E12" s="48"/>
      <c r="F12" s="48"/>
      <c r="G12" s="48"/>
      <c r="H12" s="48"/>
      <c r="I12" s="48"/>
      <c r="J12" s="48"/>
      <c r="K12" s="48"/>
      <c r="L12" s="48"/>
      <c r="M12" s="48"/>
      <c r="N12" s="48"/>
      <c r="O12" s="48"/>
      <c r="Q12" s="141"/>
      <c r="R12" s="141"/>
      <c r="S12" s="141"/>
    </row>
    <row r="13" spans="1:19" ht="15.75" customHeight="1">
      <c r="A13" s="2"/>
      <c r="Q13" s="141"/>
      <c r="R13" s="141"/>
      <c r="S13" s="141"/>
    </row>
    <row r="14" spans="1:19" ht="15.75">
      <c r="A14" s="185" t="s">
        <v>20</v>
      </c>
      <c r="B14" s="185"/>
      <c r="C14" s="185"/>
      <c r="D14" s="185"/>
      <c r="E14" s="185"/>
      <c r="F14" s="185"/>
      <c r="G14" s="185"/>
      <c r="H14" s="185"/>
      <c r="I14" s="185"/>
      <c r="J14" s="185"/>
      <c r="K14" s="185"/>
      <c r="L14" s="185"/>
      <c r="M14" s="185"/>
      <c r="N14" s="185"/>
      <c r="O14" s="185"/>
      <c r="Q14" s="141"/>
      <c r="R14" s="141"/>
      <c r="S14" s="141"/>
    </row>
    <row r="15" spans="1:19" ht="4.5" customHeight="1" thickBot="1">
      <c r="A15" s="31"/>
      <c r="B15" s="32"/>
      <c r="C15" s="32"/>
      <c r="D15" s="32"/>
      <c r="E15" s="32"/>
      <c r="F15" s="32"/>
      <c r="G15" s="32"/>
      <c r="H15" s="32"/>
      <c r="I15" s="32"/>
      <c r="J15" s="32"/>
      <c r="K15" s="32"/>
      <c r="L15" s="32"/>
      <c r="M15" s="32"/>
      <c r="N15" s="32"/>
      <c r="O15" s="33"/>
      <c r="Q15" s="141"/>
      <c r="R15" s="141"/>
      <c r="S15" s="141"/>
    </row>
    <row r="16" spans="1:19" ht="15.75" customHeight="1" thickBot="1">
      <c r="A16" s="34" t="s">
        <v>14</v>
      </c>
      <c r="B16" s="52">
        <f>Assumptions!B48</f>
        <v>0.0952</v>
      </c>
      <c r="C16" s="35"/>
      <c r="D16" s="35"/>
      <c r="E16" s="35"/>
      <c r="F16" s="35"/>
      <c r="G16" s="35"/>
      <c r="H16" s="35"/>
      <c r="I16" s="35"/>
      <c r="J16" s="35"/>
      <c r="K16" s="35"/>
      <c r="L16" s="35"/>
      <c r="M16" s="35"/>
      <c r="N16" s="35"/>
      <c r="O16" s="36"/>
      <c r="Q16" s="141"/>
      <c r="R16" s="141"/>
      <c r="S16" s="141"/>
    </row>
    <row r="17" spans="1:19" ht="6.75" customHeight="1">
      <c r="A17" s="38"/>
      <c r="B17" s="37"/>
      <c r="C17" s="39"/>
      <c r="D17" s="39"/>
      <c r="E17" s="35"/>
      <c r="F17" s="35"/>
      <c r="G17" s="35"/>
      <c r="H17" s="35"/>
      <c r="I17" s="35"/>
      <c r="J17" s="35"/>
      <c r="K17" s="35"/>
      <c r="L17" s="35"/>
      <c r="M17" s="35"/>
      <c r="N17" s="35"/>
      <c r="O17" s="36"/>
      <c r="P17" s="3"/>
      <c r="Q17" s="141"/>
      <c r="R17" s="141"/>
      <c r="S17" s="141"/>
    </row>
    <row r="18" spans="1:19" ht="27.75" customHeight="1">
      <c r="A18" s="138" t="s">
        <v>76</v>
      </c>
      <c r="B18" s="133"/>
      <c r="C18" s="35"/>
      <c r="D18" s="35"/>
      <c r="E18" s="134"/>
      <c r="F18" s="35"/>
      <c r="G18" s="56"/>
      <c r="H18" s="56"/>
      <c r="I18" s="134"/>
      <c r="J18" s="42"/>
      <c r="K18" s="42"/>
      <c r="L18" s="35"/>
      <c r="M18" s="35"/>
      <c r="N18" s="35"/>
      <c r="O18" s="36"/>
      <c r="Q18" s="141"/>
      <c r="R18" s="141"/>
      <c r="S18" s="141"/>
    </row>
    <row r="19" spans="1:19" ht="7.5" customHeight="1">
      <c r="A19" s="138"/>
      <c r="B19" s="133"/>
      <c r="C19" s="35"/>
      <c r="D19" s="35"/>
      <c r="E19" s="134"/>
      <c r="F19" s="35"/>
      <c r="G19" s="56"/>
      <c r="H19" s="56"/>
      <c r="I19" s="134"/>
      <c r="J19" s="42"/>
      <c r="K19" s="42"/>
      <c r="L19" s="35"/>
      <c r="M19" s="35"/>
      <c r="N19" s="35"/>
      <c r="O19" s="36"/>
      <c r="Q19" s="141"/>
      <c r="R19" s="141"/>
      <c r="S19" s="141"/>
    </row>
    <row r="20" spans="1:19" ht="38.25">
      <c r="A20" s="138" t="s">
        <v>90</v>
      </c>
      <c r="B20" s="133"/>
      <c r="C20" s="35"/>
      <c r="D20" s="194"/>
      <c r="E20" s="194"/>
      <c r="F20" s="194"/>
      <c r="G20" s="194"/>
      <c r="H20" s="194"/>
      <c r="I20" s="194"/>
      <c r="J20" s="194"/>
      <c r="K20" s="194"/>
      <c r="L20" s="194"/>
      <c r="M20" s="194"/>
      <c r="N20" s="194"/>
      <c r="O20" s="36"/>
      <c r="Q20" s="141"/>
      <c r="R20" s="141"/>
      <c r="S20" s="141"/>
    </row>
    <row r="21" spans="1:19" ht="6.75" customHeight="1">
      <c r="A21" s="143"/>
      <c r="B21" s="37"/>
      <c r="C21" s="39"/>
      <c r="D21" s="39"/>
      <c r="E21" s="35"/>
      <c r="F21" s="35"/>
      <c r="G21" s="35"/>
      <c r="H21" s="35"/>
      <c r="I21" s="35"/>
      <c r="J21" s="35"/>
      <c r="K21" s="35"/>
      <c r="L21" s="35"/>
      <c r="M21" s="35"/>
      <c r="N21" s="35"/>
      <c r="O21" s="36"/>
      <c r="P21" s="3"/>
      <c r="Q21" s="141"/>
      <c r="R21" s="141"/>
      <c r="S21" s="141"/>
    </row>
    <row r="22" spans="1:19" ht="26.25" customHeight="1" thickBot="1">
      <c r="A22" s="138" t="s">
        <v>96</v>
      </c>
      <c r="B22" s="37"/>
      <c r="C22" s="39"/>
      <c r="D22" s="39"/>
      <c r="E22" s="35"/>
      <c r="F22" s="35"/>
      <c r="G22" s="35"/>
      <c r="H22" s="35"/>
      <c r="I22" s="35"/>
      <c r="J22" s="35"/>
      <c r="K22" s="35"/>
      <c r="L22" s="35"/>
      <c r="M22" s="35"/>
      <c r="N22" s="35"/>
      <c r="O22" s="36"/>
      <c r="P22" s="3"/>
      <c r="Q22" s="141"/>
      <c r="R22" s="141"/>
      <c r="S22" s="141"/>
    </row>
    <row r="23" spans="1:19" ht="13.5" thickBot="1">
      <c r="A23" s="138"/>
      <c r="B23" s="165" t="s">
        <v>104</v>
      </c>
      <c r="C23" s="165"/>
      <c r="D23" s="165"/>
      <c r="E23" s="165"/>
      <c r="F23" s="35"/>
      <c r="G23" s="35"/>
      <c r="H23" s="165"/>
      <c r="I23" s="165"/>
      <c r="J23" s="148" t="s">
        <v>102</v>
      </c>
      <c r="K23" s="35"/>
      <c r="L23" s="35"/>
      <c r="M23" s="150">
        <v>0</v>
      </c>
      <c r="N23" s="35"/>
      <c r="O23" s="36"/>
      <c r="P23" s="3"/>
      <c r="Q23" s="141"/>
      <c r="R23" s="141"/>
      <c r="S23" s="141"/>
    </row>
    <row r="24" spans="1:19" ht="6.75" customHeight="1">
      <c r="A24" s="143"/>
      <c r="B24" s="37"/>
      <c r="C24" s="39"/>
      <c r="D24" s="39"/>
      <c r="E24" s="35"/>
      <c r="F24" s="35"/>
      <c r="G24" s="35"/>
      <c r="H24" s="35"/>
      <c r="I24" s="35"/>
      <c r="J24" s="35"/>
      <c r="K24" s="35"/>
      <c r="L24" s="35"/>
      <c r="M24" s="35"/>
      <c r="N24" s="35"/>
      <c r="O24" s="36"/>
      <c r="P24" s="3"/>
      <c r="Q24" s="141"/>
      <c r="R24" s="141"/>
      <c r="S24" s="141"/>
    </row>
    <row r="25" spans="1:19" ht="27.75" customHeight="1">
      <c r="A25" s="149"/>
      <c r="B25" s="57" t="s">
        <v>41</v>
      </c>
      <c r="C25" s="61"/>
      <c r="D25" s="187" t="s">
        <v>10</v>
      </c>
      <c r="E25" s="187"/>
      <c r="F25" s="187"/>
      <c r="G25" s="41"/>
      <c r="H25" s="187" t="s">
        <v>2</v>
      </c>
      <c r="I25" s="187"/>
      <c r="J25" s="187"/>
      <c r="K25" s="41"/>
      <c r="L25" s="35"/>
      <c r="M25" s="35"/>
      <c r="N25" s="35"/>
      <c r="O25" s="36"/>
      <c r="Q25" s="141"/>
      <c r="R25" s="141"/>
      <c r="S25" s="141"/>
    </row>
    <row r="26" spans="1:19" ht="15" customHeight="1" thickBot="1">
      <c r="A26" s="40"/>
      <c r="B26" s="54"/>
      <c r="C26" s="60"/>
      <c r="D26" s="188" t="s">
        <v>40</v>
      </c>
      <c r="E26" s="188"/>
      <c r="F26" s="188"/>
      <c r="G26" s="59"/>
      <c r="H26" s="188" t="s">
        <v>40</v>
      </c>
      <c r="I26" s="188"/>
      <c r="J26" s="188"/>
      <c r="K26" s="59"/>
      <c r="L26" s="35"/>
      <c r="M26" s="35"/>
      <c r="N26" s="35"/>
      <c r="O26" s="36"/>
      <c r="Q26" s="141"/>
      <c r="R26" s="141"/>
      <c r="S26" s="141"/>
    </row>
    <row r="27" spans="1:19" ht="15.75" customHeight="1" thickBot="1">
      <c r="A27" s="34" t="s">
        <v>84</v>
      </c>
      <c r="B27" s="55">
        <v>20</v>
      </c>
      <c r="C27" s="35"/>
      <c r="D27" s="35"/>
      <c r="E27" s="100">
        <f>Assumptions!B7</f>
        <v>900</v>
      </c>
      <c r="F27" s="35"/>
      <c r="G27" s="56"/>
      <c r="H27" s="56"/>
      <c r="I27" s="100">
        <f>Assumptions!B14</f>
        <v>900</v>
      </c>
      <c r="J27" s="42"/>
      <c r="K27" s="42"/>
      <c r="L27" s="35"/>
      <c r="M27" s="35"/>
      <c r="N27" s="35"/>
      <c r="O27" s="36"/>
      <c r="Q27" s="141"/>
      <c r="R27" s="141"/>
      <c r="S27" s="141"/>
    </row>
    <row r="28" spans="1:19" ht="4.5" customHeight="1">
      <c r="A28" s="43"/>
      <c r="B28" s="44"/>
      <c r="C28" s="44"/>
      <c r="D28" s="44"/>
      <c r="E28" s="44"/>
      <c r="F28" s="44"/>
      <c r="G28" s="44"/>
      <c r="H28" s="44"/>
      <c r="I28" s="44"/>
      <c r="J28" s="44"/>
      <c r="K28" s="44"/>
      <c r="L28" s="44"/>
      <c r="M28" s="44"/>
      <c r="N28" s="44"/>
      <c r="O28" s="45"/>
      <c r="Q28" s="140"/>
      <c r="R28" s="140"/>
      <c r="S28" s="140"/>
    </row>
    <row r="29" spans="1:19" ht="12.75">
      <c r="A29" s="196" t="s">
        <v>91</v>
      </c>
      <c r="B29" s="196"/>
      <c r="C29" s="196"/>
      <c r="D29" s="196"/>
      <c r="E29" s="196"/>
      <c r="F29" s="196"/>
      <c r="G29" s="196"/>
      <c r="H29" s="196"/>
      <c r="I29" s="196"/>
      <c r="J29" s="196"/>
      <c r="K29" s="196"/>
      <c r="L29" s="196"/>
      <c r="M29" s="196"/>
      <c r="N29" s="196"/>
      <c r="O29" s="196"/>
      <c r="Q29" s="140"/>
      <c r="R29" s="140"/>
      <c r="S29" s="140"/>
    </row>
    <row r="30" spans="1:19" ht="24.75" customHeight="1">
      <c r="A30" s="181" t="s">
        <v>97</v>
      </c>
      <c r="B30" s="181"/>
      <c r="C30" s="181"/>
      <c r="D30" s="181"/>
      <c r="E30" s="181"/>
      <c r="F30" s="181"/>
      <c r="G30" s="181"/>
      <c r="H30" s="181"/>
      <c r="I30" s="181"/>
      <c r="J30" s="181"/>
      <c r="K30" s="181"/>
      <c r="L30" s="181"/>
      <c r="M30" s="181"/>
      <c r="N30" s="181"/>
      <c r="O30" s="181"/>
      <c r="Q30" s="140"/>
      <c r="R30" s="140"/>
      <c r="S30" s="140"/>
    </row>
    <row r="31" spans="1:19" ht="12.75">
      <c r="A31" s="181" t="s">
        <v>98</v>
      </c>
      <c r="B31" s="181"/>
      <c r="C31" s="181"/>
      <c r="D31" s="181"/>
      <c r="E31" s="181"/>
      <c r="F31" s="181"/>
      <c r="G31" s="181"/>
      <c r="H31" s="181"/>
      <c r="I31" s="181"/>
      <c r="J31" s="181"/>
      <c r="K31" s="181"/>
      <c r="L31" s="181"/>
      <c r="M31" s="181"/>
      <c r="N31" s="181"/>
      <c r="O31" s="181"/>
      <c r="Q31" s="140"/>
      <c r="R31" s="140"/>
      <c r="S31" s="140"/>
    </row>
    <row r="32" spans="1:19" ht="12.75">
      <c r="A32" s="181" t="s">
        <v>99</v>
      </c>
      <c r="B32" s="181"/>
      <c r="C32" s="181"/>
      <c r="D32" s="181"/>
      <c r="E32" s="181"/>
      <c r="F32" s="181"/>
      <c r="G32" s="181"/>
      <c r="H32" s="181"/>
      <c r="I32" s="181"/>
      <c r="J32" s="181"/>
      <c r="K32" s="181"/>
      <c r="L32" s="181"/>
      <c r="M32" s="181"/>
      <c r="N32" s="181"/>
      <c r="O32" s="181"/>
      <c r="Q32" s="140"/>
      <c r="R32" s="140"/>
      <c r="S32" s="140"/>
    </row>
    <row r="33" spans="1:19" ht="12.75">
      <c r="A33" s="139"/>
      <c r="B33" s="139"/>
      <c r="C33" s="139"/>
      <c r="D33" s="139"/>
      <c r="E33" s="139"/>
      <c r="F33" s="139"/>
      <c r="G33" s="139"/>
      <c r="H33" s="139"/>
      <c r="I33" s="139"/>
      <c r="J33" s="139"/>
      <c r="K33" s="139"/>
      <c r="L33" s="139"/>
      <c r="M33" s="139"/>
      <c r="N33" s="139"/>
      <c r="O33" s="139"/>
      <c r="Q33" s="140"/>
      <c r="R33" s="140"/>
      <c r="S33" s="140"/>
    </row>
    <row r="34" spans="1:19" ht="15.75">
      <c r="A34" s="184" t="str">
        <f>"Annual and Life Cycle Costs and Savings for "&amp;B27&amp;" Computer(s)"</f>
        <v>Annual and Life Cycle Costs and Savings for 20 Computer(s)</v>
      </c>
      <c r="B34" s="184"/>
      <c r="C34" s="184"/>
      <c r="D34" s="184"/>
      <c r="E34" s="184"/>
      <c r="F34" s="184"/>
      <c r="G34" s="184"/>
      <c r="H34" s="184"/>
      <c r="I34" s="184"/>
      <c r="J34" s="184"/>
      <c r="K34" s="184"/>
      <c r="L34" s="184"/>
      <c r="M34" s="184"/>
      <c r="N34" s="184"/>
      <c r="O34" s="184"/>
      <c r="Q34" s="140"/>
      <c r="R34" s="140"/>
      <c r="S34" s="140"/>
    </row>
    <row r="35" spans="1:19" ht="31.5" customHeight="1">
      <c r="A35" s="17"/>
      <c r="B35" s="62"/>
      <c r="C35" s="62"/>
      <c r="D35" s="197" t="str">
        <f>""&amp;B27&amp;" ENERGY STAR Qualified Units"</f>
        <v>20 ENERGY STAR Qualified Units</v>
      </c>
      <c r="E35" s="197"/>
      <c r="F35" s="197"/>
      <c r="G35" s="58"/>
      <c r="H35" s="197" t="str">
        <f>""&amp;B27&amp;" Conventional Units"</f>
        <v>20 Conventional Units</v>
      </c>
      <c r="I35" s="197"/>
      <c r="J35" s="197"/>
      <c r="K35" s="58"/>
      <c r="L35" s="197" t="s">
        <v>15</v>
      </c>
      <c r="M35" s="197"/>
      <c r="N35" s="197"/>
      <c r="O35" s="16"/>
      <c r="Q35" s="140"/>
      <c r="R35" s="140"/>
      <c r="S35" s="140"/>
    </row>
    <row r="36" spans="1:19" ht="15.75" customHeight="1">
      <c r="A36" s="14" t="s">
        <v>67</v>
      </c>
      <c r="B36" s="15"/>
      <c r="C36" s="62"/>
      <c r="D36" s="62"/>
      <c r="E36" s="15"/>
      <c r="F36" s="15"/>
      <c r="G36" s="15"/>
      <c r="H36" s="15"/>
      <c r="I36" s="15"/>
      <c r="J36" s="15"/>
      <c r="K36" s="15"/>
      <c r="L36" s="15"/>
      <c r="M36" s="15"/>
      <c r="N36" s="15"/>
      <c r="O36" s="16"/>
      <c r="Q36" s="140"/>
      <c r="R36" s="140"/>
      <c r="S36" s="140"/>
    </row>
    <row r="37" spans="1:15" ht="15.75" customHeight="1">
      <c r="A37" s="17" t="s">
        <v>47</v>
      </c>
      <c r="B37" s="15"/>
      <c r="C37" s="62"/>
      <c r="D37" s="62"/>
      <c r="E37" s="18">
        <f>E38*B16</f>
        <v>161.61132503040002</v>
      </c>
      <c r="F37" s="15"/>
      <c r="G37" s="15"/>
      <c r="H37" s="15"/>
      <c r="I37" s="18">
        <f>I38*B16</f>
        <v>1032.3479104512003</v>
      </c>
      <c r="J37" s="15"/>
      <c r="K37" s="15"/>
      <c r="L37" s="190">
        <f>I37-E37</f>
        <v>870.7365854208002</v>
      </c>
      <c r="M37" s="190"/>
      <c r="N37" s="102"/>
      <c r="O37" s="16"/>
    </row>
    <row r="38" spans="1:15" ht="15.75" customHeight="1" outlineLevel="1">
      <c r="A38" s="19" t="s">
        <v>48</v>
      </c>
      <c r="B38" s="15"/>
      <c r="C38" s="62"/>
      <c r="D38" s="62"/>
      <c r="E38" s="99">
        <f>B27*IF(Assumptions!E10=1,(Assumptions!B8*Assumptions!B33+Assumptions!B9*Assumptions!B34+Assumptions!B10*Assumptions!B35+Assumptions!B11*Assumptions!B36),(Assumptions!B8*Assumptions!B39+Assumptions!B9*Assumptions!B40+Assumptions!B10*Assumptions!B41+Assumptions!B11*Assumptions!B42))/1000</f>
        <v>1697.597952</v>
      </c>
      <c r="F38" s="99"/>
      <c r="G38" s="99"/>
      <c r="H38" s="99"/>
      <c r="I38" s="99">
        <f>B27*IF(Assumptions!E9=1,(Assumptions!B15*Assumptions!B33+Assumptions!B16*Assumptions!B34+Assumptions!B17*Assumptions!B35+Assumptions!B18*Assumptions!B36),(Assumptions!B15*Assumptions!B39+Assumptions!B16*Assumptions!B40+Assumptions!B17*Assumptions!B41+Assumptions!B18*Assumptions!B42))/1000</f>
        <v>10843.990656000002</v>
      </c>
      <c r="J38" s="99"/>
      <c r="K38" s="99"/>
      <c r="L38" s="62"/>
      <c r="M38" s="99">
        <f>I38-E38</f>
        <v>9146.392704000002</v>
      </c>
      <c r="N38" s="20"/>
      <c r="O38" s="16"/>
    </row>
    <row r="39" spans="1:15" ht="15.75" customHeight="1">
      <c r="A39" s="22" t="s">
        <v>49</v>
      </c>
      <c r="B39" s="15"/>
      <c r="C39" s="15"/>
      <c r="D39" s="15"/>
      <c r="E39" s="98">
        <f>(B27)*Assumptions!B22</f>
        <v>0</v>
      </c>
      <c r="F39" s="15"/>
      <c r="G39" s="15"/>
      <c r="H39" s="15"/>
      <c r="I39" s="98">
        <f>(B27)*Assumptions!B25</f>
        <v>0</v>
      </c>
      <c r="J39" s="15"/>
      <c r="K39" s="15"/>
      <c r="L39" s="15"/>
      <c r="M39" s="101">
        <f>I39-E39</f>
        <v>0</v>
      </c>
      <c r="N39" s="15"/>
      <c r="O39" s="16"/>
    </row>
    <row r="40" spans="1:15" s="4" customFormat="1" ht="15.75" customHeight="1">
      <c r="A40" s="23" t="s">
        <v>12</v>
      </c>
      <c r="B40" s="24"/>
      <c r="C40" s="63"/>
      <c r="D40" s="189">
        <f>E37+E39</f>
        <v>161.61132503040002</v>
      </c>
      <c r="E40" s="189"/>
      <c r="F40" s="189"/>
      <c r="G40" s="25"/>
      <c r="H40" s="189">
        <f>I37+I39</f>
        <v>1032.3479104512003</v>
      </c>
      <c r="I40" s="189"/>
      <c r="J40" s="189"/>
      <c r="K40" s="25"/>
      <c r="L40" s="189">
        <f>L37+M39</f>
        <v>870.7365854208002</v>
      </c>
      <c r="M40" s="189"/>
      <c r="N40" s="189"/>
      <c r="O40" s="26"/>
    </row>
    <row r="41" spans="1:15" ht="15.75" customHeight="1">
      <c r="A41" s="17"/>
      <c r="B41" s="15"/>
      <c r="C41" s="62"/>
      <c r="D41" s="62"/>
      <c r="E41" s="15"/>
      <c r="F41" s="15"/>
      <c r="G41" s="15"/>
      <c r="H41" s="15"/>
      <c r="I41" s="15"/>
      <c r="J41" s="15"/>
      <c r="K41" s="15"/>
      <c r="L41" s="15"/>
      <c r="M41" s="15"/>
      <c r="N41" s="15"/>
      <c r="O41" s="16"/>
    </row>
    <row r="42" spans="1:15" ht="15.75" customHeight="1">
      <c r="A42" s="14" t="s">
        <v>36</v>
      </c>
      <c r="B42" s="15"/>
      <c r="C42" s="62"/>
      <c r="D42" s="62"/>
      <c r="E42" s="15"/>
      <c r="F42" s="15"/>
      <c r="G42" s="15"/>
      <c r="H42" s="15"/>
      <c r="I42" s="15"/>
      <c r="J42" s="15"/>
      <c r="K42" s="15"/>
      <c r="L42" s="15"/>
      <c r="M42" s="15"/>
      <c r="N42" s="15"/>
      <c r="O42" s="16"/>
    </row>
    <row r="43" spans="1:15" ht="15.75" customHeight="1">
      <c r="A43" s="17" t="s">
        <v>50</v>
      </c>
      <c r="B43" s="15"/>
      <c r="C43" s="62"/>
      <c r="D43" s="62"/>
      <c r="E43" s="102">
        <f>E44+E46</f>
        <v>586.6321769136717</v>
      </c>
      <c r="F43" s="102"/>
      <c r="G43" s="15"/>
      <c r="H43" s="15"/>
      <c r="I43" s="18">
        <f>I44+I46</f>
        <v>3747.3147499183574</v>
      </c>
      <c r="J43" s="15"/>
      <c r="K43" s="15"/>
      <c r="L43" s="62"/>
      <c r="M43" s="102">
        <f>I43-E43</f>
        <v>3160.6825730046858</v>
      </c>
      <c r="N43" s="102"/>
      <c r="O43" s="16"/>
    </row>
    <row r="44" spans="1:15" ht="15.75" customHeight="1" outlineLevel="1">
      <c r="A44" s="19" t="s">
        <v>51</v>
      </c>
      <c r="B44" s="15"/>
      <c r="C44" s="62"/>
      <c r="D44" s="62"/>
      <c r="E44" s="102">
        <f>PV(Assumptions!B45,Assumptions!B29,-E37,,0)</f>
        <v>586.6321769136717</v>
      </c>
      <c r="F44" s="102"/>
      <c r="G44" s="15"/>
      <c r="H44" s="15"/>
      <c r="I44" s="18">
        <f>PV(Assumptions!B45,Assumptions!B29,-I37,,0)</f>
        <v>3747.3147499183574</v>
      </c>
      <c r="J44" s="15"/>
      <c r="K44" s="15"/>
      <c r="L44" s="62"/>
      <c r="M44" s="102">
        <f>I44-E44</f>
        <v>3160.6825730046858</v>
      </c>
      <c r="N44" s="102"/>
      <c r="O44" s="16"/>
    </row>
    <row r="45" spans="1:15" ht="15.75" customHeight="1" hidden="1" outlineLevel="1">
      <c r="A45" s="21" t="s">
        <v>52</v>
      </c>
      <c r="B45" s="15"/>
      <c r="C45" s="62"/>
      <c r="D45" s="62"/>
      <c r="E45" s="99">
        <f>E38*Assumptions!B29</f>
        <v>6790.391808</v>
      </c>
      <c r="F45" s="99"/>
      <c r="G45" s="99"/>
      <c r="H45" s="99"/>
      <c r="I45" s="99">
        <f>I38*Assumptions!B29</f>
        <v>43375.96262400001</v>
      </c>
      <c r="J45" s="99"/>
      <c r="K45" s="99"/>
      <c r="L45" s="99"/>
      <c r="M45" s="99">
        <f>I45-E45</f>
        <v>36585.57081600001</v>
      </c>
      <c r="N45" s="20"/>
      <c r="O45" s="16"/>
    </row>
    <row r="46" spans="1:15" ht="15.75" customHeight="1" outlineLevel="1">
      <c r="A46" s="19" t="s">
        <v>13</v>
      </c>
      <c r="B46" s="15"/>
      <c r="C46" s="62"/>
      <c r="D46" s="62"/>
      <c r="E46" s="18">
        <f>PV(Assumptions!B45,Assumptions!B29,-E39,,0)</f>
        <v>0</v>
      </c>
      <c r="F46" s="15"/>
      <c r="G46" s="15"/>
      <c r="H46" s="15"/>
      <c r="I46" s="18">
        <f>PV(Assumptions!B45,Assumptions!B29,-I39,,0)</f>
        <v>0</v>
      </c>
      <c r="J46" s="15"/>
      <c r="K46" s="15"/>
      <c r="L46" s="15"/>
      <c r="M46" s="18">
        <f>I46-E46</f>
        <v>0</v>
      </c>
      <c r="N46" s="15"/>
      <c r="O46" s="16"/>
    </row>
    <row r="47" spans="1:15" ht="15.75" customHeight="1">
      <c r="A47" s="17" t="str">
        <f>"Purchase price for "&amp;B27&amp;" unit(s)"</f>
        <v>Purchase price for 20 unit(s)</v>
      </c>
      <c r="B47" s="15"/>
      <c r="C47" s="15"/>
      <c r="D47" s="15"/>
      <c r="E47" s="98">
        <f>B27*E27</f>
        <v>18000</v>
      </c>
      <c r="F47" s="15"/>
      <c r="G47" s="15"/>
      <c r="H47" s="15"/>
      <c r="I47" s="98">
        <f>B27*I27</f>
        <v>18000</v>
      </c>
      <c r="J47" s="15"/>
      <c r="K47" s="15"/>
      <c r="L47" s="15"/>
      <c r="M47" s="98">
        <f>I47-E47</f>
        <v>0</v>
      </c>
      <c r="N47" s="15"/>
      <c r="O47" s="16"/>
    </row>
    <row r="48" spans="1:15" s="4" customFormat="1" ht="15.75" customHeight="1">
      <c r="A48" s="23" t="s">
        <v>12</v>
      </c>
      <c r="B48" s="24"/>
      <c r="C48" s="63"/>
      <c r="D48" s="189">
        <f>E43+E47</f>
        <v>18586.63217691367</v>
      </c>
      <c r="E48" s="189"/>
      <c r="F48" s="189"/>
      <c r="G48" s="25"/>
      <c r="H48" s="189">
        <f>I43+I47</f>
        <v>21747.314749918358</v>
      </c>
      <c r="I48" s="189"/>
      <c r="J48" s="189"/>
      <c r="K48" s="25"/>
      <c r="L48" s="63"/>
      <c r="M48" s="137">
        <f>M43+M47</f>
        <v>3160.6825730046858</v>
      </c>
      <c r="N48" s="137"/>
      <c r="O48" s="26"/>
    </row>
    <row r="49" spans="1:15" s="4" customFormat="1" ht="15.75" customHeight="1">
      <c r="A49" s="23"/>
      <c r="B49" s="24"/>
      <c r="C49" s="63"/>
      <c r="D49" s="63"/>
      <c r="E49" s="27"/>
      <c r="F49" s="25"/>
      <c r="G49" s="25"/>
      <c r="H49" s="25"/>
      <c r="I49" s="27"/>
      <c r="J49" s="25"/>
      <c r="K49" s="25"/>
      <c r="L49" s="25"/>
      <c r="M49" s="27"/>
      <c r="N49" s="25"/>
      <c r="O49" s="26"/>
    </row>
    <row r="50" spans="1:16" ht="15.75" customHeight="1">
      <c r="A50" s="14"/>
      <c r="B50" s="15"/>
      <c r="C50" s="62"/>
      <c r="D50" s="62"/>
      <c r="E50" s="15"/>
      <c r="F50" s="15"/>
      <c r="G50" s="15"/>
      <c r="H50" s="15"/>
      <c r="I50" s="15"/>
      <c r="J50" s="15"/>
      <c r="K50" s="15"/>
      <c r="L50" s="50" t="s">
        <v>35</v>
      </c>
      <c r="M50" s="120">
        <f>IF(M58&lt;=0,0,IF(L40&lt;0,"N/A",IF(L40=0,"NA",IF(M58/L40&gt;Assumptions!B29,"&gt;"&amp;Assumptions!B29&amp;"",M58/L40))))</f>
        <v>0</v>
      </c>
      <c r="N50" s="15"/>
      <c r="O50" s="16"/>
      <c r="P50" s="119"/>
    </row>
    <row r="51" spans="1:15" ht="4.5" customHeight="1">
      <c r="A51" s="28"/>
      <c r="B51" s="29"/>
      <c r="C51" s="29"/>
      <c r="D51" s="29"/>
      <c r="E51" s="29"/>
      <c r="F51" s="29"/>
      <c r="G51" s="29"/>
      <c r="H51" s="29"/>
      <c r="I51" s="29"/>
      <c r="J51" s="29"/>
      <c r="K51" s="29"/>
      <c r="L51" s="29"/>
      <c r="M51" s="29"/>
      <c r="N51" s="29"/>
      <c r="O51" s="30"/>
    </row>
    <row r="52" spans="1:15" ht="24" customHeight="1">
      <c r="A52" s="192" t="s">
        <v>93</v>
      </c>
      <c r="B52" s="193"/>
      <c r="C52" s="193"/>
      <c r="D52" s="193"/>
      <c r="E52" s="193"/>
      <c r="F52" s="193"/>
      <c r="G52" s="193"/>
      <c r="H52" s="193"/>
      <c r="I52" s="193"/>
      <c r="J52" s="193"/>
      <c r="K52" s="193"/>
      <c r="L52" s="193"/>
      <c r="M52" s="193"/>
      <c r="N52" s="193"/>
      <c r="O52" s="193"/>
    </row>
    <row r="53" spans="1:15" ht="13.5">
      <c r="A53" s="191" t="s">
        <v>32</v>
      </c>
      <c r="B53" s="191"/>
      <c r="C53" s="191"/>
      <c r="D53" s="191"/>
      <c r="E53" s="191"/>
      <c r="F53" s="191"/>
      <c r="G53" s="191"/>
      <c r="H53" s="191"/>
      <c r="I53" s="191"/>
      <c r="J53" s="191"/>
      <c r="K53" s="191"/>
      <c r="L53" s="191"/>
      <c r="M53" s="191"/>
      <c r="N53" s="191"/>
      <c r="O53" s="191"/>
    </row>
    <row r="54" spans="1:15" ht="13.5">
      <c r="A54" s="49"/>
      <c r="B54" s="49"/>
      <c r="C54" s="49"/>
      <c r="D54" s="49"/>
      <c r="E54" s="49"/>
      <c r="F54" s="49"/>
      <c r="G54" s="49"/>
      <c r="H54" s="49"/>
      <c r="I54" s="49"/>
      <c r="J54" s="49"/>
      <c r="K54" s="49"/>
      <c r="L54" s="49"/>
      <c r="M54" s="49"/>
      <c r="N54" s="49"/>
      <c r="O54" s="49"/>
    </row>
    <row r="55" ht="15" customHeight="1"/>
    <row r="56" spans="1:15" ht="15.75" customHeight="1">
      <c r="A56" s="185" t="str">
        <f>"Summary of Benefits for "&amp;B27&amp;" Computer(s)"</f>
        <v>Summary of Benefits for 20 Computer(s)</v>
      </c>
      <c r="B56" s="185"/>
      <c r="C56" s="185"/>
      <c r="D56" s="185"/>
      <c r="E56" s="185"/>
      <c r="F56" s="185"/>
      <c r="G56" s="185"/>
      <c r="H56" s="185"/>
      <c r="I56" s="185"/>
      <c r="J56" s="185"/>
      <c r="K56" s="185"/>
      <c r="L56" s="185"/>
      <c r="M56" s="185"/>
      <c r="N56" s="185"/>
      <c r="O56" s="185"/>
    </row>
    <row r="57" spans="1:15" ht="4.5" customHeight="1">
      <c r="A57" s="8" t="s">
        <v>37</v>
      </c>
      <c r="B57" s="9"/>
      <c r="C57" s="9"/>
      <c r="D57" s="9"/>
      <c r="E57" s="9"/>
      <c r="F57" s="9"/>
      <c r="G57" s="9"/>
      <c r="H57" s="9"/>
      <c r="I57" s="9"/>
      <c r="J57" s="9"/>
      <c r="K57" s="9"/>
      <c r="L57" s="9"/>
      <c r="M57" s="9"/>
      <c r="N57" s="9"/>
      <c r="O57" s="10"/>
    </row>
    <row r="58" spans="1:15" ht="15.75" customHeight="1">
      <c r="A58" s="51" t="s">
        <v>39</v>
      </c>
      <c r="B58" s="7"/>
      <c r="C58" s="7"/>
      <c r="D58" s="7"/>
      <c r="E58" s="7"/>
      <c r="F58" s="7"/>
      <c r="G58" s="7"/>
      <c r="H58" s="7"/>
      <c r="I58" s="7"/>
      <c r="J58" s="7"/>
      <c r="K58" s="7"/>
      <c r="L58" s="7"/>
      <c r="M58" s="88">
        <f>(I27-E27)*B27</f>
        <v>0</v>
      </c>
      <c r="N58" s="88"/>
      <c r="O58" s="93"/>
    </row>
    <row r="59" spans="1:15" ht="15.75" customHeight="1">
      <c r="A59" s="51" t="s">
        <v>21</v>
      </c>
      <c r="B59" s="7"/>
      <c r="C59" s="7"/>
      <c r="D59" s="7"/>
      <c r="E59" s="7"/>
      <c r="F59" s="7"/>
      <c r="G59" s="7"/>
      <c r="H59" s="7"/>
      <c r="I59" s="7"/>
      <c r="J59" s="7"/>
      <c r="K59" s="7"/>
      <c r="L59" s="195">
        <f>M43</f>
        <v>3160.6825730046858</v>
      </c>
      <c r="M59" s="195"/>
      <c r="N59" s="88"/>
      <c r="O59" s="93"/>
    </row>
    <row r="60" spans="1:15" ht="15.75" customHeight="1">
      <c r="A60" s="51" t="s">
        <v>22</v>
      </c>
      <c r="B60" s="7"/>
      <c r="C60" s="7"/>
      <c r="D60" s="7"/>
      <c r="E60" s="7"/>
      <c r="F60" s="7"/>
      <c r="G60" s="7"/>
      <c r="H60" s="7"/>
      <c r="I60" s="7"/>
      <c r="J60" s="7"/>
      <c r="K60" s="7"/>
      <c r="L60" s="195">
        <f>M48</f>
        <v>3160.6825730046858</v>
      </c>
      <c r="M60" s="195"/>
      <c r="N60" s="88"/>
      <c r="O60" s="93"/>
    </row>
    <row r="61" spans="1:15" ht="15.75" customHeight="1">
      <c r="A61" s="51" t="s">
        <v>23</v>
      </c>
      <c r="B61" s="7"/>
      <c r="C61" s="7"/>
      <c r="D61" s="7"/>
      <c r="E61" s="7"/>
      <c r="F61" s="7"/>
      <c r="G61" s="7"/>
      <c r="H61" s="7"/>
      <c r="I61" s="7"/>
      <c r="J61" s="7"/>
      <c r="K61" s="7"/>
      <c r="L61" s="7"/>
      <c r="M61" s="90">
        <f>M50</f>
        <v>0</v>
      </c>
      <c r="N61" s="90"/>
      <c r="O61" s="94"/>
    </row>
    <row r="62" spans="1:15" ht="15.75" customHeight="1">
      <c r="A62" s="51" t="s">
        <v>26</v>
      </c>
      <c r="B62" s="7"/>
      <c r="C62" s="7"/>
      <c r="D62" s="7"/>
      <c r="E62" s="7"/>
      <c r="F62" s="7"/>
      <c r="G62" s="7"/>
      <c r="H62" s="7"/>
      <c r="I62" s="7"/>
      <c r="J62" s="7"/>
      <c r="K62" s="7"/>
      <c r="L62" s="182">
        <f>M45</f>
        <v>36585.57081600001</v>
      </c>
      <c r="M62" s="182"/>
      <c r="N62" s="89"/>
      <c r="O62" s="95"/>
    </row>
    <row r="63" spans="1:15" ht="15.75" customHeight="1">
      <c r="A63" s="51" t="s">
        <v>34</v>
      </c>
      <c r="B63" s="7"/>
      <c r="C63" s="7"/>
      <c r="D63" s="7"/>
      <c r="E63" s="7"/>
      <c r="F63" s="7"/>
      <c r="G63" s="7"/>
      <c r="H63" s="7"/>
      <c r="I63" s="7"/>
      <c r="J63" s="7"/>
      <c r="K63" s="7"/>
      <c r="L63" s="182">
        <f>M45*Assumptions!B53</f>
        <v>56341.779056640014</v>
      </c>
      <c r="M63" s="182"/>
      <c r="N63" s="89"/>
      <c r="O63" s="95"/>
    </row>
    <row r="64" spans="1:15" ht="15.75" customHeight="1">
      <c r="A64" s="51" t="s">
        <v>24</v>
      </c>
      <c r="B64" s="7"/>
      <c r="C64" s="7"/>
      <c r="D64" s="7"/>
      <c r="E64" s="7"/>
      <c r="F64" s="7"/>
      <c r="G64" s="7"/>
      <c r="H64" s="7"/>
      <c r="I64" s="7"/>
      <c r="J64" s="7"/>
      <c r="K64" s="7"/>
      <c r="L64" s="7"/>
      <c r="M64" s="91">
        <f>M45*Assumptions!B53/Assumptions!B57</f>
        <v>4.6807160469086995</v>
      </c>
      <c r="N64" s="91"/>
      <c r="O64" s="96"/>
    </row>
    <row r="65" spans="1:15" ht="15.75" customHeight="1">
      <c r="A65" s="51" t="s">
        <v>30</v>
      </c>
      <c r="B65" s="7"/>
      <c r="C65" s="7"/>
      <c r="D65" s="7"/>
      <c r="E65" s="7"/>
      <c r="F65" s="7"/>
      <c r="G65" s="7"/>
      <c r="H65" s="7"/>
      <c r="I65" s="7"/>
      <c r="J65" s="7"/>
      <c r="K65" s="7"/>
      <c r="L65" s="7"/>
      <c r="M65" s="91">
        <f>M45*Assumptions!B53/Assumptions!B56</f>
        <v>5.808430830581445</v>
      </c>
      <c r="N65" s="91"/>
      <c r="O65" s="96"/>
    </row>
    <row r="66" spans="1:15" ht="15.75" customHeight="1">
      <c r="A66" s="51" t="s">
        <v>25</v>
      </c>
      <c r="B66" s="7"/>
      <c r="C66" s="7"/>
      <c r="D66" s="7"/>
      <c r="E66" s="7"/>
      <c r="F66" s="7"/>
      <c r="G66" s="7"/>
      <c r="H66" s="7"/>
      <c r="I66" s="7"/>
      <c r="J66" s="7"/>
      <c r="K66" s="7"/>
      <c r="L66" s="7"/>
      <c r="M66" s="92">
        <f>M48/((E27*B27))</f>
        <v>0.1755934762780381</v>
      </c>
      <c r="N66" s="92"/>
      <c r="O66" s="97"/>
    </row>
    <row r="67" spans="1:15" ht="4.5" customHeight="1">
      <c r="A67" s="11"/>
      <c r="B67" s="12"/>
      <c r="C67" s="12"/>
      <c r="D67" s="12"/>
      <c r="E67" s="12"/>
      <c r="F67" s="12"/>
      <c r="G67" s="12"/>
      <c r="H67" s="12"/>
      <c r="I67" s="12"/>
      <c r="J67" s="12"/>
      <c r="K67" s="12"/>
      <c r="L67" s="12"/>
      <c r="M67" s="12"/>
      <c r="N67" s="12"/>
      <c r="O67" s="13"/>
    </row>
    <row r="68" s="5" customFormat="1" ht="15.75" customHeight="1">
      <c r="A68" s="47"/>
    </row>
    <row r="69" s="5" customFormat="1" ht="15.75" customHeight="1">
      <c r="A69" s="47"/>
    </row>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sheetData>
  <sheetProtection/>
  <mergeCells count="30">
    <mergeCell ref="D20:N20"/>
    <mergeCell ref="D26:F26"/>
    <mergeCell ref="L59:M59"/>
    <mergeCell ref="L60:M60"/>
    <mergeCell ref="A29:O29"/>
    <mergeCell ref="D35:F35"/>
    <mergeCell ref="H35:J35"/>
    <mergeCell ref="L35:N35"/>
    <mergeCell ref="A30:O30"/>
    <mergeCell ref="A31:O31"/>
    <mergeCell ref="H48:J48"/>
    <mergeCell ref="L62:M62"/>
    <mergeCell ref="L37:M37"/>
    <mergeCell ref="A53:O53"/>
    <mergeCell ref="A56:O56"/>
    <mergeCell ref="D40:F40"/>
    <mergeCell ref="A52:O52"/>
    <mergeCell ref="D48:F48"/>
    <mergeCell ref="L40:N40"/>
    <mergeCell ref="H40:J40"/>
    <mergeCell ref="A32:O32"/>
    <mergeCell ref="L63:M63"/>
    <mergeCell ref="A7:O7"/>
    <mergeCell ref="A8:O8"/>
    <mergeCell ref="A34:O34"/>
    <mergeCell ref="A14:O14"/>
    <mergeCell ref="A11:O11"/>
    <mergeCell ref="D25:F25"/>
    <mergeCell ref="H25:J25"/>
    <mergeCell ref="H26:J26"/>
  </mergeCells>
  <dataValidations count="1">
    <dataValidation operator="lessThanOrEqual" allowBlank="1" showInputMessage="1" showErrorMessage="1" sqref="M23"/>
  </dataValidations>
  <printOptions horizontalCentered="1"/>
  <pageMargins left="0.5" right="0.5" top="0.5" bottom="0.5" header="0.5" footer="0.25"/>
  <pageSetup fitToHeight="1" fitToWidth="1" orientation="portrait" scale="71" r:id="rId3"/>
  <drawing r:id="rId2"/>
  <legacyDrawing r:id="rId1"/>
</worksheet>
</file>

<file path=xl/worksheets/sheet2.xml><?xml version="1.0" encoding="utf-8"?>
<worksheet xmlns="http://schemas.openxmlformats.org/spreadsheetml/2006/main" xmlns:r="http://schemas.openxmlformats.org/officeDocument/2006/relationships">
  <dimension ref="A1:U218"/>
  <sheetViews>
    <sheetView zoomScale="85" zoomScaleNormal="85" zoomScaleSheetLayoutView="100" zoomScalePageLayoutView="0" workbookViewId="0" topLeftCell="A38">
      <selection activeCell="C63" sqref="C63"/>
    </sheetView>
  </sheetViews>
  <sheetFormatPr defaultColWidth="9.140625" defaultRowHeight="12.75"/>
  <cols>
    <col min="1" max="1" width="54.57421875" style="80" bestFit="1" customWidth="1"/>
    <col min="2" max="2" width="9.28125" style="132" customWidth="1"/>
    <col min="3" max="3" width="11.8515625" style="81" bestFit="1" customWidth="1"/>
    <col min="4" max="4" width="41.28125" style="5" customWidth="1"/>
    <col min="5" max="5" width="6.421875" style="151" customWidth="1"/>
    <col min="6" max="6" width="7.421875" style="151" bestFit="1" customWidth="1"/>
    <col min="7" max="8" width="13.7109375" style="151" customWidth="1"/>
    <col min="9" max="9" width="13.57421875" style="151" customWidth="1"/>
    <col min="10" max="11" width="9.140625" style="144" customWidth="1"/>
    <col min="12" max="12" width="10.7109375" style="144" customWidth="1"/>
    <col min="13" max="16" width="9.140625" style="144" customWidth="1"/>
    <col min="17" max="21" width="9.140625" style="53" customWidth="1"/>
    <col min="22" max="16384" width="9.140625" style="5" customWidth="1"/>
  </cols>
  <sheetData>
    <row r="1" spans="1:18" ht="15.75">
      <c r="A1" s="198" t="s">
        <v>57</v>
      </c>
      <c r="B1" s="198"/>
      <c r="C1" s="198"/>
      <c r="D1" s="198"/>
      <c r="E1" s="166"/>
      <c r="F1" s="166"/>
      <c r="G1" s="166"/>
      <c r="H1" s="166"/>
      <c r="I1" s="166"/>
      <c r="Q1" s="104"/>
      <c r="R1" s="104"/>
    </row>
    <row r="2" spans="1:18" ht="15.75">
      <c r="A2" s="67"/>
      <c r="B2" s="125"/>
      <c r="C2" s="67"/>
      <c r="D2" s="64"/>
      <c r="E2" s="166"/>
      <c r="F2" s="169"/>
      <c r="G2" s="166"/>
      <c r="H2" s="166"/>
      <c r="I2" s="166"/>
      <c r="Q2" s="104"/>
      <c r="R2" s="104"/>
    </row>
    <row r="3" spans="1:21" s="66" customFormat="1" ht="15">
      <c r="A3" s="68" t="s">
        <v>6</v>
      </c>
      <c r="B3" s="199" t="s">
        <v>7</v>
      </c>
      <c r="C3" s="199"/>
      <c r="D3" s="105" t="s">
        <v>0</v>
      </c>
      <c r="E3" s="167"/>
      <c r="F3" s="167"/>
      <c r="G3" s="167"/>
      <c r="H3" s="167"/>
      <c r="I3" s="167"/>
      <c r="J3" s="145"/>
      <c r="K3" s="145"/>
      <c r="L3" s="145"/>
      <c r="M3" s="145"/>
      <c r="N3" s="145"/>
      <c r="O3" s="145"/>
      <c r="P3" s="145"/>
      <c r="Q3" s="103"/>
      <c r="R3" s="103"/>
      <c r="S3" s="65"/>
      <c r="T3" s="65"/>
      <c r="U3" s="65"/>
    </row>
    <row r="4" spans="1:18" ht="15">
      <c r="A4" s="106" t="s">
        <v>1</v>
      </c>
      <c r="B4" s="126"/>
      <c r="C4" s="69"/>
      <c r="D4" s="107"/>
      <c r="Q4" s="104"/>
      <c r="R4" s="104"/>
    </row>
    <row r="5" spans="1:18" ht="15">
      <c r="A5" s="82" t="s">
        <v>54</v>
      </c>
      <c r="B5" s="127"/>
      <c r="C5" s="70"/>
      <c r="D5" s="108"/>
      <c r="J5" s="151"/>
      <c r="K5" s="151"/>
      <c r="Q5" s="104"/>
      <c r="R5" s="104"/>
    </row>
    <row r="6" spans="1:18" ht="12.75">
      <c r="A6" s="85" t="s">
        <v>10</v>
      </c>
      <c r="B6" s="127"/>
      <c r="C6" s="70"/>
      <c r="D6" s="108"/>
      <c r="J6" s="151"/>
      <c r="K6" s="151"/>
      <c r="Q6" s="104"/>
      <c r="R6" s="104"/>
    </row>
    <row r="7" spans="1:18" ht="12.75">
      <c r="A7" s="86" t="s">
        <v>11</v>
      </c>
      <c r="B7" s="176">
        <v>900</v>
      </c>
      <c r="C7" s="70"/>
      <c r="D7" s="177" t="s">
        <v>107</v>
      </c>
      <c r="J7" s="151"/>
      <c r="K7" s="151"/>
      <c r="Q7" s="104"/>
      <c r="R7" s="104"/>
    </row>
    <row r="8" spans="1:18" ht="12.75">
      <c r="A8" s="86" t="s">
        <v>86</v>
      </c>
      <c r="B8" s="135">
        <v>109</v>
      </c>
      <c r="C8" s="72" t="s">
        <v>85</v>
      </c>
      <c r="D8" s="108" t="s">
        <v>105</v>
      </c>
      <c r="F8" s="152"/>
      <c r="G8" s="151" t="s">
        <v>77</v>
      </c>
      <c r="I8" s="151" t="s">
        <v>103</v>
      </c>
      <c r="J8" s="151"/>
      <c r="K8" s="151"/>
      <c r="Q8" s="104"/>
      <c r="R8" s="104"/>
    </row>
    <row r="9" spans="1:18" ht="12.75">
      <c r="A9" s="86" t="s">
        <v>87</v>
      </c>
      <c r="B9" s="135">
        <v>60</v>
      </c>
      <c r="C9" s="72" t="s">
        <v>85</v>
      </c>
      <c r="D9" s="108" t="s">
        <v>105</v>
      </c>
      <c r="E9" s="151">
        <v>2</v>
      </c>
      <c r="F9" s="151" t="s">
        <v>64</v>
      </c>
      <c r="G9" s="151" t="s">
        <v>78</v>
      </c>
      <c r="H9" s="151">
        <v>2</v>
      </c>
      <c r="I9" s="151" t="s">
        <v>64</v>
      </c>
      <c r="J9" s="151"/>
      <c r="K9" s="151"/>
      <c r="Q9" s="104"/>
      <c r="R9" s="104"/>
    </row>
    <row r="10" spans="1:18" ht="12.75">
      <c r="A10" s="86" t="s">
        <v>88</v>
      </c>
      <c r="B10" s="135">
        <v>4</v>
      </c>
      <c r="C10" s="72" t="s">
        <v>85</v>
      </c>
      <c r="D10" s="108" t="s">
        <v>106</v>
      </c>
      <c r="E10" s="151">
        <v>1</v>
      </c>
      <c r="F10" s="151" t="s">
        <v>65</v>
      </c>
      <c r="G10" s="153" t="s">
        <v>66</v>
      </c>
      <c r="I10" s="151" t="s">
        <v>65</v>
      </c>
      <c r="J10" s="151"/>
      <c r="K10" s="151"/>
      <c r="Q10" s="104"/>
      <c r="R10" s="104"/>
    </row>
    <row r="11" spans="1:18" ht="12.75">
      <c r="A11" s="86" t="s">
        <v>89</v>
      </c>
      <c r="B11" s="135">
        <v>2</v>
      </c>
      <c r="C11" s="72" t="s">
        <v>85</v>
      </c>
      <c r="D11" s="108" t="s">
        <v>106</v>
      </c>
      <c r="J11" s="151"/>
      <c r="K11" s="151"/>
      <c r="Q11" s="104"/>
      <c r="R11" s="104"/>
    </row>
    <row r="12" spans="1:18" ht="12.75">
      <c r="A12" s="84"/>
      <c r="B12" s="127"/>
      <c r="C12" s="70"/>
      <c r="D12" s="108"/>
      <c r="E12" s="154"/>
      <c r="H12" s="155"/>
      <c r="J12" s="151"/>
      <c r="K12" s="151"/>
      <c r="Q12" s="104"/>
      <c r="R12" s="104"/>
    </row>
    <row r="13" spans="1:18" ht="12.75">
      <c r="A13" s="85" t="s">
        <v>2</v>
      </c>
      <c r="B13" s="127"/>
      <c r="C13" s="70"/>
      <c r="D13" s="108"/>
      <c r="E13" s="154"/>
      <c r="H13" s="155"/>
      <c r="J13" s="151"/>
      <c r="K13" s="151"/>
      <c r="Q13" s="104"/>
      <c r="R13" s="104"/>
    </row>
    <row r="14" spans="1:18" ht="12.75">
      <c r="A14" s="86" t="s">
        <v>11</v>
      </c>
      <c r="B14" s="176">
        <f>B7</f>
        <v>900</v>
      </c>
      <c r="C14" s="72"/>
      <c r="D14" s="177" t="s">
        <v>107</v>
      </c>
      <c r="G14" s="156" t="s">
        <v>80</v>
      </c>
      <c r="H14" s="155"/>
      <c r="J14" s="151"/>
      <c r="K14" s="151"/>
      <c r="Q14" s="104"/>
      <c r="R14" s="104"/>
    </row>
    <row r="15" spans="1:18" ht="12.75">
      <c r="A15" s="86" t="s">
        <v>86</v>
      </c>
      <c r="B15" s="136">
        <v>115</v>
      </c>
      <c r="C15" s="72" t="s">
        <v>85</v>
      </c>
      <c r="D15" s="108" t="s">
        <v>105</v>
      </c>
      <c r="F15" s="157" t="s">
        <v>79</v>
      </c>
      <c r="G15" s="171">
        <v>200.64</v>
      </c>
      <c r="H15" s="155"/>
      <c r="I15" s="172"/>
      <c r="J15" s="151"/>
      <c r="K15" s="151"/>
      <c r="Q15" s="104"/>
      <c r="R15" s="104"/>
    </row>
    <row r="16" spans="1:18" ht="12.75">
      <c r="A16" s="86" t="s">
        <v>87</v>
      </c>
      <c r="B16" s="136">
        <v>84</v>
      </c>
      <c r="C16" s="72" t="s">
        <v>85</v>
      </c>
      <c r="D16" s="108" t="s">
        <v>105</v>
      </c>
      <c r="F16" s="157" t="s">
        <v>75</v>
      </c>
      <c r="G16" s="171">
        <v>601.92</v>
      </c>
      <c r="H16" s="155"/>
      <c r="I16" s="173"/>
      <c r="J16" s="151"/>
      <c r="K16" s="151"/>
      <c r="M16" s="151"/>
      <c r="Q16" s="104"/>
      <c r="R16" s="104"/>
    </row>
    <row r="17" spans="1:18" ht="12.75">
      <c r="A17" s="86" t="s">
        <v>88</v>
      </c>
      <c r="B17" s="136">
        <v>6</v>
      </c>
      <c r="C17" s="72" t="s">
        <v>85</v>
      </c>
      <c r="D17" s="108" t="s">
        <v>105</v>
      </c>
      <c r="F17" s="157" t="s">
        <v>70</v>
      </c>
      <c r="G17" s="171">
        <v>1103.52</v>
      </c>
      <c r="H17" s="155"/>
      <c r="I17" s="173"/>
      <c r="K17" s="151"/>
      <c r="M17" s="170"/>
      <c r="Q17" s="104"/>
      <c r="R17" s="104"/>
    </row>
    <row r="18" spans="1:18" ht="12.75">
      <c r="A18" s="86" t="s">
        <v>89</v>
      </c>
      <c r="B18" s="136">
        <v>3</v>
      </c>
      <c r="C18" s="72" t="s">
        <v>85</v>
      </c>
      <c r="D18" s="108" t="s">
        <v>105</v>
      </c>
      <c r="F18" s="157" t="s">
        <v>71</v>
      </c>
      <c r="G18" s="171">
        <v>6853.92</v>
      </c>
      <c r="I18" s="173"/>
      <c r="K18" s="151"/>
      <c r="Q18" s="104"/>
      <c r="R18" s="104"/>
    </row>
    <row r="19" spans="1:18" ht="12.75">
      <c r="A19" s="71"/>
      <c r="B19" s="121"/>
      <c r="C19" s="72"/>
      <c r="D19" s="108"/>
      <c r="G19" s="174"/>
      <c r="I19" s="158"/>
      <c r="J19" s="147"/>
      <c r="K19" s="158"/>
      <c r="Q19" s="104"/>
      <c r="R19" s="104"/>
    </row>
    <row r="20" spans="1:18" ht="15">
      <c r="A20" s="110" t="s">
        <v>3</v>
      </c>
      <c r="B20" s="122"/>
      <c r="C20" s="73"/>
      <c r="D20" s="111"/>
      <c r="E20" s="154"/>
      <c r="K20" s="151"/>
      <c r="Q20" s="104"/>
      <c r="R20" s="104"/>
    </row>
    <row r="21" spans="1:18" ht="12.75">
      <c r="A21" s="83" t="s">
        <v>10</v>
      </c>
      <c r="B21" s="127"/>
      <c r="C21" s="70"/>
      <c r="D21" s="108"/>
      <c r="F21" s="157"/>
      <c r="G21" s="159" t="s">
        <v>73</v>
      </c>
      <c r="H21" s="157"/>
      <c r="I21" s="157"/>
      <c r="K21" s="151"/>
      <c r="Q21" s="104"/>
      <c r="R21" s="104"/>
    </row>
    <row r="22" spans="1:18" ht="25.5">
      <c r="A22" s="84" t="s">
        <v>4</v>
      </c>
      <c r="B22" s="123">
        <v>0</v>
      </c>
      <c r="C22" s="74"/>
      <c r="D22" s="109" t="s">
        <v>56</v>
      </c>
      <c r="E22" s="154"/>
      <c r="F22" s="157"/>
      <c r="G22" s="157" t="s">
        <v>68</v>
      </c>
      <c r="H22" s="157" t="s">
        <v>69</v>
      </c>
      <c r="I22" s="159" t="s">
        <v>72</v>
      </c>
      <c r="K22" s="151"/>
      <c r="Q22" s="104"/>
      <c r="R22" s="104"/>
    </row>
    <row r="23" spans="1:18" ht="12.75">
      <c r="A23" s="71"/>
      <c r="B23" s="123"/>
      <c r="C23" s="74"/>
      <c r="D23" s="108"/>
      <c r="E23" s="154"/>
      <c r="F23" s="157" t="s">
        <v>79</v>
      </c>
      <c r="G23" s="160">
        <f>G15</f>
        <v>200.64</v>
      </c>
      <c r="H23" s="160">
        <f>G15</f>
        <v>200.64</v>
      </c>
      <c r="I23" s="159">
        <f>$H$27*H23+$G$27*G23</f>
        <v>200.64</v>
      </c>
      <c r="K23" s="151"/>
      <c r="Q23" s="104"/>
      <c r="R23" s="104"/>
    </row>
    <row r="24" spans="1:18" ht="14.25">
      <c r="A24" s="83" t="s">
        <v>2</v>
      </c>
      <c r="B24" s="124"/>
      <c r="C24" s="75"/>
      <c r="D24" s="111"/>
      <c r="E24" s="152"/>
      <c r="F24" s="157" t="s">
        <v>75</v>
      </c>
      <c r="G24" s="160">
        <f>H24+H26</f>
        <v>8559.36</v>
      </c>
      <c r="H24" s="160">
        <f>G16+G17</f>
        <v>1705.44</v>
      </c>
      <c r="I24" s="159">
        <f>$H$27*H24+$G$27*G24</f>
        <v>6091.9488</v>
      </c>
      <c r="K24" s="151"/>
      <c r="Q24" s="104"/>
      <c r="R24" s="104"/>
    </row>
    <row r="25" spans="1:18" ht="25.5">
      <c r="A25" s="84" t="s">
        <v>4</v>
      </c>
      <c r="B25" s="123">
        <v>0</v>
      </c>
      <c r="C25" s="74"/>
      <c r="D25" s="109" t="s">
        <v>56</v>
      </c>
      <c r="E25" s="152"/>
      <c r="F25" s="157" t="s">
        <v>70</v>
      </c>
      <c r="G25" s="157">
        <v>0</v>
      </c>
      <c r="H25" s="157">
        <v>0</v>
      </c>
      <c r="I25" s="159">
        <f>$H$27*H25+$G$27*G25</f>
        <v>0</v>
      </c>
      <c r="K25" s="151"/>
      <c r="Q25" s="104"/>
      <c r="R25" s="104"/>
    </row>
    <row r="26" spans="1:18" ht="12.75">
      <c r="A26" s="71"/>
      <c r="B26" s="123"/>
      <c r="C26" s="74"/>
      <c r="D26" s="108"/>
      <c r="E26" s="152"/>
      <c r="F26" s="157" t="s">
        <v>71</v>
      </c>
      <c r="G26" s="157">
        <v>0</v>
      </c>
      <c r="H26" s="160">
        <f>G18</f>
        <v>6853.92</v>
      </c>
      <c r="I26" s="159">
        <f>$H$27*H26+$G$27*G26</f>
        <v>2467.4112</v>
      </c>
      <c r="K26" s="151"/>
      <c r="Q26" s="104"/>
      <c r="R26" s="104"/>
    </row>
    <row r="27" spans="1:18" ht="15">
      <c r="A27" s="110" t="s">
        <v>5</v>
      </c>
      <c r="B27" s="124"/>
      <c r="C27" s="75"/>
      <c r="D27" s="111"/>
      <c r="E27" s="152"/>
      <c r="F27" s="161"/>
      <c r="G27" s="162">
        <f>1-H27</f>
        <v>0.64</v>
      </c>
      <c r="H27" s="162">
        <f>B30</f>
        <v>0.36</v>
      </c>
      <c r="I27" s="163"/>
      <c r="K27" s="151"/>
      <c r="Q27" s="104"/>
      <c r="R27" s="104"/>
    </row>
    <row r="28" spans="1:18" ht="15">
      <c r="A28" s="82" t="s">
        <v>55</v>
      </c>
      <c r="B28" s="127"/>
      <c r="C28" s="70"/>
      <c r="D28" s="108"/>
      <c r="F28" s="157"/>
      <c r="I28" s="157"/>
      <c r="K28" s="151"/>
      <c r="Q28" s="104"/>
      <c r="R28" s="104"/>
    </row>
    <row r="29" spans="1:18" ht="12.75">
      <c r="A29" s="84" t="s">
        <v>17</v>
      </c>
      <c r="B29" s="121">
        <v>4</v>
      </c>
      <c r="C29" s="72" t="s">
        <v>9</v>
      </c>
      <c r="D29" s="108" t="s">
        <v>92</v>
      </c>
      <c r="F29" s="157"/>
      <c r="G29" s="157"/>
      <c r="H29" s="157"/>
      <c r="I29" s="157"/>
      <c r="K29" s="151"/>
      <c r="Q29" s="104"/>
      <c r="R29" s="104"/>
    </row>
    <row r="30" spans="1:18" ht="12.75">
      <c r="A30" s="84" t="s">
        <v>81</v>
      </c>
      <c r="B30" s="142">
        <f>IF(H9=1,'Desktop CPU Calculator'!M23,IF(G41=1,G42,IF(G41=2,G43,G44)))</f>
        <v>0.36</v>
      </c>
      <c r="C30" s="72"/>
      <c r="D30" s="108" t="s">
        <v>92</v>
      </c>
      <c r="F30" s="157"/>
      <c r="G30" s="157"/>
      <c r="H30" s="157"/>
      <c r="I30" s="157"/>
      <c r="K30" s="151"/>
      <c r="Q30" s="104"/>
      <c r="R30" s="104"/>
    </row>
    <row r="31" spans="1:18" ht="12.75">
      <c r="A31" s="84"/>
      <c r="B31" s="142"/>
      <c r="C31" s="72"/>
      <c r="D31" s="108"/>
      <c r="F31" s="157"/>
      <c r="G31" s="157"/>
      <c r="H31" s="157"/>
      <c r="I31" s="157"/>
      <c r="K31" s="151"/>
      <c r="Q31" s="104"/>
      <c r="R31" s="104"/>
    </row>
    <row r="32" spans="1:18" ht="12.75">
      <c r="A32" s="85" t="s">
        <v>82</v>
      </c>
      <c r="B32" s="128"/>
      <c r="C32" s="76"/>
      <c r="D32" s="108"/>
      <c r="F32" s="157"/>
      <c r="G32" s="159" t="s">
        <v>74</v>
      </c>
      <c r="H32" s="157"/>
      <c r="I32" s="157"/>
      <c r="K32" s="151"/>
      <c r="Q32" s="104"/>
      <c r="R32" s="104"/>
    </row>
    <row r="33" spans="1:18" ht="12.75">
      <c r="A33" s="84" t="s">
        <v>53</v>
      </c>
      <c r="B33" s="128">
        <f>I34</f>
        <v>200.64</v>
      </c>
      <c r="C33" s="76" t="s">
        <v>16</v>
      </c>
      <c r="D33" s="108" t="s">
        <v>105</v>
      </c>
      <c r="F33" s="157"/>
      <c r="G33" s="157" t="s">
        <v>68</v>
      </c>
      <c r="H33" s="157" t="s">
        <v>69</v>
      </c>
      <c r="I33" s="157"/>
      <c r="K33" s="151"/>
      <c r="Q33" s="104"/>
      <c r="R33" s="104"/>
    </row>
    <row r="34" spans="1:18" ht="12.75">
      <c r="A34" s="84" t="s">
        <v>62</v>
      </c>
      <c r="B34" s="128">
        <f>I35</f>
        <v>601.92</v>
      </c>
      <c r="C34" s="76" t="s">
        <v>16</v>
      </c>
      <c r="D34" s="108" t="s">
        <v>105</v>
      </c>
      <c r="E34" s="164"/>
      <c r="F34" s="157" t="s">
        <v>79</v>
      </c>
      <c r="G34" s="160">
        <f>H34</f>
        <v>200.64</v>
      </c>
      <c r="H34" s="160">
        <f>G15</f>
        <v>200.64</v>
      </c>
      <c r="I34" s="159">
        <f>H34*$H$38+G34*$G$38</f>
        <v>200.64</v>
      </c>
      <c r="J34" s="151"/>
      <c r="K34" s="151"/>
      <c r="Q34" s="104"/>
      <c r="R34" s="104"/>
    </row>
    <row r="35" spans="1:18" ht="12.75">
      <c r="A35" s="84" t="s">
        <v>63</v>
      </c>
      <c r="B35" s="128">
        <f>I36</f>
        <v>5490.028800000001</v>
      </c>
      <c r="C35" s="76" t="s">
        <v>16</v>
      </c>
      <c r="D35" s="108" t="s">
        <v>105</v>
      </c>
      <c r="E35" s="164"/>
      <c r="F35" s="157" t="s">
        <v>75</v>
      </c>
      <c r="G35" s="160">
        <f>H35</f>
        <v>601.92</v>
      </c>
      <c r="H35" s="160">
        <f>G16</f>
        <v>601.92</v>
      </c>
      <c r="I35" s="159">
        <f>H35*$H$38+G35*$G$38</f>
        <v>601.92</v>
      </c>
      <c r="J35" s="151"/>
      <c r="K35" s="151"/>
      <c r="Q35" s="104"/>
      <c r="R35" s="104"/>
    </row>
    <row r="36" spans="1:18" ht="12.75">
      <c r="A36" s="84" t="s">
        <v>43</v>
      </c>
      <c r="B36" s="128">
        <f>I37</f>
        <v>2467.4112</v>
      </c>
      <c r="C36" s="76" t="s">
        <v>16</v>
      </c>
      <c r="D36" s="108" t="s">
        <v>105</v>
      </c>
      <c r="E36" s="164"/>
      <c r="F36" s="157" t="s">
        <v>70</v>
      </c>
      <c r="G36" s="160">
        <f>H36+H37</f>
        <v>7957.4400000000005</v>
      </c>
      <c r="H36" s="160">
        <f>G17</f>
        <v>1103.52</v>
      </c>
      <c r="I36" s="159">
        <f>H36*$H$38+G36*$G$38</f>
        <v>5490.028800000001</v>
      </c>
      <c r="J36" s="151"/>
      <c r="K36" s="151"/>
      <c r="Q36" s="104"/>
      <c r="R36" s="104"/>
    </row>
    <row r="37" spans="1:18" ht="12.75">
      <c r="A37" s="112"/>
      <c r="B37" s="131"/>
      <c r="C37" s="70"/>
      <c r="D37" s="108"/>
      <c r="E37" s="164"/>
      <c r="F37" s="157" t="s">
        <v>71</v>
      </c>
      <c r="G37" s="157">
        <v>0</v>
      </c>
      <c r="H37" s="160">
        <f>G18</f>
        <v>6853.92</v>
      </c>
      <c r="I37" s="159">
        <f>H37*$H$38+G37*$G$38</f>
        <v>2467.4112</v>
      </c>
      <c r="J37" s="151"/>
      <c r="K37" s="151"/>
      <c r="Q37" s="104"/>
      <c r="R37" s="104"/>
    </row>
    <row r="38" spans="1:18" ht="15">
      <c r="A38" s="85" t="s">
        <v>83</v>
      </c>
      <c r="B38" s="127"/>
      <c r="C38" s="70"/>
      <c r="D38" s="108"/>
      <c r="E38" s="164"/>
      <c r="F38" s="157"/>
      <c r="G38" s="162">
        <f>1-H38</f>
        <v>0.64</v>
      </c>
      <c r="H38" s="162">
        <f>B30</f>
        <v>0.36</v>
      </c>
      <c r="I38" s="160"/>
      <c r="J38" s="151"/>
      <c r="K38" s="151"/>
      <c r="Q38" s="104"/>
      <c r="R38" s="104"/>
    </row>
    <row r="39" spans="1:18" ht="12.75">
      <c r="A39" s="84" t="s">
        <v>53</v>
      </c>
      <c r="B39" s="128">
        <f>I23</f>
        <v>200.64</v>
      </c>
      <c r="C39" s="76" t="s">
        <v>16</v>
      </c>
      <c r="D39" s="108" t="s">
        <v>105</v>
      </c>
      <c r="F39" s="157"/>
      <c r="I39" s="157"/>
      <c r="J39" s="151"/>
      <c r="K39" s="151"/>
      <c r="Q39" s="104"/>
      <c r="R39" s="104"/>
    </row>
    <row r="40" spans="1:18" ht="12.75">
      <c r="A40" s="84" t="s">
        <v>62</v>
      </c>
      <c r="B40" s="128">
        <f>I24</f>
        <v>6091.9488</v>
      </c>
      <c r="C40" s="76" t="s">
        <v>16</v>
      </c>
      <c r="D40" s="108" t="s">
        <v>105</v>
      </c>
      <c r="E40" s="154"/>
      <c r="F40" s="157"/>
      <c r="G40" s="157"/>
      <c r="H40" s="157"/>
      <c r="I40" s="157"/>
      <c r="J40" s="151"/>
      <c r="K40" s="151"/>
      <c r="Q40" s="104"/>
      <c r="R40" s="104"/>
    </row>
    <row r="41" spans="1:18" ht="12.75">
      <c r="A41" s="84" t="s">
        <v>63</v>
      </c>
      <c r="B41" s="128">
        <f>I25</f>
        <v>0</v>
      </c>
      <c r="C41" s="76" t="s">
        <v>16</v>
      </c>
      <c r="D41" s="108" t="s">
        <v>105</v>
      </c>
      <c r="E41" s="154"/>
      <c r="G41" s="151">
        <v>1</v>
      </c>
      <c r="H41" s="151" t="s">
        <v>94</v>
      </c>
      <c r="J41" s="151"/>
      <c r="K41" s="151"/>
      <c r="Q41" s="104"/>
      <c r="R41" s="104"/>
    </row>
    <row r="42" spans="1:18" ht="14.25">
      <c r="A42" s="84" t="s">
        <v>43</v>
      </c>
      <c r="B42" s="128">
        <f>I26</f>
        <v>2467.4112</v>
      </c>
      <c r="C42" s="76" t="s">
        <v>16</v>
      </c>
      <c r="D42" s="108" t="s">
        <v>105</v>
      </c>
      <c r="G42" s="151">
        <v>0.36</v>
      </c>
      <c r="H42" s="168" t="s">
        <v>95</v>
      </c>
      <c r="J42" s="151"/>
      <c r="K42" s="151"/>
      <c r="Q42" s="104"/>
      <c r="R42" s="104"/>
    </row>
    <row r="43" spans="1:18" ht="14.25">
      <c r="A43" s="84"/>
      <c r="B43" s="128"/>
      <c r="C43" s="76"/>
      <c r="D43" s="108"/>
      <c r="G43" s="151">
        <v>1</v>
      </c>
      <c r="H43" s="168" t="s">
        <v>100</v>
      </c>
      <c r="J43" s="151"/>
      <c r="K43" s="151"/>
      <c r="Q43" s="104"/>
      <c r="R43" s="104"/>
    </row>
    <row r="44" spans="1:18" ht="15">
      <c r="A44" s="77" t="s">
        <v>27</v>
      </c>
      <c r="B44" s="127"/>
      <c r="C44" s="78"/>
      <c r="D44" s="113"/>
      <c r="G44" s="151">
        <v>0</v>
      </c>
      <c r="H44" s="168" t="s">
        <v>101</v>
      </c>
      <c r="J44" s="151"/>
      <c r="K44" s="151"/>
      <c r="Q44" s="104"/>
      <c r="R44" s="104"/>
    </row>
    <row r="45" spans="1:18" ht="51">
      <c r="A45" s="87" t="s">
        <v>28</v>
      </c>
      <c r="B45" s="129">
        <v>0.04</v>
      </c>
      <c r="C45" s="78"/>
      <c r="D45" s="114" t="s">
        <v>18</v>
      </c>
      <c r="J45" s="151"/>
      <c r="K45" s="151"/>
      <c r="Q45" s="104"/>
      <c r="R45" s="104"/>
    </row>
    <row r="46" spans="1:18" ht="12.75">
      <c r="A46" s="115"/>
      <c r="B46" s="127"/>
      <c r="C46" s="78"/>
      <c r="D46" s="113"/>
      <c r="F46" s="152"/>
      <c r="G46" s="175"/>
      <c r="H46" s="175"/>
      <c r="I46" s="175"/>
      <c r="J46" s="146"/>
      <c r="K46" s="151"/>
      <c r="Q46" s="104"/>
      <c r="R46" s="104"/>
    </row>
    <row r="47" spans="1:18" ht="15">
      <c r="A47" s="116" t="s">
        <v>8</v>
      </c>
      <c r="B47" s="127"/>
      <c r="C47" s="70"/>
      <c r="D47" s="108"/>
      <c r="F47" s="152"/>
      <c r="G47" s="175"/>
      <c r="H47" s="175"/>
      <c r="I47" s="175"/>
      <c r="J47" s="146"/>
      <c r="K47" s="151"/>
      <c r="Q47" s="104"/>
      <c r="R47" s="104"/>
    </row>
    <row r="48" spans="1:18" ht="12.75">
      <c r="A48" s="117" t="s">
        <v>58</v>
      </c>
      <c r="B48" s="178">
        <v>0.0952</v>
      </c>
      <c r="C48" s="70" t="s">
        <v>31</v>
      </c>
      <c r="D48" s="108" t="s">
        <v>108</v>
      </c>
      <c r="F48" s="152"/>
      <c r="G48" s="152"/>
      <c r="H48" s="152"/>
      <c r="I48" s="152"/>
      <c r="J48" s="146"/>
      <c r="Q48" s="104"/>
      <c r="R48" s="104"/>
    </row>
    <row r="49" spans="1:18" ht="12.75">
      <c r="A49" s="117" t="s">
        <v>59</v>
      </c>
      <c r="B49" s="178">
        <v>0.1059</v>
      </c>
      <c r="C49" s="70" t="s">
        <v>31</v>
      </c>
      <c r="D49" s="108" t="s">
        <v>108</v>
      </c>
      <c r="F49" s="152"/>
      <c r="G49" s="152"/>
      <c r="H49" s="152"/>
      <c r="I49" s="152"/>
      <c r="J49" s="146"/>
      <c r="Q49" s="104"/>
      <c r="R49" s="104"/>
    </row>
    <row r="50" spans="1:18" ht="12.75">
      <c r="A50" s="117"/>
      <c r="B50" s="127"/>
      <c r="C50" s="70"/>
      <c r="D50" s="108"/>
      <c r="F50" s="152"/>
      <c r="G50" s="152"/>
      <c r="H50" s="152"/>
      <c r="I50" s="152"/>
      <c r="J50" s="146"/>
      <c r="Q50" s="104"/>
      <c r="R50" s="104"/>
    </row>
    <row r="51" spans="1:18" ht="12.75">
      <c r="A51" s="112"/>
      <c r="B51" s="127"/>
      <c r="C51" s="70"/>
      <c r="D51" s="108"/>
      <c r="F51" s="152"/>
      <c r="G51" s="152"/>
      <c r="H51" s="152"/>
      <c r="I51" s="152"/>
      <c r="J51" s="146"/>
      <c r="Q51" s="104"/>
      <c r="R51" s="104"/>
    </row>
    <row r="52" spans="1:18" ht="16.5">
      <c r="A52" s="116" t="s">
        <v>45</v>
      </c>
      <c r="B52" s="124"/>
      <c r="C52" s="75"/>
      <c r="D52" s="111"/>
      <c r="F52" s="152"/>
      <c r="G52" s="152"/>
      <c r="H52" s="152"/>
      <c r="I52" s="152"/>
      <c r="J52" s="146"/>
      <c r="Q52" s="104"/>
      <c r="R52" s="104"/>
    </row>
    <row r="53" spans="1:18" ht="15.75">
      <c r="A53" s="117" t="s">
        <v>60</v>
      </c>
      <c r="B53" s="127">
        <v>1.54</v>
      </c>
      <c r="C53" s="70" t="s">
        <v>42</v>
      </c>
      <c r="D53" s="108" t="s">
        <v>109</v>
      </c>
      <c r="F53" s="152"/>
      <c r="G53" s="152"/>
      <c r="H53" s="152"/>
      <c r="I53" s="152"/>
      <c r="J53" s="146"/>
      <c r="Q53" s="104"/>
      <c r="R53" s="104"/>
    </row>
    <row r="54" spans="1:18" ht="12.75">
      <c r="A54" s="112"/>
      <c r="B54" s="127"/>
      <c r="C54" s="70"/>
      <c r="D54" s="108"/>
      <c r="F54" s="152"/>
      <c r="G54" s="152"/>
      <c r="H54" s="152"/>
      <c r="I54" s="152"/>
      <c r="J54" s="146"/>
      <c r="Q54" s="104"/>
      <c r="R54" s="104"/>
    </row>
    <row r="55" spans="1:18" ht="16.5">
      <c r="A55" s="116" t="s">
        <v>44</v>
      </c>
      <c r="B55" s="130"/>
      <c r="C55" s="75"/>
      <c r="D55" s="111"/>
      <c r="F55" s="152"/>
      <c r="G55" s="152"/>
      <c r="H55" s="152"/>
      <c r="I55" s="152"/>
      <c r="J55" s="146"/>
      <c r="Q55" s="104"/>
      <c r="R55" s="104"/>
    </row>
    <row r="56" spans="1:18" ht="15.75">
      <c r="A56" s="117" t="s">
        <v>33</v>
      </c>
      <c r="B56" s="131">
        <v>9700</v>
      </c>
      <c r="C56" s="70" t="s">
        <v>61</v>
      </c>
      <c r="D56" s="108" t="s">
        <v>110</v>
      </c>
      <c r="F56" s="152"/>
      <c r="G56" s="152"/>
      <c r="H56" s="152"/>
      <c r="I56" s="152"/>
      <c r="J56" s="146"/>
      <c r="Q56" s="104"/>
      <c r="R56" s="104"/>
    </row>
    <row r="57" spans="1:18" ht="15.75">
      <c r="A57" s="118" t="s">
        <v>29</v>
      </c>
      <c r="B57" s="179">
        <v>12037</v>
      </c>
      <c r="C57" s="79" t="s">
        <v>61</v>
      </c>
      <c r="D57" s="180" t="s">
        <v>110</v>
      </c>
      <c r="F57" s="152"/>
      <c r="G57" s="152"/>
      <c r="H57" s="152"/>
      <c r="I57" s="152"/>
      <c r="J57" s="146"/>
      <c r="Q57" s="104"/>
      <c r="R57" s="104"/>
    </row>
    <row r="58" spans="6:18" ht="12.75">
      <c r="F58" s="152"/>
      <c r="G58" s="152"/>
      <c r="H58" s="152"/>
      <c r="I58" s="152"/>
      <c r="J58" s="146"/>
      <c r="Q58" s="104"/>
      <c r="R58" s="104"/>
    </row>
    <row r="59" spans="1:18" ht="12.75">
      <c r="A59" s="80" t="s">
        <v>111</v>
      </c>
      <c r="F59" s="152"/>
      <c r="G59" s="152"/>
      <c r="H59" s="152"/>
      <c r="I59" s="152"/>
      <c r="J59" s="146"/>
      <c r="Q59" s="104"/>
      <c r="R59" s="104"/>
    </row>
    <row r="60" spans="6:18" ht="12.75">
      <c r="F60" s="152"/>
      <c r="G60" s="152"/>
      <c r="H60" s="152"/>
      <c r="I60" s="152"/>
      <c r="J60" s="146"/>
      <c r="Q60" s="104"/>
      <c r="R60" s="104"/>
    </row>
    <row r="61" spans="1:18" ht="12.75">
      <c r="A61" s="80" t="s">
        <v>46</v>
      </c>
      <c r="F61" s="152"/>
      <c r="G61" s="152"/>
      <c r="H61" s="152"/>
      <c r="I61" s="152"/>
      <c r="J61" s="146"/>
      <c r="Q61" s="104"/>
      <c r="R61" s="104"/>
    </row>
    <row r="62" spans="6:18" ht="12.75">
      <c r="F62" s="152"/>
      <c r="G62" s="152"/>
      <c r="H62" s="152"/>
      <c r="I62" s="152"/>
      <c r="J62" s="146"/>
      <c r="Q62" s="104"/>
      <c r="R62" s="104"/>
    </row>
    <row r="63" spans="6:18" ht="12.75">
      <c r="F63" s="152"/>
      <c r="G63" s="152"/>
      <c r="H63" s="152"/>
      <c r="I63" s="152"/>
      <c r="J63" s="146"/>
      <c r="Q63" s="104"/>
      <c r="R63" s="104"/>
    </row>
    <row r="64" spans="6:18" ht="12.75">
      <c r="F64" s="152"/>
      <c r="G64" s="152"/>
      <c r="H64" s="152"/>
      <c r="I64" s="152"/>
      <c r="J64" s="146"/>
      <c r="Q64" s="104"/>
      <c r="R64" s="104"/>
    </row>
    <row r="65" spans="6:18" ht="12.75">
      <c r="F65" s="152"/>
      <c r="G65" s="152"/>
      <c r="H65" s="152"/>
      <c r="I65" s="152"/>
      <c r="J65" s="146"/>
      <c r="Q65" s="104"/>
      <c r="R65" s="104"/>
    </row>
    <row r="66" spans="6:18" ht="12.75">
      <c r="F66" s="152"/>
      <c r="G66" s="152"/>
      <c r="H66" s="152"/>
      <c r="I66" s="152"/>
      <c r="J66" s="146"/>
      <c r="Q66" s="104"/>
      <c r="R66" s="104"/>
    </row>
    <row r="67" spans="6:18" ht="12.75">
      <c r="F67" s="152"/>
      <c r="G67" s="152"/>
      <c r="H67" s="152"/>
      <c r="I67" s="152"/>
      <c r="J67" s="146"/>
      <c r="Q67" s="104"/>
      <c r="R67" s="104"/>
    </row>
    <row r="68" spans="6:18" ht="12.75">
      <c r="F68" s="152"/>
      <c r="G68" s="152"/>
      <c r="H68" s="152"/>
      <c r="I68" s="152"/>
      <c r="J68" s="146"/>
      <c r="Q68" s="104"/>
      <c r="R68" s="104"/>
    </row>
    <row r="69" spans="6:18" ht="12.75">
      <c r="F69" s="152"/>
      <c r="G69" s="152"/>
      <c r="H69" s="152"/>
      <c r="I69" s="152"/>
      <c r="J69" s="146"/>
      <c r="Q69" s="104"/>
      <c r="R69" s="104"/>
    </row>
    <row r="70" spans="6:18" ht="12.75">
      <c r="F70" s="152"/>
      <c r="G70" s="152"/>
      <c r="H70" s="152"/>
      <c r="I70" s="152"/>
      <c r="J70" s="146"/>
      <c r="Q70" s="104"/>
      <c r="R70" s="104"/>
    </row>
    <row r="71" spans="6:18" ht="12.75">
      <c r="F71" s="152"/>
      <c r="G71" s="152"/>
      <c r="H71" s="152"/>
      <c r="I71" s="152"/>
      <c r="J71" s="146"/>
      <c r="Q71" s="104"/>
      <c r="R71" s="104"/>
    </row>
    <row r="72" spans="6:18" ht="12.75">
      <c r="F72" s="152"/>
      <c r="G72" s="152"/>
      <c r="H72" s="152"/>
      <c r="I72" s="152"/>
      <c r="J72" s="146"/>
      <c r="Q72" s="104"/>
      <c r="R72" s="104"/>
    </row>
    <row r="73" spans="17:18" ht="12.75">
      <c r="Q73" s="104"/>
      <c r="R73" s="104"/>
    </row>
    <row r="74" spans="17:18" ht="12.75">
      <c r="Q74" s="104"/>
      <c r="R74" s="104"/>
    </row>
    <row r="75" spans="17:18" ht="12.75">
      <c r="Q75" s="104"/>
      <c r="R75" s="104"/>
    </row>
    <row r="76" spans="17:18" ht="12.75">
      <c r="Q76" s="104"/>
      <c r="R76" s="104"/>
    </row>
    <row r="77" spans="17:18" ht="12.75">
      <c r="Q77" s="104"/>
      <c r="R77" s="104"/>
    </row>
    <row r="78" spans="17:18" ht="12.75">
      <c r="Q78" s="104"/>
      <c r="R78" s="104"/>
    </row>
    <row r="79" spans="17:18" ht="12.75">
      <c r="Q79" s="104"/>
      <c r="R79" s="104"/>
    </row>
    <row r="80" spans="17:18" ht="12.75">
      <c r="Q80" s="104"/>
      <c r="R80" s="104"/>
    </row>
    <row r="81" spans="17:18" ht="12.75">
      <c r="Q81" s="104"/>
      <c r="R81" s="104"/>
    </row>
    <row r="82" spans="17:18" ht="12.75">
      <c r="Q82" s="104"/>
      <c r="R82" s="104"/>
    </row>
    <row r="83" spans="17:18" ht="12.75">
      <c r="Q83" s="104"/>
      <c r="R83" s="104"/>
    </row>
    <row r="84" spans="17:18" ht="12.75">
      <c r="Q84" s="104"/>
      <c r="R84" s="104"/>
    </row>
    <row r="85" spans="17:18" ht="12.75">
      <c r="Q85" s="104"/>
      <c r="R85" s="104"/>
    </row>
    <row r="86" spans="17:18" ht="12.75">
      <c r="Q86" s="104"/>
      <c r="R86" s="104"/>
    </row>
    <row r="87" spans="17:18" ht="12.75">
      <c r="Q87" s="104"/>
      <c r="R87" s="104"/>
    </row>
    <row r="88" spans="17:18" ht="12.75">
      <c r="Q88" s="104"/>
      <c r="R88" s="104"/>
    </row>
    <row r="89" spans="17:18" ht="12.75">
      <c r="Q89" s="104"/>
      <c r="R89" s="104"/>
    </row>
    <row r="90" spans="17:18" ht="12.75">
      <c r="Q90" s="104"/>
      <c r="R90" s="104"/>
    </row>
    <row r="91" spans="17:18" ht="12.75">
      <c r="Q91" s="104"/>
      <c r="R91" s="104"/>
    </row>
    <row r="92" spans="17:18" ht="12.75">
      <c r="Q92" s="104"/>
      <c r="R92" s="104"/>
    </row>
    <row r="93" spans="17:18" ht="12.75">
      <c r="Q93" s="104"/>
      <c r="R93" s="104"/>
    </row>
    <row r="94" spans="17:18" ht="12.75">
      <c r="Q94" s="104"/>
      <c r="R94" s="104"/>
    </row>
    <row r="95" spans="17:18" ht="12.75">
      <c r="Q95" s="104"/>
      <c r="R95" s="104"/>
    </row>
    <row r="96" spans="17:18" ht="12.75">
      <c r="Q96" s="104"/>
      <c r="R96" s="104"/>
    </row>
    <row r="97" spans="17:18" ht="12.75">
      <c r="Q97" s="104"/>
      <c r="R97" s="104"/>
    </row>
    <row r="98" spans="17:18" ht="12.75">
      <c r="Q98" s="104"/>
      <c r="R98" s="104"/>
    </row>
    <row r="99" spans="17:18" ht="12.75">
      <c r="Q99" s="104"/>
      <c r="R99" s="104"/>
    </row>
    <row r="100" spans="17:18" ht="12.75">
      <c r="Q100" s="104"/>
      <c r="R100" s="104"/>
    </row>
    <row r="101" spans="17:18" ht="12.75">
      <c r="Q101" s="104"/>
      <c r="R101" s="104"/>
    </row>
    <row r="102" spans="17:18" ht="12.75">
      <c r="Q102" s="104"/>
      <c r="R102" s="104"/>
    </row>
    <row r="103" spans="17:18" ht="12.75">
      <c r="Q103" s="104"/>
      <c r="R103" s="104"/>
    </row>
    <row r="104" spans="17:18" ht="12.75">
      <c r="Q104" s="104"/>
      <c r="R104" s="104"/>
    </row>
    <row r="105" spans="17:18" ht="12.75">
      <c r="Q105" s="104"/>
      <c r="R105" s="104"/>
    </row>
    <row r="106" spans="17:18" ht="12.75">
      <c r="Q106" s="104"/>
      <c r="R106" s="104"/>
    </row>
    <row r="107" spans="17:18" ht="12.75">
      <c r="Q107" s="104"/>
      <c r="R107" s="104"/>
    </row>
    <row r="108" spans="17:18" ht="12.75">
      <c r="Q108" s="104"/>
      <c r="R108" s="104"/>
    </row>
    <row r="109" spans="17:18" ht="12.75">
      <c r="Q109" s="104"/>
      <c r="R109" s="104"/>
    </row>
    <row r="110" spans="17:18" ht="12.75">
      <c r="Q110" s="104"/>
      <c r="R110" s="104"/>
    </row>
    <row r="111" spans="17:18" ht="12.75">
      <c r="Q111" s="104"/>
      <c r="R111" s="104"/>
    </row>
    <row r="112" spans="17:18" ht="12.75">
      <c r="Q112" s="104"/>
      <c r="R112" s="104"/>
    </row>
    <row r="113" spans="17:18" ht="12.75">
      <c r="Q113" s="104"/>
      <c r="R113" s="104"/>
    </row>
    <row r="114" spans="17:18" ht="12.75">
      <c r="Q114" s="104"/>
      <c r="R114" s="104"/>
    </row>
    <row r="115" spans="17:18" ht="12.75">
      <c r="Q115" s="104"/>
      <c r="R115" s="104"/>
    </row>
    <row r="116" spans="17:18" ht="12.75">
      <c r="Q116" s="104"/>
      <c r="R116" s="104"/>
    </row>
    <row r="117" spans="17:18" ht="12.75">
      <c r="Q117" s="104"/>
      <c r="R117" s="104"/>
    </row>
    <row r="118" spans="17:18" ht="12.75">
      <c r="Q118" s="104"/>
      <c r="R118" s="104"/>
    </row>
    <row r="119" spans="17:18" ht="12.75">
      <c r="Q119" s="104"/>
      <c r="R119" s="104"/>
    </row>
    <row r="120" spans="17:18" ht="12.75">
      <c r="Q120" s="104"/>
      <c r="R120" s="104"/>
    </row>
    <row r="121" spans="17:18" ht="12.75">
      <c r="Q121" s="104"/>
      <c r="R121" s="104"/>
    </row>
    <row r="122" spans="17:18" ht="12.75">
      <c r="Q122" s="104"/>
      <c r="R122" s="104"/>
    </row>
    <row r="123" spans="17:18" ht="12.75">
      <c r="Q123" s="104"/>
      <c r="R123" s="104"/>
    </row>
    <row r="124" spans="17:18" ht="12.75">
      <c r="Q124" s="104"/>
      <c r="R124" s="104"/>
    </row>
    <row r="125" spans="17:18" ht="12.75">
      <c r="Q125" s="104"/>
      <c r="R125" s="104"/>
    </row>
    <row r="126" spans="17:18" ht="12.75">
      <c r="Q126" s="104"/>
      <c r="R126" s="104"/>
    </row>
    <row r="127" spans="17:18" ht="12.75">
      <c r="Q127" s="104"/>
      <c r="R127" s="104"/>
    </row>
    <row r="128" spans="17:18" ht="12.75">
      <c r="Q128" s="104"/>
      <c r="R128" s="104"/>
    </row>
    <row r="129" spans="17:18" ht="12.75">
      <c r="Q129" s="104"/>
      <c r="R129" s="104"/>
    </row>
    <row r="130" spans="17:18" ht="12.75">
      <c r="Q130" s="104"/>
      <c r="R130" s="104"/>
    </row>
    <row r="131" spans="17:18" ht="12.75">
      <c r="Q131" s="104"/>
      <c r="R131" s="104"/>
    </row>
    <row r="132" spans="17:18" ht="12.75">
      <c r="Q132" s="104"/>
      <c r="R132" s="104"/>
    </row>
    <row r="133" spans="17:18" ht="12.75">
      <c r="Q133" s="104"/>
      <c r="R133" s="104"/>
    </row>
    <row r="134" spans="17:18" ht="12.75">
      <c r="Q134" s="104"/>
      <c r="R134" s="104"/>
    </row>
    <row r="135" spans="17:18" ht="12.75">
      <c r="Q135" s="104"/>
      <c r="R135" s="104"/>
    </row>
    <row r="136" spans="17:18" ht="12.75">
      <c r="Q136" s="104"/>
      <c r="R136" s="104"/>
    </row>
    <row r="137" spans="17:18" ht="12.75">
      <c r="Q137" s="104"/>
      <c r="R137" s="104"/>
    </row>
    <row r="138" spans="17:18" ht="12.75">
      <c r="Q138" s="104"/>
      <c r="R138" s="104"/>
    </row>
    <row r="139" spans="17:18" ht="12.75">
      <c r="Q139" s="104"/>
      <c r="R139" s="104"/>
    </row>
    <row r="140" spans="17:18" ht="12.75">
      <c r="Q140" s="104"/>
      <c r="R140" s="104"/>
    </row>
    <row r="141" spans="17:18" ht="12.75">
      <c r="Q141" s="104"/>
      <c r="R141" s="104"/>
    </row>
    <row r="142" spans="17:18" ht="12.75">
      <c r="Q142" s="104"/>
      <c r="R142" s="104"/>
    </row>
    <row r="143" spans="17:18" ht="12.75">
      <c r="Q143" s="104"/>
      <c r="R143" s="104"/>
    </row>
    <row r="144" spans="17:18" ht="12.75">
      <c r="Q144" s="104"/>
      <c r="R144" s="104"/>
    </row>
    <row r="145" spans="17:18" ht="12.75">
      <c r="Q145" s="104"/>
      <c r="R145" s="104"/>
    </row>
    <row r="146" spans="17:18" ht="12.75">
      <c r="Q146" s="104"/>
      <c r="R146" s="104"/>
    </row>
    <row r="147" spans="17:18" ht="12.75">
      <c r="Q147" s="104"/>
      <c r="R147" s="104"/>
    </row>
    <row r="148" spans="17:18" ht="12.75">
      <c r="Q148" s="104"/>
      <c r="R148" s="104"/>
    </row>
    <row r="149" spans="17:18" ht="12.75">
      <c r="Q149" s="104"/>
      <c r="R149" s="104"/>
    </row>
    <row r="150" spans="17:18" ht="12.75">
      <c r="Q150" s="104"/>
      <c r="R150" s="104"/>
    </row>
    <row r="151" spans="17:18" ht="12.75">
      <c r="Q151" s="104"/>
      <c r="R151" s="104"/>
    </row>
    <row r="152" spans="17:18" ht="12.75">
      <c r="Q152" s="104"/>
      <c r="R152" s="104"/>
    </row>
    <row r="153" spans="17:18" ht="12.75">
      <c r="Q153" s="104"/>
      <c r="R153" s="104"/>
    </row>
    <row r="154" spans="17:18" ht="12.75">
      <c r="Q154" s="104"/>
      <c r="R154" s="104"/>
    </row>
    <row r="155" spans="17:18" ht="12.75">
      <c r="Q155" s="104"/>
      <c r="R155" s="104"/>
    </row>
    <row r="156" spans="17:18" ht="12.75">
      <c r="Q156" s="104"/>
      <c r="R156" s="104"/>
    </row>
    <row r="157" spans="17:18" ht="12.75">
      <c r="Q157" s="104"/>
      <c r="R157" s="104"/>
    </row>
    <row r="158" spans="17:18" ht="12.75">
      <c r="Q158" s="104"/>
      <c r="R158" s="104"/>
    </row>
    <row r="159" spans="17:18" ht="12.75">
      <c r="Q159" s="104"/>
      <c r="R159" s="104"/>
    </row>
    <row r="160" spans="17:18" ht="12.75">
      <c r="Q160" s="104"/>
      <c r="R160" s="104"/>
    </row>
    <row r="161" spans="17:18" ht="12.75">
      <c r="Q161" s="104"/>
      <c r="R161" s="104"/>
    </row>
    <row r="162" spans="17:18" ht="12.75">
      <c r="Q162" s="104"/>
      <c r="R162" s="104"/>
    </row>
    <row r="163" spans="17:18" ht="12.75">
      <c r="Q163" s="104"/>
      <c r="R163" s="104"/>
    </row>
    <row r="164" spans="17:18" ht="12.75">
      <c r="Q164" s="104"/>
      <c r="R164" s="104"/>
    </row>
    <row r="165" spans="17:18" ht="12.75">
      <c r="Q165" s="104"/>
      <c r="R165" s="104"/>
    </row>
    <row r="166" spans="17:18" ht="12.75">
      <c r="Q166" s="104"/>
      <c r="R166" s="104"/>
    </row>
    <row r="167" spans="17:18" ht="12.75">
      <c r="Q167" s="104"/>
      <c r="R167" s="104"/>
    </row>
    <row r="168" spans="17:18" ht="12.75">
      <c r="Q168" s="104"/>
      <c r="R168" s="104"/>
    </row>
    <row r="169" spans="17:18" ht="12.75">
      <c r="Q169" s="104"/>
      <c r="R169" s="104"/>
    </row>
    <row r="170" spans="17:18" ht="12.75">
      <c r="Q170" s="104"/>
      <c r="R170" s="104"/>
    </row>
    <row r="171" spans="17:18" ht="12.75">
      <c r="Q171" s="104"/>
      <c r="R171" s="104"/>
    </row>
    <row r="172" spans="17:18" ht="12.75">
      <c r="Q172" s="104"/>
      <c r="R172" s="104"/>
    </row>
    <row r="173" spans="17:18" ht="12.75">
      <c r="Q173" s="104"/>
      <c r="R173" s="104"/>
    </row>
    <row r="174" spans="17:18" ht="12.75">
      <c r="Q174" s="104"/>
      <c r="R174" s="104"/>
    </row>
    <row r="175" spans="17:18" ht="12.75">
      <c r="Q175" s="104"/>
      <c r="R175" s="104"/>
    </row>
    <row r="176" spans="17:18" ht="12.75">
      <c r="Q176" s="104"/>
      <c r="R176" s="104"/>
    </row>
    <row r="177" spans="17:18" ht="12.75">
      <c r="Q177" s="104"/>
      <c r="R177" s="104"/>
    </row>
    <row r="178" spans="17:18" ht="12.75">
      <c r="Q178" s="104"/>
      <c r="R178" s="104"/>
    </row>
    <row r="179" spans="17:18" ht="12.75">
      <c r="Q179" s="104"/>
      <c r="R179" s="104"/>
    </row>
    <row r="180" spans="17:18" ht="12.75">
      <c r="Q180" s="104"/>
      <c r="R180" s="104"/>
    </row>
    <row r="181" spans="17:18" ht="12.75">
      <c r="Q181" s="104"/>
      <c r="R181" s="104"/>
    </row>
    <row r="182" spans="17:18" ht="12.75">
      <c r="Q182" s="104"/>
      <c r="R182" s="104"/>
    </row>
    <row r="183" spans="17:18" ht="12.75">
      <c r="Q183" s="104"/>
      <c r="R183" s="104"/>
    </row>
    <row r="184" spans="17:18" ht="12.75">
      <c r="Q184" s="104"/>
      <c r="R184" s="104"/>
    </row>
    <row r="185" spans="17:18" ht="12.75">
      <c r="Q185" s="104"/>
      <c r="R185" s="104"/>
    </row>
    <row r="186" spans="17:18" ht="12.75">
      <c r="Q186" s="104"/>
      <c r="R186" s="104"/>
    </row>
    <row r="187" spans="17:18" ht="12.75">
      <c r="Q187" s="104"/>
      <c r="R187" s="104"/>
    </row>
    <row r="188" spans="17:18" ht="12.75">
      <c r="Q188" s="104"/>
      <c r="R188" s="104"/>
    </row>
    <row r="189" spans="17:18" ht="12.75">
      <c r="Q189" s="104"/>
      <c r="R189" s="104"/>
    </row>
    <row r="190" spans="17:18" ht="12.75">
      <c r="Q190" s="104"/>
      <c r="R190" s="104"/>
    </row>
    <row r="191" spans="17:18" ht="12.75">
      <c r="Q191" s="104"/>
      <c r="R191" s="104"/>
    </row>
    <row r="192" spans="17:18" ht="12.75">
      <c r="Q192" s="104"/>
      <c r="R192" s="104"/>
    </row>
    <row r="193" spans="17:18" ht="12.75">
      <c r="Q193" s="104"/>
      <c r="R193" s="104"/>
    </row>
    <row r="194" spans="17:18" ht="12.75">
      <c r="Q194" s="104"/>
      <c r="R194" s="104"/>
    </row>
    <row r="195" spans="17:18" ht="12.75">
      <c r="Q195" s="104"/>
      <c r="R195" s="104"/>
    </row>
    <row r="196" spans="17:18" ht="12.75">
      <c r="Q196" s="104"/>
      <c r="R196" s="104"/>
    </row>
    <row r="197" spans="17:18" ht="12.75">
      <c r="Q197" s="104"/>
      <c r="R197" s="104"/>
    </row>
    <row r="198" spans="17:18" ht="12.75">
      <c r="Q198" s="104"/>
      <c r="R198" s="104"/>
    </row>
    <row r="199" spans="17:18" ht="12.75">
      <c r="Q199" s="104"/>
      <c r="R199" s="104"/>
    </row>
    <row r="200" spans="17:18" ht="12.75">
      <c r="Q200" s="104"/>
      <c r="R200" s="104"/>
    </row>
    <row r="201" spans="17:18" ht="12.75">
      <c r="Q201" s="104"/>
      <c r="R201" s="104"/>
    </row>
    <row r="202" spans="17:18" ht="12.75">
      <c r="Q202" s="104"/>
      <c r="R202" s="104"/>
    </row>
    <row r="203" spans="17:18" ht="12.75">
      <c r="Q203" s="104"/>
      <c r="R203" s="104"/>
    </row>
    <row r="204" spans="17:18" ht="12.75">
      <c r="Q204" s="104"/>
      <c r="R204" s="104"/>
    </row>
    <row r="205" spans="17:18" ht="12.75">
      <c r="Q205" s="104"/>
      <c r="R205" s="104"/>
    </row>
    <row r="206" spans="17:18" ht="12.75">
      <c r="Q206" s="104"/>
      <c r="R206" s="104"/>
    </row>
    <row r="207" spans="17:18" ht="12.75">
      <c r="Q207" s="104"/>
      <c r="R207" s="104"/>
    </row>
    <row r="208" spans="17:18" ht="12.75">
      <c r="Q208" s="104"/>
      <c r="R208" s="104"/>
    </row>
    <row r="209" spans="17:18" ht="12.75">
      <c r="Q209" s="104"/>
      <c r="R209" s="104"/>
    </row>
    <row r="210" spans="17:18" ht="12.75">
      <c r="Q210" s="104"/>
      <c r="R210" s="104"/>
    </row>
    <row r="211" spans="17:18" ht="12.75">
      <c r="Q211" s="104"/>
      <c r="R211" s="104"/>
    </row>
    <row r="212" spans="17:18" ht="12.75">
      <c r="Q212" s="104"/>
      <c r="R212" s="104"/>
    </row>
    <row r="213" spans="17:18" ht="12.75">
      <c r="Q213" s="104"/>
      <c r="R213" s="104"/>
    </row>
    <row r="214" spans="17:18" ht="12.75">
      <c r="Q214" s="104"/>
      <c r="R214" s="104"/>
    </row>
    <row r="215" spans="17:18" ht="12.75">
      <c r="Q215" s="104"/>
      <c r="R215" s="104"/>
    </row>
    <row r="216" spans="17:18" ht="12.75">
      <c r="Q216" s="104"/>
      <c r="R216" s="104"/>
    </row>
    <row r="217" spans="17:18" ht="12.75">
      <c r="Q217" s="104"/>
      <c r="R217" s="104"/>
    </row>
    <row r="218" spans="17:18" ht="12.75">
      <c r="Q218" s="104"/>
      <c r="R218" s="104"/>
    </row>
  </sheetData>
  <sheetProtection/>
  <mergeCells count="2">
    <mergeCell ref="A1:D1"/>
    <mergeCell ref="B3:C3"/>
  </mergeCells>
  <printOptions horizontalCentered="1"/>
  <pageMargins left="0.4" right="0.4" top="0.5" bottom="0.5" header="0.5" footer="0.25"/>
  <pageSetup fitToHeight="2" horizontalDpi="600" verticalDpi="600" orientation="portrait" scale="85" r:id="rId1"/>
  <rowBreaks count="2" manualBreakCount="2">
    <brk id="23" max="3" man="1"/>
    <brk id="4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marasco newton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 apps</dc:creator>
  <cp:keywords/>
  <dc:description/>
  <cp:lastModifiedBy>Jenny</cp:lastModifiedBy>
  <cp:lastPrinted>2005-06-24T14:22:06Z</cp:lastPrinted>
  <dcterms:created xsi:type="dcterms:W3CDTF">2002-09-12T18:53:41Z</dcterms:created>
  <dcterms:modified xsi:type="dcterms:W3CDTF">2008-10-30T21:25:34Z</dcterms:modified>
  <cp:category/>
  <cp:version/>
  <cp:contentType/>
  <cp:contentStatus/>
</cp:coreProperties>
</file>