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02" sheetId="1" r:id="rId1"/>
    <sheet name="2001" sheetId="2" r:id="rId2"/>
    <sheet name="2000" sheetId="3" r:id="rId3"/>
    <sheet name="1999" sheetId="4" r:id="rId4"/>
    <sheet name="1998" sheetId="5" r:id="rId5"/>
    <sheet name="1997" sheetId="6" r:id="rId6"/>
    <sheet name="1996" sheetId="7" r:id="rId7"/>
  </sheets>
  <definedNames>
    <definedName name="_xlnm.Print_Area" localSheetId="6">'1996'!$2:$21</definedName>
    <definedName name="_xlnm.Print_Area" localSheetId="5">'1997'!$2:$22</definedName>
    <definedName name="_xlnm.Print_Area" localSheetId="4">'1998'!$2:$22</definedName>
    <definedName name="_xlnm.Print_Area" localSheetId="3">'1999'!$2:$22</definedName>
    <definedName name="_xlnm.Print_Area" localSheetId="2">'2000'!$2:$22</definedName>
    <definedName name="_xlnm.Print_Area" localSheetId="1">'2001'!$2:$24</definedName>
    <definedName name="_xlnm.Print_Area" localSheetId="0">'2002'!$2:$22</definedName>
    <definedName name="_xlnm.Print_Titles" localSheetId="6">'1996'!$B:$B,'1996'!$1:$3</definedName>
    <definedName name="_xlnm.Print_Titles" localSheetId="5">'1997'!$B:$B,'1997'!$1:$3</definedName>
    <definedName name="_xlnm.Print_Titles" localSheetId="4">'1998'!$B:$B,'1998'!$1:$3</definedName>
    <definedName name="_xlnm.Print_Titles" localSheetId="3">'1999'!$B:$B,'1999'!$1:$3</definedName>
    <definedName name="_xlnm.Print_Titles" localSheetId="2">'2000'!$B:$B,'2000'!$1:$3</definedName>
    <definedName name="_xlnm.Print_Titles" localSheetId="1">'2001'!$B:$B,'2001'!$1:$3</definedName>
    <definedName name="_xlnm.Print_Titles" localSheetId="0">'2002'!$B:$B,'2002'!$1:$3</definedName>
  </definedNames>
  <calcPr fullCalcOnLoad="1"/>
</workbook>
</file>

<file path=xl/sharedStrings.xml><?xml version="1.0" encoding="utf-8"?>
<sst xmlns="http://schemas.openxmlformats.org/spreadsheetml/2006/main" count="771" uniqueCount="82">
  <si>
    <t>Number of Drive Wheels</t>
  </si>
  <si>
    <t>Number of Tires on Axle</t>
  </si>
  <si>
    <t>OE Tire Size</t>
  </si>
  <si>
    <t>OE Tire Make</t>
  </si>
  <si>
    <t>OE Tire Model</t>
  </si>
  <si>
    <t>Model Year</t>
  </si>
  <si>
    <t>Vehicle Make</t>
  </si>
  <si>
    <t>Vehicle Model</t>
  </si>
  <si>
    <t>Front Axle and Original-Equipment Tires</t>
  </si>
  <si>
    <t>Rear Axle and Original-Equipment Tires</t>
  </si>
  <si>
    <t>Gross Vehicle Weight Rating (GVWR)</t>
  </si>
  <si>
    <t>Gross Axle Weight Rating (GAWR)</t>
  </si>
  <si>
    <t>Number of Vehicles Produced in this Vehicle-Tire Group</t>
  </si>
  <si>
    <t>Vehicle Description and Production</t>
  </si>
  <si>
    <t>One Row for Each
Vehicle-Tire Group</t>
  </si>
  <si>
    <t>Brief Description of
Vehicle-Tire Group,
Used as Row Label</t>
  </si>
  <si>
    <t>Vehicle Manufacturer's Recommended Cold Tire Inflation Pressure for Maximum Loaded Vehicle Weight</t>
  </si>
  <si>
    <t>Vehicle Normal Load per Axle</t>
  </si>
  <si>
    <t>OE Tire Maximum Load Rating</t>
  </si>
  <si>
    <t>Tire Pressure Required to Support Curb Weight</t>
  </si>
  <si>
    <t>Tire Pressure Required to Support GAWR</t>
  </si>
  <si>
    <t>Vehicle Curb Weight per Axle</t>
  </si>
  <si>
    <t>Tire Pressure Required to Support Vehicle Normal Load</t>
  </si>
  <si>
    <t>Whether OE Tire Subject to Recall Action or Investigation and/or Program or Campaign for Free Replacement, Credit, and/or Prorated Amount</t>
  </si>
  <si>
    <t>Michelin</t>
  </si>
  <si>
    <t>P225/60R16 97T</t>
  </si>
  <si>
    <t>Grand Marquis - GS</t>
  </si>
  <si>
    <t>Grand Marquis - LS</t>
  </si>
  <si>
    <t>P215/70R15 97S</t>
  </si>
  <si>
    <t>XW4 WSW</t>
  </si>
  <si>
    <t>XGT4 BSW</t>
  </si>
  <si>
    <t>Mercury</t>
  </si>
  <si>
    <t xml:space="preserve">Grand Marquis - GS </t>
  </si>
  <si>
    <t xml:space="preserve">Grand Marquis - LS </t>
  </si>
  <si>
    <t>Grand Marquis - LS with Handling Pkg</t>
  </si>
  <si>
    <t>Grand Marquis - GS with Handling Pkg</t>
  </si>
  <si>
    <t>Symmetry-WSW</t>
  </si>
  <si>
    <t>P225/60R16 97S</t>
  </si>
  <si>
    <t>Grand Marquis - LS Premium</t>
  </si>
  <si>
    <t>Symmetry WSW</t>
  </si>
  <si>
    <t>Symmetry BSW</t>
  </si>
  <si>
    <t>Goodyear</t>
  </si>
  <si>
    <t>Eagle LS</t>
  </si>
  <si>
    <t>Firestone</t>
  </si>
  <si>
    <t>Grand Marquis LSE - LS with Handling Pkg</t>
  </si>
  <si>
    <t>Eagle LS -  BSW</t>
  </si>
  <si>
    <t>Eagle LS - BSW</t>
  </si>
  <si>
    <t>Affinity Touring S2</t>
  </si>
  <si>
    <t>(2) ECI spreadsheet</t>
  </si>
  <si>
    <t>(3) Tire uniformity documentation</t>
  </si>
  <si>
    <t>(4) 413 chart</t>
  </si>
  <si>
    <t>(5) 669 chart</t>
  </si>
  <si>
    <t>(6) 671 chart</t>
  </si>
  <si>
    <t>(7) T&amp;RA book</t>
  </si>
  <si>
    <t>(8) 1532 chart</t>
  </si>
  <si>
    <t>(9) Ordering Guides</t>
  </si>
  <si>
    <t xml:space="preserve">(11) Assumptions: </t>
  </si>
  <si>
    <t>(9)</t>
  </si>
  <si>
    <t>(1)</t>
  </si>
  <si>
    <t>(4)</t>
  </si>
  <si>
    <t>(7)</t>
  </si>
  <si>
    <t>Sources of Information:</t>
  </si>
  <si>
    <t>(2), (3)</t>
  </si>
  <si>
    <t>(2), (3), (5), (6)</t>
  </si>
  <si>
    <t>(3)</t>
  </si>
  <si>
    <t>(11)</t>
  </si>
  <si>
    <t xml:space="preserve">(11) Assumptions: 96&amp;97 MY have the same tires so I assumed that the inflation pressure did not change. They are specified on a 1532 chart for 97MY. </t>
  </si>
  <si>
    <t>(8)</t>
  </si>
  <si>
    <t>(2), (3), (6)</t>
  </si>
  <si>
    <t xml:space="preserve">(11) Assumptions: 669 chart indicates that the same tires were used for 98 and 99 MY so based on the asumption that the inflation pressure did not change I used the 1532 chart for 98 MY to determine the recommanded inflation pressures for 98 MY.  </t>
  </si>
  <si>
    <t>(3), (9)</t>
  </si>
  <si>
    <t>(2), (3), (4), (9)</t>
  </si>
  <si>
    <t>(10)</t>
  </si>
  <si>
    <t>(1) Weight engineer</t>
  </si>
  <si>
    <t xml:space="preserve">(10) Other Sources: tire design and release engineer and Lincoln specialist </t>
  </si>
  <si>
    <t>(10) Other Sources: tire design and release engineer and Lincoln specialist</t>
  </si>
  <si>
    <t xml:space="preserve">(10) Other Sources:File 00panther[1].xls </t>
  </si>
  <si>
    <t>(10) Other Sources:  Lincoln specialist</t>
  </si>
  <si>
    <t xml:space="preserve">(10) Other Sources:  Lincoln specialist </t>
  </si>
  <si>
    <t>(10) Other Sources: Lincoln specialist</t>
  </si>
  <si>
    <t>No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</si>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</sst>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8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" customHeight="1">
      <c r="B4" s="9"/>
      <c r="C4" s="9" t="s">
        <v>31</v>
      </c>
      <c r="D4" s="10" t="s">
        <v>26</v>
      </c>
      <c r="E4" s="9">
        <v>2002</v>
      </c>
      <c r="F4" s="9">
        <v>2</v>
      </c>
      <c r="G4" s="10">
        <v>5225</v>
      </c>
      <c r="H4" s="21">
        <v>24011</v>
      </c>
      <c r="I4" s="10">
        <v>2214</v>
      </c>
      <c r="J4" s="10">
        <f>142+25+I4</f>
        <v>2381</v>
      </c>
      <c r="K4" s="10">
        <v>2590</v>
      </c>
      <c r="L4" s="9">
        <v>2</v>
      </c>
      <c r="M4" s="9" t="s">
        <v>24</v>
      </c>
      <c r="N4" s="9" t="s">
        <v>39</v>
      </c>
      <c r="O4" s="9" t="s">
        <v>37</v>
      </c>
      <c r="P4" s="9">
        <v>1609</v>
      </c>
      <c r="Q4" s="11">
        <v>16.870017980374445</v>
      </c>
      <c r="R4" s="11">
        <v>19.510980873875116</v>
      </c>
      <c r="S4" s="11">
        <v>23.08659267218583</v>
      </c>
      <c r="T4" s="9">
        <v>32</v>
      </c>
      <c r="U4" s="10" t="s">
        <v>80</v>
      </c>
      <c r="V4" s="10">
        <v>1734</v>
      </c>
      <c r="W4" s="10">
        <f>158+125+V4</f>
        <v>2017</v>
      </c>
      <c r="X4" s="10">
        <v>2667</v>
      </c>
      <c r="Y4" s="9">
        <v>2</v>
      </c>
      <c r="Z4" s="9" t="s">
        <v>24</v>
      </c>
      <c r="AA4" s="9" t="s">
        <v>39</v>
      </c>
      <c r="AB4" s="9" t="s">
        <v>37</v>
      </c>
      <c r="AC4" s="9">
        <v>1609</v>
      </c>
      <c r="AD4" s="11">
        <v>10.348049527683067</v>
      </c>
      <c r="AE4" s="11">
        <v>14.001420821951703</v>
      </c>
      <c r="AF4" s="11">
        <v>24.479714235844906</v>
      </c>
      <c r="AG4" s="9">
        <v>32</v>
      </c>
      <c r="AH4" s="10" t="s">
        <v>80</v>
      </c>
    </row>
    <row r="5" spans="2:34" s="8" customFormat="1" ht="12" customHeight="1">
      <c r="B5" s="9"/>
      <c r="C5" s="9" t="s">
        <v>31</v>
      </c>
      <c r="D5" s="10" t="s">
        <v>27</v>
      </c>
      <c r="E5" s="9">
        <v>2002</v>
      </c>
      <c r="F5" s="9">
        <v>2</v>
      </c>
      <c r="G5" s="10">
        <v>5225</v>
      </c>
      <c r="H5" s="22">
        <v>26847</v>
      </c>
      <c r="I5" s="10">
        <v>2226</v>
      </c>
      <c r="J5" s="10">
        <f>142+25+I5</f>
        <v>2393</v>
      </c>
      <c r="K5" s="10">
        <v>2590</v>
      </c>
      <c r="L5" s="9">
        <v>2</v>
      </c>
      <c r="M5" s="9" t="s">
        <v>24</v>
      </c>
      <c r="N5" s="9" t="s">
        <v>39</v>
      </c>
      <c r="O5" s="9" t="s">
        <v>37</v>
      </c>
      <c r="P5" s="9">
        <v>1609</v>
      </c>
      <c r="Q5" s="11">
        <v>17.053386394317897</v>
      </c>
      <c r="R5" s="11">
        <v>19.70814321805666</v>
      </c>
      <c r="S5" s="11">
        <v>23.08659267218583</v>
      </c>
      <c r="T5" s="9">
        <v>32</v>
      </c>
      <c r="U5" s="10" t="s">
        <v>80</v>
      </c>
      <c r="V5" s="10">
        <v>1738</v>
      </c>
      <c r="W5" s="10">
        <f>158+125+V5</f>
        <v>2021</v>
      </c>
      <c r="X5" s="10">
        <v>2667</v>
      </c>
      <c r="Y5" s="9">
        <v>2</v>
      </c>
      <c r="Z5" s="9" t="s">
        <v>24</v>
      </c>
      <c r="AA5" s="9" t="s">
        <v>39</v>
      </c>
      <c r="AB5" s="9" t="s">
        <v>37</v>
      </c>
      <c r="AC5" s="9">
        <v>1609</v>
      </c>
      <c r="AD5" s="11">
        <v>10.395846459605863</v>
      </c>
      <c r="AE5" s="11">
        <v>14.057009534827355</v>
      </c>
      <c r="AF5" s="11">
        <v>24.479714235844906</v>
      </c>
      <c r="AG5" s="9">
        <v>32</v>
      </c>
      <c r="AH5" s="10" t="s">
        <v>80</v>
      </c>
    </row>
    <row r="6" spans="2:34" s="8" customFormat="1" ht="12" customHeight="1">
      <c r="B6" s="9"/>
      <c r="C6" s="9" t="s">
        <v>31</v>
      </c>
      <c r="D6" s="10" t="s">
        <v>38</v>
      </c>
      <c r="E6" s="9">
        <v>2002</v>
      </c>
      <c r="F6" s="9">
        <v>2</v>
      </c>
      <c r="G6" s="10">
        <v>5225</v>
      </c>
      <c r="H6" s="22">
        <v>6977</v>
      </c>
      <c r="I6" s="10">
        <v>2235</v>
      </c>
      <c r="J6" s="10">
        <f>142+25+I6</f>
        <v>2402</v>
      </c>
      <c r="K6" s="10">
        <v>2590</v>
      </c>
      <c r="L6" s="9">
        <v>2</v>
      </c>
      <c r="M6" s="9" t="s">
        <v>24</v>
      </c>
      <c r="N6" s="9" t="s">
        <v>40</v>
      </c>
      <c r="O6" s="9" t="s">
        <v>37</v>
      </c>
      <c r="P6" s="9">
        <v>1609</v>
      </c>
      <c r="Q6" s="11">
        <v>17</v>
      </c>
      <c r="R6" s="11">
        <v>20</v>
      </c>
      <c r="S6" s="11">
        <v>23.08659267218583</v>
      </c>
      <c r="T6" s="9">
        <v>32</v>
      </c>
      <c r="U6" s="10" t="s">
        <v>80</v>
      </c>
      <c r="V6" s="10">
        <v>1744</v>
      </c>
      <c r="W6" s="10">
        <f>158+125+V6</f>
        <v>2027</v>
      </c>
      <c r="X6" s="10">
        <v>2667</v>
      </c>
      <c r="Y6" s="9">
        <v>2</v>
      </c>
      <c r="Z6" s="9" t="s">
        <v>24</v>
      </c>
      <c r="AA6" s="9" t="s">
        <v>40</v>
      </c>
      <c r="AB6" s="9" t="s">
        <v>37</v>
      </c>
      <c r="AC6" s="9">
        <v>1609</v>
      </c>
      <c r="AD6" s="11">
        <v>10</v>
      </c>
      <c r="AE6" s="11">
        <v>14</v>
      </c>
      <c r="AF6" s="11">
        <v>24.479714235844906</v>
      </c>
      <c r="AG6" s="9">
        <v>32</v>
      </c>
      <c r="AH6" s="10" t="s">
        <v>80</v>
      </c>
    </row>
    <row r="7" spans="2:34" s="8" customFormat="1" ht="12" customHeight="1">
      <c r="B7" s="9"/>
      <c r="C7" s="9" t="s">
        <v>31</v>
      </c>
      <c r="D7" s="10" t="s">
        <v>44</v>
      </c>
      <c r="E7" s="9">
        <v>2002</v>
      </c>
      <c r="F7" s="9">
        <v>2</v>
      </c>
      <c r="G7" s="10">
        <v>5225</v>
      </c>
      <c r="H7" s="22">
        <v>4716</v>
      </c>
      <c r="I7" s="10">
        <f>2226+20</f>
        <v>2246</v>
      </c>
      <c r="J7" s="10">
        <f>142+25+I7</f>
        <v>2413</v>
      </c>
      <c r="K7" s="10">
        <v>2590</v>
      </c>
      <c r="L7" s="9">
        <v>2</v>
      </c>
      <c r="M7" s="9" t="s">
        <v>41</v>
      </c>
      <c r="N7" s="9" t="s">
        <v>42</v>
      </c>
      <c r="O7" s="9" t="s">
        <v>25</v>
      </c>
      <c r="P7" s="9">
        <v>1609</v>
      </c>
      <c r="Q7" s="11">
        <v>17</v>
      </c>
      <c r="R7" s="11">
        <v>20</v>
      </c>
      <c r="S7" s="11">
        <v>23.08659267218583</v>
      </c>
      <c r="T7" s="9">
        <v>32</v>
      </c>
      <c r="U7" s="10" t="s">
        <v>80</v>
      </c>
      <c r="V7" s="10">
        <f>1738+20</f>
        <v>1758</v>
      </c>
      <c r="W7" s="10">
        <f>158+125+V7</f>
        <v>2041</v>
      </c>
      <c r="X7" s="10">
        <v>2667</v>
      </c>
      <c r="Y7" s="9">
        <v>2</v>
      </c>
      <c r="Z7" s="9" t="s">
        <v>41</v>
      </c>
      <c r="AA7" s="9" t="s">
        <v>42</v>
      </c>
      <c r="AB7" s="9" t="s">
        <v>25</v>
      </c>
      <c r="AC7" s="9">
        <v>1609</v>
      </c>
      <c r="AD7" s="11">
        <v>11</v>
      </c>
      <c r="AE7" s="11">
        <v>14</v>
      </c>
      <c r="AF7" s="11">
        <v>24.479714235844906</v>
      </c>
      <c r="AG7" s="9">
        <v>32</v>
      </c>
      <c r="AH7" s="10" t="s">
        <v>80</v>
      </c>
    </row>
    <row r="8" spans="2:34" s="14" customFormat="1" ht="12" customHeight="1">
      <c r="B8" s="15"/>
      <c r="C8" s="15"/>
      <c r="D8" s="15" t="s">
        <v>57</v>
      </c>
      <c r="E8" s="15"/>
      <c r="F8" s="15"/>
      <c r="G8" s="15" t="s">
        <v>58</v>
      </c>
      <c r="H8" s="23" t="s">
        <v>81</v>
      </c>
      <c r="I8" s="15" t="s">
        <v>58</v>
      </c>
      <c r="J8" s="15" t="s">
        <v>58</v>
      </c>
      <c r="K8" s="15" t="s">
        <v>58</v>
      </c>
      <c r="L8" s="15"/>
      <c r="M8" s="15" t="s">
        <v>59</v>
      </c>
      <c r="N8" s="15" t="s">
        <v>70</v>
      </c>
      <c r="O8" s="15" t="s">
        <v>71</v>
      </c>
      <c r="P8" s="15" t="s">
        <v>60</v>
      </c>
      <c r="Q8" s="15"/>
      <c r="R8" s="15"/>
      <c r="S8" s="15"/>
      <c r="T8" s="15" t="s">
        <v>59</v>
      </c>
      <c r="U8" s="15"/>
      <c r="V8" s="15" t="s">
        <v>58</v>
      </c>
      <c r="W8" s="15" t="s">
        <v>58</v>
      </c>
      <c r="X8" s="15" t="s">
        <v>58</v>
      </c>
      <c r="Y8" s="15"/>
      <c r="Z8" s="15" t="s">
        <v>59</v>
      </c>
      <c r="AA8" s="15" t="s">
        <v>70</v>
      </c>
      <c r="AB8" s="15" t="s">
        <v>71</v>
      </c>
      <c r="AC8" s="15" t="s">
        <v>60</v>
      </c>
      <c r="AD8" s="15"/>
      <c r="AE8" s="15"/>
      <c r="AF8" s="15"/>
      <c r="AG8" s="15" t="s">
        <v>59</v>
      </c>
      <c r="AH8" s="15"/>
    </row>
    <row r="9" spans="2:34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ht="12.75">
      <c r="C11" s="17" t="s">
        <v>61</v>
      </c>
    </row>
    <row r="12" ht="12.75">
      <c r="C12" t="s">
        <v>73</v>
      </c>
    </row>
    <row r="13" ht="12.75">
      <c r="C13" t="s">
        <v>48</v>
      </c>
    </row>
    <row r="14" ht="12.75">
      <c r="C14" t="s">
        <v>49</v>
      </c>
    </row>
    <row r="15" ht="12.75">
      <c r="C15" t="s">
        <v>50</v>
      </c>
    </row>
    <row r="16" ht="12.75">
      <c r="C16" t="s">
        <v>51</v>
      </c>
    </row>
    <row r="17" ht="12.75">
      <c r="C17" t="s">
        <v>52</v>
      </c>
    </row>
    <row r="18" ht="12.75">
      <c r="C18" t="s">
        <v>53</v>
      </c>
    </row>
    <row r="19" ht="12.75">
      <c r="C19" t="s">
        <v>54</v>
      </c>
    </row>
    <row r="20" ht="12.75">
      <c r="C20" t="s">
        <v>55</v>
      </c>
    </row>
    <row r="21" ht="12.75">
      <c r="C21" t="s">
        <v>74</v>
      </c>
    </row>
    <row r="22" ht="12.75">
      <c r="C22" t="s">
        <v>56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4"/>
  <sheetViews>
    <sheetView showGridLines="0" workbookViewId="0" topLeftCell="C1">
      <selection activeCell="E14" sqref="E14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2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2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" customHeight="1">
      <c r="B4" s="9"/>
      <c r="C4" s="9" t="s">
        <v>31</v>
      </c>
      <c r="D4" s="10" t="s">
        <v>26</v>
      </c>
      <c r="E4" s="9">
        <v>2001</v>
      </c>
      <c r="F4" s="9">
        <v>2</v>
      </c>
      <c r="G4" s="10">
        <v>5237</v>
      </c>
      <c r="H4" s="22">
        <v>37015</v>
      </c>
      <c r="I4" s="10">
        <v>2217</v>
      </c>
      <c r="J4" s="10">
        <f aca="true" t="shared" si="0" ref="J4:J9">142+25+I4</f>
        <v>2384</v>
      </c>
      <c r="K4" s="10">
        <v>2585</v>
      </c>
      <c r="L4" s="9">
        <v>2</v>
      </c>
      <c r="M4" s="9" t="s">
        <v>24</v>
      </c>
      <c r="N4" s="9" t="s">
        <v>39</v>
      </c>
      <c r="O4" s="9" t="s">
        <v>37</v>
      </c>
      <c r="P4" s="9">
        <v>1609</v>
      </c>
      <c r="Q4" s="11">
        <v>16.915767160677568</v>
      </c>
      <c r="R4" s="11">
        <v>19.560178536737766</v>
      </c>
      <c r="S4" s="11">
        <v>22.99754128872512</v>
      </c>
      <c r="T4" s="9">
        <v>32</v>
      </c>
      <c r="U4" s="10" t="s">
        <v>80</v>
      </c>
      <c r="V4" s="10">
        <v>1740</v>
      </c>
      <c r="W4" s="10">
        <f aca="true" t="shared" si="1" ref="W4:W9">158+125+V4</f>
        <v>2023</v>
      </c>
      <c r="X4" s="10">
        <v>2677</v>
      </c>
      <c r="Y4" s="9">
        <v>2</v>
      </c>
      <c r="Z4" s="9" t="s">
        <v>24</v>
      </c>
      <c r="AA4" s="9" t="s">
        <v>39</v>
      </c>
      <c r="AB4" s="9" t="s">
        <v>37</v>
      </c>
      <c r="AC4" s="9">
        <v>1609</v>
      </c>
      <c r="AD4" s="11">
        <v>10.419786224759592</v>
      </c>
      <c r="AE4" s="11">
        <v>14.084845190457509</v>
      </c>
      <c r="AF4" s="11">
        <v>24.663633305686087</v>
      </c>
      <c r="AG4" s="9">
        <v>32</v>
      </c>
      <c r="AH4" s="10" t="s">
        <v>80</v>
      </c>
    </row>
    <row r="5" spans="2:34" s="8" customFormat="1" ht="12" customHeight="1">
      <c r="B5" s="9"/>
      <c r="C5" s="9" t="s">
        <v>31</v>
      </c>
      <c r="D5" s="10" t="s">
        <v>35</v>
      </c>
      <c r="E5" s="9">
        <v>2001</v>
      </c>
      <c r="F5" s="9">
        <v>2</v>
      </c>
      <c r="G5" s="10">
        <v>5237</v>
      </c>
      <c r="H5" s="21">
        <v>1609</v>
      </c>
      <c r="I5" s="10">
        <f>2217+20</f>
        <v>2237</v>
      </c>
      <c r="J5" s="10">
        <f t="shared" si="0"/>
        <v>2404</v>
      </c>
      <c r="K5" s="10">
        <v>2585</v>
      </c>
      <c r="L5" s="9">
        <v>2</v>
      </c>
      <c r="M5" s="9" t="s">
        <v>41</v>
      </c>
      <c r="N5" s="9" t="s">
        <v>42</v>
      </c>
      <c r="O5" s="9" t="s">
        <v>25</v>
      </c>
      <c r="P5" s="9">
        <v>1609</v>
      </c>
      <c r="Q5" s="11">
        <v>17</v>
      </c>
      <c r="R5" s="11">
        <v>20</v>
      </c>
      <c r="S5" s="11">
        <v>22.99754128872512</v>
      </c>
      <c r="T5" s="9">
        <v>32</v>
      </c>
      <c r="U5" s="10" t="s">
        <v>80</v>
      </c>
      <c r="V5" s="10">
        <v>1740</v>
      </c>
      <c r="W5" s="10">
        <f t="shared" si="1"/>
        <v>2023</v>
      </c>
      <c r="X5" s="10">
        <v>2677</v>
      </c>
      <c r="Y5" s="9">
        <v>2</v>
      </c>
      <c r="Z5" s="9" t="s">
        <v>41</v>
      </c>
      <c r="AA5" s="9" t="s">
        <v>42</v>
      </c>
      <c r="AB5" s="9" t="s">
        <v>25</v>
      </c>
      <c r="AC5" s="9">
        <v>1609</v>
      </c>
      <c r="AD5" s="11">
        <v>10</v>
      </c>
      <c r="AE5" s="11">
        <v>14</v>
      </c>
      <c r="AF5" s="11">
        <v>24.663633305686087</v>
      </c>
      <c r="AG5" s="9">
        <v>32</v>
      </c>
      <c r="AH5" s="10" t="s">
        <v>80</v>
      </c>
    </row>
    <row r="6" spans="2:34" s="8" customFormat="1" ht="12" customHeight="1">
      <c r="B6" s="9"/>
      <c r="C6" s="9" t="s">
        <v>31</v>
      </c>
      <c r="D6" s="10" t="s">
        <v>27</v>
      </c>
      <c r="E6" s="9">
        <v>2001</v>
      </c>
      <c r="F6" s="9">
        <v>2</v>
      </c>
      <c r="G6" s="10">
        <v>5237</v>
      </c>
      <c r="H6" s="12">
        <v>48454</v>
      </c>
      <c r="I6" s="12">
        <v>2226</v>
      </c>
      <c r="J6" s="10">
        <f t="shared" si="0"/>
        <v>2393</v>
      </c>
      <c r="K6" s="10">
        <v>2585</v>
      </c>
      <c r="L6" s="9">
        <v>2</v>
      </c>
      <c r="M6" s="9" t="s">
        <v>24</v>
      </c>
      <c r="N6" s="9" t="s">
        <v>39</v>
      </c>
      <c r="O6" s="9" t="s">
        <v>37</v>
      </c>
      <c r="P6" s="9">
        <v>1609</v>
      </c>
      <c r="Q6" s="11">
        <v>17.053386394317897</v>
      </c>
      <c r="R6" s="11">
        <v>19.70814321805666</v>
      </c>
      <c r="S6" s="11">
        <v>22.99754128872512</v>
      </c>
      <c r="T6" s="9">
        <v>32</v>
      </c>
      <c r="U6" s="10" t="s">
        <v>80</v>
      </c>
      <c r="V6" s="10">
        <v>1747</v>
      </c>
      <c r="W6" s="10">
        <f t="shared" si="1"/>
        <v>2030</v>
      </c>
      <c r="X6" s="10">
        <v>2677</v>
      </c>
      <c r="Y6" s="9">
        <v>2</v>
      </c>
      <c r="Z6" s="9" t="s">
        <v>24</v>
      </c>
      <c r="AA6" s="9" t="s">
        <v>39</v>
      </c>
      <c r="AB6" s="9" t="s">
        <v>37</v>
      </c>
      <c r="AC6" s="9">
        <v>1609</v>
      </c>
      <c r="AD6" s="11">
        <v>10.503792223557369</v>
      </c>
      <c r="AE6" s="11">
        <v>14.182486805922775</v>
      </c>
      <c r="AF6" s="11">
        <v>24.663633305686087</v>
      </c>
      <c r="AG6" s="9">
        <v>32</v>
      </c>
      <c r="AH6" s="10" t="s">
        <v>80</v>
      </c>
    </row>
    <row r="7" spans="2:34" s="8" customFormat="1" ht="12" customHeight="1">
      <c r="B7" s="9"/>
      <c r="C7" s="9" t="s">
        <v>31</v>
      </c>
      <c r="D7" s="10" t="s">
        <v>33</v>
      </c>
      <c r="E7" s="9">
        <v>2001</v>
      </c>
      <c r="F7" s="9">
        <v>2</v>
      </c>
      <c r="G7" s="10">
        <v>5237</v>
      </c>
      <c r="H7" s="29">
        <f>9667*0.745</f>
        <v>7201.915</v>
      </c>
      <c r="I7" s="13">
        <v>2226</v>
      </c>
      <c r="J7" s="10">
        <f t="shared" si="0"/>
        <v>2393</v>
      </c>
      <c r="K7" s="10">
        <v>2585</v>
      </c>
      <c r="L7" s="9">
        <v>2</v>
      </c>
      <c r="M7" s="9" t="s">
        <v>24</v>
      </c>
      <c r="N7" s="9" t="s">
        <v>40</v>
      </c>
      <c r="O7" s="9" t="s">
        <v>37</v>
      </c>
      <c r="P7" s="9">
        <v>1609</v>
      </c>
      <c r="Q7" s="11">
        <v>17.053386394317897</v>
      </c>
      <c r="R7" s="11">
        <v>19.70814321805666</v>
      </c>
      <c r="S7" s="11">
        <v>22.99754128872512</v>
      </c>
      <c r="T7" s="9">
        <v>32</v>
      </c>
      <c r="U7" s="10" t="s">
        <v>80</v>
      </c>
      <c r="V7" s="10">
        <v>1747</v>
      </c>
      <c r="W7" s="10">
        <f t="shared" si="1"/>
        <v>2030</v>
      </c>
      <c r="X7" s="10">
        <v>2677</v>
      </c>
      <c r="Y7" s="9">
        <v>2</v>
      </c>
      <c r="Z7" s="9" t="s">
        <v>24</v>
      </c>
      <c r="AA7" s="9" t="s">
        <v>40</v>
      </c>
      <c r="AB7" s="9" t="s">
        <v>37</v>
      </c>
      <c r="AC7" s="9">
        <v>1609</v>
      </c>
      <c r="AD7" s="11">
        <v>10.503792223557369</v>
      </c>
      <c r="AE7" s="11">
        <v>14.182486805922775</v>
      </c>
      <c r="AF7" s="11">
        <v>24.663633305686087</v>
      </c>
      <c r="AG7" s="9">
        <v>32</v>
      </c>
      <c r="AH7" s="10" t="s">
        <v>80</v>
      </c>
    </row>
    <row r="8" spans="2:34" s="8" customFormat="1" ht="12" customHeight="1">
      <c r="B8" s="9"/>
      <c r="C8" s="9" t="s">
        <v>31</v>
      </c>
      <c r="D8" s="10" t="s">
        <v>33</v>
      </c>
      <c r="E8" s="9">
        <v>2001</v>
      </c>
      <c r="F8" s="9">
        <v>2</v>
      </c>
      <c r="G8" s="10">
        <v>5237</v>
      </c>
      <c r="H8" s="28">
        <f>9667*0.255</f>
        <v>2465.085</v>
      </c>
      <c r="I8" s="10">
        <v>2226</v>
      </c>
      <c r="J8" s="10">
        <f t="shared" si="0"/>
        <v>2393</v>
      </c>
      <c r="K8" s="10">
        <v>2585</v>
      </c>
      <c r="L8" s="9">
        <v>2</v>
      </c>
      <c r="M8" s="9" t="s">
        <v>43</v>
      </c>
      <c r="N8" s="9" t="s">
        <v>47</v>
      </c>
      <c r="O8" s="9" t="s">
        <v>37</v>
      </c>
      <c r="P8" s="9">
        <v>1609</v>
      </c>
      <c r="Q8" s="11">
        <v>17.053386394317897</v>
      </c>
      <c r="R8" s="11">
        <v>19.70814321805666</v>
      </c>
      <c r="S8" s="11">
        <v>22.99754128872512</v>
      </c>
      <c r="T8" s="9">
        <v>32</v>
      </c>
      <c r="U8" s="10" t="s">
        <v>80</v>
      </c>
      <c r="V8" s="10">
        <v>1747</v>
      </c>
      <c r="W8" s="10">
        <f t="shared" si="1"/>
        <v>2030</v>
      </c>
      <c r="X8" s="10">
        <v>2677</v>
      </c>
      <c r="Y8" s="9">
        <v>2</v>
      </c>
      <c r="Z8" s="9" t="s">
        <v>43</v>
      </c>
      <c r="AA8" s="9" t="s">
        <v>47</v>
      </c>
      <c r="AB8" s="9" t="s">
        <v>37</v>
      </c>
      <c r="AC8" s="9">
        <v>1609</v>
      </c>
      <c r="AD8" s="11">
        <v>10.503792223557369</v>
      </c>
      <c r="AE8" s="11">
        <v>14.182486805922775</v>
      </c>
      <c r="AF8" s="11">
        <v>24.663633305686087</v>
      </c>
      <c r="AG8" s="9">
        <v>32</v>
      </c>
      <c r="AH8" s="10" t="s">
        <v>80</v>
      </c>
    </row>
    <row r="9" spans="2:34" s="8" customFormat="1" ht="12" customHeight="1">
      <c r="B9" s="9"/>
      <c r="C9" s="9" t="s">
        <v>31</v>
      </c>
      <c r="D9" s="10" t="s">
        <v>34</v>
      </c>
      <c r="E9" s="9">
        <v>2001</v>
      </c>
      <c r="F9" s="9">
        <v>2</v>
      </c>
      <c r="G9" s="10">
        <v>5237</v>
      </c>
      <c r="H9" s="22">
        <v>8198</v>
      </c>
      <c r="I9" s="13">
        <f>2226+20</f>
        <v>2246</v>
      </c>
      <c r="J9" s="10">
        <f t="shared" si="0"/>
        <v>2413</v>
      </c>
      <c r="K9" s="10">
        <v>2585</v>
      </c>
      <c r="L9" s="9">
        <v>2</v>
      </c>
      <c r="M9" s="9" t="s">
        <v>41</v>
      </c>
      <c r="N9" s="9" t="s">
        <v>42</v>
      </c>
      <c r="O9" s="9" t="s">
        <v>25</v>
      </c>
      <c r="P9" s="9">
        <v>1609</v>
      </c>
      <c r="Q9" s="11">
        <v>17</v>
      </c>
      <c r="R9" s="11">
        <v>20</v>
      </c>
      <c r="S9" s="11">
        <v>22.99754128872512</v>
      </c>
      <c r="T9" s="9">
        <v>32</v>
      </c>
      <c r="U9" s="10" t="s">
        <v>80</v>
      </c>
      <c r="V9" s="10">
        <v>1747</v>
      </c>
      <c r="W9" s="10">
        <f t="shared" si="1"/>
        <v>2030</v>
      </c>
      <c r="X9" s="10">
        <v>2677</v>
      </c>
      <c r="Y9" s="9">
        <v>2</v>
      </c>
      <c r="Z9" s="9" t="s">
        <v>41</v>
      </c>
      <c r="AA9" s="9" t="s">
        <v>42</v>
      </c>
      <c r="AB9" s="9" t="s">
        <v>25</v>
      </c>
      <c r="AC9" s="9">
        <v>1609</v>
      </c>
      <c r="AD9" s="11">
        <v>11</v>
      </c>
      <c r="AE9" s="11">
        <v>14</v>
      </c>
      <c r="AF9" s="11">
        <v>24.663633305686087</v>
      </c>
      <c r="AG9" s="9">
        <v>32</v>
      </c>
      <c r="AH9" s="10" t="s">
        <v>80</v>
      </c>
    </row>
    <row r="10" spans="2:34" s="14" customFormat="1" ht="12" customHeight="1">
      <c r="B10" s="15"/>
      <c r="C10" s="15"/>
      <c r="D10" s="15" t="s">
        <v>57</v>
      </c>
      <c r="E10" s="15"/>
      <c r="F10" s="15"/>
      <c r="G10" s="15" t="s">
        <v>58</v>
      </c>
      <c r="H10" s="23" t="s">
        <v>81</v>
      </c>
      <c r="I10" s="15" t="s">
        <v>58</v>
      </c>
      <c r="J10" s="15" t="s">
        <v>58</v>
      </c>
      <c r="K10" s="15" t="s">
        <v>58</v>
      </c>
      <c r="L10" s="15"/>
      <c r="M10" s="15" t="s">
        <v>59</v>
      </c>
      <c r="N10" s="15" t="s">
        <v>70</v>
      </c>
      <c r="O10" s="15" t="s">
        <v>71</v>
      </c>
      <c r="P10" s="15" t="s">
        <v>60</v>
      </c>
      <c r="Q10" s="15"/>
      <c r="R10" s="15"/>
      <c r="S10" s="15"/>
      <c r="T10" s="15" t="s">
        <v>59</v>
      </c>
      <c r="U10" s="15"/>
      <c r="V10" s="15" t="s">
        <v>58</v>
      </c>
      <c r="W10" s="15" t="s">
        <v>58</v>
      </c>
      <c r="X10" s="15" t="s">
        <v>58</v>
      </c>
      <c r="Y10" s="15"/>
      <c r="Z10" s="15" t="s">
        <v>59</v>
      </c>
      <c r="AA10" s="15" t="s">
        <v>70</v>
      </c>
      <c r="AB10" s="15" t="s">
        <v>71</v>
      </c>
      <c r="AC10" s="15" t="s">
        <v>60</v>
      </c>
      <c r="AD10" s="15"/>
      <c r="AE10" s="15"/>
      <c r="AF10" s="15"/>
      <c r="AG10" s="15" t="s">
        <v>59</v>
      </c>
      <c r="AH10" s="15"/>
    </row>
    <row r="11" spans="2:34" ht="12.75">
      <c r="B11" s="2"/>
      <c r="C11" s="2"/>
      <c r="D11" s="2"/>
      <c r="E11" s="2"/>
      <c r="F11" s="2"/>
      <c r="G11" s="2"/>
      <c r="H11" s="24" t="s">
        <v>81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8"/>
    </row>
    <row r="12" spans="2:34" ht="12.75">
      <c r="B12" s="16"/>
      <c r="C12" s="16"/>
      <c r="D12" s="16"/>
      <c r="E12" s="16"/>
      <c r="F12" s="16"/>
      <c r="G12" s="16"/>
      <c r="H12" s="16">
        <f>SUM(H4:H9)</f>
        <v>104943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9"/>
    </row>
    <row r="13" ht="12.75">
      <c r="C13" s="17" t="s">
        <v>61</v>
      </c>
    </row>
    <row r="14" ht="12.75">
      <c r="C14" t="s">
        <v>73</v>
      </c>
    </row>
    <row r="15" ht="12.75">
      <c r="C15" t="s">
        <v>48</v>
      </c>
    </row>
    <row r="16" ht="12.75">
      <c r="C16" t="s">
        <v>49</v>
      </c>
    </row>
    <row r="17" ht="12.75">
      <c r="C17" t="s">
        <v>50</v>
      </c>
    </row>
    <row r="18" ht="12.75">
      <c r="C18" t="s">
        <v>51</v>
      </c>
    </row>
    <row r="19" ht="12.75">
      <c r="C19" t="s">
        <v>52</v>
      </c>
    </row>
    <row r="20" ht="12.75">
      <c r="C20" t="s">
        <v>53</v>
      </c>
    </row>
    <row r="21" ht="12.75">
      <c r="C21" t="s">
        <v>54</v>
      </c>
    </row>
    <row r="22" ht="12.75">
      <c r="C22" t="s">
        <v>55</v>
      </c>
    </row>
    <row r="23" ht="12.75">
      <c r="C23" t="s">
        <v>75</v>
      </c>
    </row>
    <row r="24" ht="12.75">
      <c r="C24" t="s">
        <v>56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workbookViewId="0" topLeftCell="B1">
      <selection activeCell="H12" sqref="H12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2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.75">
      <c r="B4" s="9"/>
      <c r="C4" s="9" t="s">
        <v>31</v>
      </c>
      <c r="D4" s="10" t="s">
        <v>26</v>
      </c>
      <c r="E4" s="9">
        <v>2000</v>
      </c>
      <c r="F4" s="9">
        <v>2</v>
      </c>
      <c r="G4" s="10">
        <v>5225</v>
      </c>
      <c r="H4" s="22">
        <f>52375-2304</f>
        <v>50071</v>
      </c>
      <c r="I4" s="10">
        <v>2212</v>
      </c>
      <c r="J4" s="10">
        <f>142+25+I4</f>
        <v>2379</v>
      </c>
      <c r="K4" s="10">
        <v>2590</v>
      </c>
      <c r="L4" s="9">
        <v>2</v>
      </c>
      <c r="M4" s="9" t="s">
        <v>24</v>
      </c>
      <c r="N4" s="9" t="s">
        <v>39</v>
      </c>
      <c r="O4" s="9" t="s">
        <v>37</v>
      </c>
      <c r="P4" s="9">
        <v>1609</v>
      </c>
      <c r="Q4" s="11">
        <v>16.83955294283264</v>
      </c>
      <c r="R4" s="11">
        <v>19.478216847960297</v>
      </c>
      <c r="S4" s="11">
        <v>23.08659267218583</v>
      </c>
      <c r="T4" s="9">
        <v>32</v>
      </c>
      <c r="U4" s="10" t="s">
        <v>80</v>
      </c>
      <c r="V4" s="10">
        <v>1719</v>
      </c>
      <c r="W4" s="10">
        <f>158+125+V4</f>
        <v>2002</v>
      </c>
      <c r="X4" s="10">
        <v>2667</v>
      </c>
      <c r="Y4" s="9">
        <v>2</v>
      </c>
      <c r="Z4" s="9" t="s">
        <v>24</v>
      </c>
      <c r="AA4" s="9" t="s">
        <v>39</v>
      </c>
      <c r="AB4" s="9" t="s">
        <v>37</v>
      </c>
      <c r="AC4" s="9">
        <v>1609</v>
      </c>
      <c r="AD4" s="11">
        <v>10.169791888790405</v>
      </c>
      <c r="AE4" s="11">
        <v>13.793944004485844</v>
      </c>
      <c r="AF4" s="11">
        <v>24.479714235844906</v>
      </c>
      <c r="AG4" s="9">
        <v>32</v>
      </c>
      <c r="AH4" s="10" t="s">
        <v>80</v>
      </c>
    </row>
    <row r="5" spans="2:34" s="8" customFormat="1" ht="12.75">
      <c r="B5" s="9"/>
      <c r="C5" s="9" t="s">
        <v>31</v>
      </c>
      <c r="D5" s="10" t="s">
        <v>35</v>
      </c>
      <c r="E5" s="9">
        <v>2000</v>
      </c>
      <c r="F5" s="9">
        <v>2</v>
      </c>
      <c r="G5" s="10">
        <v>5225</v>
      </c>
      <c r="H5" s="22">
        <v>2304</v>
      </c>
      <c r="I5" s="10">
        <f>2212+20</f>
        <v>2232</v>
      </c>
      <c r="J5" s="10">
        <f>142+25+I5</f>
        <v>2399</v>
      </c>
      <c r="K5" s="10">
        <v>2590</v>
      </c>
      <c r="L5" s="9">
        <v>2</v>
      </c>
      <c r="M5" s="9" t="s">
        <v>41</v>
      </c>
      <c r="N5" s="9" t="s">
        <v>42</v>
      </c>
      <c r="O5" s="9" t="s">
        <v>25</v>
      </c>
      <c r="P5" s="9">
        <v>1609</v>
      </c>
      <c r="Q5" s="11">
        <v>17</v>
      </c>
      <c r="R5" s="11">
        <v>20</v>
      </c>
      <c r="S5" s="11">
        <v>23.08659267218583</v>
      </c>
      <c r="T5" s="9">
        <v>32</v>
      </c>
      <c r="U5" s="10" t="s">
        <v>80</v>
      </c>
      <c r="V5" s="10">
        <f>1719+20</f>
        <v>1739</v>
      </c>
      <c r="W5" s="10">
        <f>158+125+V5</f>
        <v>2022</v>
      </c>
      <c r="X5" s="10">
        <v>2667</v>
      </c>
      <c r="Y5" s="9">
        <v>2</v>
      </c>
      <c r="Z5" s="9" t="s">
        <v>41</v>
      </c>
      <c r="AA5" s="9" t="s">
        <v>42</v>
      </c>
      <c r="AB5" s="9" t="s">
        <v>25</v>
      </c>
      <c r="AC5" s="9">
        <v>1609</v>
      </c>
      <c r="AD5" s="11">
        <v>10</v>
      </c>
      <c r="AE5" s="11">
        <v>14</v>
      </c>
      <c r="AF5" s="11">
        <v>24.479714235844906</v>
      </c>
      <c r="AG5" s="9">
        <v>32</v>
      </c>
      <c r="AH5" s="10" t="s">
        <v>80</v>
      </c>
    </row>
    <row r="6" spans="2:34" s="8" customFormat="1" ht="12.75">
      <c r="B6" s="9"/>
      <c r="C6" s="9" t="s">
        <v>31</v>
      </c>
      <c r="D6" s="10" t="s">
        <v>27</v>
      </c>
      <c r="E6" s="9">
        <v>2000</v>
      </c>
      <c r="F6" s="9">
        <v>2</v>
      </c>
      <c r="G6" s="10">
        <v>5225</v>
      </c>
      <c r="H6" s="22">
        <f>83827-9608</f>
        <v>74219</v>
      </c>
      <c r="I6" s="10">
        <v>2224</v>
      </c>
      <c r="J6" s="10">
        <f>142+25+I6</f>
        <v>2391</v>
      </c>
      <c r="K6" s="10">
        <v>2590</v>
      </c>
      <c r="L6" s="9">
        <v>2</v>
      </c>
      <c r="M6" s="9" t="s">
        <v>24</v>
      </c>
      <c r="N6" s="9" t="s">
        <v>39</v>
      </c>
      <c r="O6" s="9" t="s">
        <v>37</v>
      </c>
      <c r="P6" s="9">
        <v>1609</v>
      </c>
      <c r="Q6" s="11">
        <v>17.022756160006775</v>
      </c>
      <c r="R6" s="11">
        <v>19.675213995372523</v>
      </c>
      <c r="S6" s="11">
        <v>23.08659267218583</v>
      </c>
      <c r="T6" s="9">
        <v>32</v>
      </c>
      <c r="U6" s="10" t="s">
        <v>80</v>
      </c>
      <c r="V6" s="10">
        <v>1723</v>
      </c>
      <c r="W6" s="10">
        <f>158+125+V6</f>
        <v>2006</v>
      </c>
      <c r="X6" s="10">
        <v>2667</v>
      </c>
      <c r="Y6" s="9">
        <v>2</v>
      </c>
      <c r="Z6" s="9" t="s">
        <v>24</v>
      </c>
      <c r="AA6" s="9" t="s">
        <v>39</v>
      </c>
      <c r="AB6" s="9" t="s">
        <v>37</v>
      </c>
      <c r="AC6" s="9">
        <v>1609</v>
      </c>
      <c r="AD6" s="11">
        <v>10.217175828789907</v>
      </c>
      <c r="AE6" s="11">
        <v>13.849119725438202</v>
      </c>
      <c r="AF6" s="11">
        <v>24.479714235844906</v>
      </c>
      <c r="AG6" s="9">
        <v>32</v>
      </c>
      <c r="AH6" s="10" t="s">
        <v>80</v>
      </c>
    </row>
    <row r="7" spans="2:34" s="8" customFormat="1" ht="12.75">
      <c r="B7" s="9"/>
      <c r="C7" s="9" t="s">
        <v>31</v>
      </c>
      <c r="D7" s="10" t="s">
        <v>34</v>
      </c>
      <c r="E7" s="9">
        <v>2000</v>
      </c>
      <c r="F7" s="9">
        <v>2</v>
      </c>
      <c r="G7" s="10">
        <v>5225</v>
      </c>
      <c r="H7" s="22">
        <v>9608</v>
      </c>
      <c r="I7" s="10">
        <f>2224+20</f>
        <v>2244</v>
      </c>
      <c r="J7" s="10">
        <f>142+25+I7</f>
        <v>2411</v>
      </c>
      <c r="K7" s="10">
        <v>2590</v>
      </c>
      <c r="L7" s="9">
        <v>2</v>
      </c>
      <c r="M7" s="9" t="s">
        <v>41</v>
      </c>
      <c r="N7" s="9" t="s">
        <v>42</v>
      </c>
      <c r="O7" s="9" t="s">
        <v>25</v>
      </c>
      <c r="P7" s="9">
        <v>1609</v>
      </c>
      <c r="Q7" s="11">
        <v>17</v>
      </c>
      <c r="R7" s="11">
        <v>20</v>
      </c>
      <c r="S7" s="11">
        <v>23.08659267218583</v>
      </c>
      <c r="T7" s="9">
        <v>32</v>
      </c>
      <c r="U7" s="10" t="s">
        <v>80</v>
      </c>
      <c r="V7" s="10">
        <f>1723+20</f>
        <v>1743</v>
      </c>
      <c r="W7" s="10">
        <f>158+125+V7</f>
        <v>2026</v>
      </c>
      <c r="X7" s="10">
        <v>2667</v>
      </c>
      <c r="Y7" s="9">
        <v>2</v>
      </c>
      <c r="Z7" s="9" t="s">
        <v>41</v>
      </c>
      <c r="AA7" s="9" t="s">
        <v>42</v>
      </c>
      <c r="AB7" s="9" t="s">
        <v>25</v>
      </c>
      <c r="AC7" s="9">
        <v>1609</v>
      </c>
      <c r="AD7" s="11">
        <v>10</v>
      </c>
      <c r="AE7" s="11">
        <v>14</v>
      </c>
      <c r="AF7" s="11">
        <v>24.479714235844906</v>
      </c>
      <c r="AG7" s="9">
        <v>32</v>
      </c>
      <c r="AH7" s="10" t="s">
        <v>80</v>
      </c>
    </row>
    <row r="8" spans="2:34" s="14" customFormat="1" ht="12" customHeight="1">
      <c r="B8" s="15"/>
      <c r="C8" s="15"/>
      <c r="D8" s="15" t="s">
        <v>57</v>
      </c>
      <c r="E8" s="15"/>
      <c r="F8" s="15"/>
      <c r="G8" s="15" t="s">
        <v>58</v>
      </c>
      <c r="H8" s="23" t="s">
        <v>81</v>
      </c>
      <c r="I8" s="15" t="s">
        <v>58</v>
      </c>
      <c r="J8" s="15" t="s">
        <v>58</v>
      </c>
      <c r="K8" s="15" t="s">
        <v>58</v>
      </c>
      <c r="L8" s="15"/>
      <c r="M8" s="15" t="s">
        <v>62</v>
      </c>
      <c r="N8" s="15" t="s">
        <v>64</v>
      </c>
      <c r="O8" s="15" t="s">
        <v>63</v>
      </c>
      <c r="P8" s="15" t="s">
        <v>60</v>
      </c>
      <c r="Q8" s="15"/>
      <c r="R8" s="15"/>
      <c r="S8" s="15"/>
      <c r="T8" s="15" t="s">
        <v>72</v>
      </c>
      <c r="U8" s="15"/>
      <c r="V8" s="15" t="s">
        <v>58</v>
      </c>
      <c r="W8" s="15" t="s">
        <v>58</v>
      </c>
      <c r="X8" s="15" t="s">
        <v>58</v>
      </c>
      <c r="Y8" s="15"/>
      <c r="Z8" s="15" t="s">
        <v>62</v>
      </c>
      <c r="AA8" s="15" t="s">
        <v>64</v>
      </c>
      <c r="AB8" s="15" t="s">
        <v>63</v>
      </c>
      <c r="AC8" s="15" t="s">
        <v>60</v>
      </c>
      <c r="AD8" s="15"/>
      <c r="AE8" s="15"/>
      <c r="AF8" s="15"/>
      <c r="AG8" s="15" t="s">
        <v>72</v>
      </c>
      <c r="AH8" s="15"/>
    </row>
    <row r="9" spans="2:34" ht="12.75">
      <c r="B9" s="2"/>
      <c r="C9" s="2"/>
      <c r="D9" s="2"/>
      <c r="E9" s="2"/>
      <c r="F9" s="2"/>
      <c r="G9" s="2"/>
      <c r="H9" s="24" t="s">
        <v>81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ht="12.75">
      <c r="C11" s="17" t="s">
        <v>61</v>
      </c>
    </row>
    <row r="12" ht="12.75">
      <c r="C12" t="s">
        <v>73</v>
      </c>
    </row>
    <row r="13" ht="12.75">
      <c r="C13" t="s">
        <v>48</v>
      </c>
    </row>
    <row r="14" ht="12.75">
      <c r="C14" t="s">
        <v>49</v>
      </c>
    </row>
    <row r="15" ht="12.75">
      <c r="C15" t="s">
        <v>50</v>
      </c>
    </row>
    <row r="16" ht="12.75">
      <c r="C16" t="s">
        <v>51</v>
      </c>
    </row>
    <row r="17" ht="12.75">
      <c r="C17" t="s">
        <v>52</v>
      </c>
    </row>
    <row r="18" ht="12.75">
      <c r="C18" t="s">
        <v>53</v>
      </c>
    </row>
    <row r="19" ht="12.75">
      <c r="C19" t="s">
        <v>54</v>
      </c>
    </row>
    <row r="20" ht="12.75">
      <c r="C20" t="s">
        <v>55</v>
      </c>
    </row>
    <row r="21" ht="12.75">
      <c r="C21" t="s">
        <v>76</v>
      </c>
    </row>
    <row r="22" ht="12.75">
      <c r="C22" t="s">
        <v>56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workbookViewId="0" topLeftCell="B1">
      <selection activeCell="H6" sqref="H6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2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.75">
      <c r="B4" s="9"/>
      <c r="C4" s="9" t="s">
        <v>31</v>
      </c>
      <c r="D4" s="10" t="s">
        <v>26</v>
      </c>
      <c r="E4" s="9">
        <v>1999</v>
      </c>
      <c r="F4" s="9">
        <v>2</v>
      </c>
      <c r="G4" s="10">
        <v>5225</v>
      </c>
      <c r="H4" s="22">
        <f>51914-2521</f>
        <v>49393</v>
      </c>
      <c r="I4" s="10">
        <v>2210</v>
      </c>
      <c r="J4" s="10">
        <f>142+25+I4</f>
        <v>2377</v>
      </c>
      <c r="K4" s="10">
        <v>2590</v>
      </c>
      <c r="L4" s="9">
        <v>2</v>
      </c>
      <c r="M4" s="9" t="s">
        <v>24</v>
      </c>
      <c r="N4" s="9" t="s">
        <v>36</v>
      </c>
      <c r="O4" s="9" t="s">
        <v>37</v>
      </c>
      <c r="P4" s="9">
        <v>1609</v>
      </c>
      <c r="Q4" s="11">
        <v>16.809115438085723</v>
      </c>
      <c r="R4" s="11">
        <v>19.445480354840367</v>
      </c>
      <c r="S4" s="11">
        <v>23.08659267218583</v>
      </c>
      <c r="T4" s="9">
        <v>32</v>
      </c>
      <c r="U4" s="10" t="s">
        <v>80</v>
      </c>
      <c r="V4" s="10">
        <v>1718</v>
      </c>
      <c r="W4" s="10">
        <f>158+125+V4</f>
        <v>2001</v>
      </c>
      <c r="X4" s="10">
        <v>2667</v>
      </c>
      <c r="Y4" s="9">
        <v>2</v>
      </c>
      <c r="Z4" s="9" t="s">
        <v>24</v>
      </c>
      <c r="AA4" s="9" t="s">
        <v>36</v>
      </c>
      <c r="AB4" s="9" t="s">
        <v>37</v>
      </c>
      <c r="AC4" s="9">
        <v>1609</v>
      </c>
      <c r="AD4" s="11">
        <v>10.157963111787332</v>
      </c>
      <c r="AE4" s="11">
        <v>13.78016728224456</v>
      </c>
      <c r="AF4" s="11">
        <v>24.479714235844906</v>
      </c>
      <c r="AG4" s="9">
        <v>32</v>
      </c>
      <c r="AH4" s="10" t="s">
        <v>80</v>
      </c>
    </row>
    <row r="5" spans="2:34" s="8" customFormat="1" ht="12.75">
      <c r="B5" s="9"/>
      <c r="C5" s="9" t="s">
        <v>31</v>
      </c>
      <c r="D5" s="10" t="s">
        <v>35</v>
      </c>
      <c r="E5" s="9">
        <v>1999</v>
      </c>
      <c r="F5" s="9">
        <v>2</v>
      </c>
      <c r="G5" s="10">
        <v>5225</v>
      </c>
      <c r="H5" s="22">
        <v>2521</v>
      </c>
      <c r="I5" s="10">
        <f>2210+20</f>
        <v>2230</v>
      </c>
      <c r="J5" s="10">
        <f>142+25+I5</f>
        <v>2397</v>
      </c>
      <c r="K5" s="10">
        <v>2590</v>
      </c>
      <c r="L5" s="9">
        <v>2</v>
      </c>
      <c r="M5" s="9" t="s">
        <v>41</v>
      </c>
      <c r="N5" s="9" t="s">
        <v>45</v>
      </c>
      <c r="O5" s="9" t="s">
        <v>25</v>
      </c>
      <c r="P5" s="9">
        <v>1609</v>
      </c>
      <c r="Q5" s="11">
        <v>17</v>
      </c>
      <c r="R5" s="11">
        <v>20</v>
      </c>
      <c r="S5" s="11">
        <v>23.08659267218583</v>
      </c>
      <c r="T5" s="9">
        <v>32</v>
      </c>
      <c r="U5" s="10" t="s">
        <v>80</v>
      </c>
      <c r="V5" s="10">
        <f>1718+20</f>
        <v>1738</v>
      </c>
      <c r="W5" s="10">
        <f>158+125+V5</f>
        <v>2021</v>
      </c>
      <c r="X5" s="10">
        <v>2667</v>
      </c>
      <c r="Y5" s="9">
        <v>2</v>
      </c>
      <c r="Z5" s="9" t="s">
        <v>41</v>
      </c>
      <c r="AA5" s="9" t="s">
        <v>46</v>
      </c>
      <c r="AB5" s="9" t="s">
        <v>25</v>
      </c>
      <c r="AC5" s="9">
        <v>1609</v>
      </c>
      <c r="AD5" s="11">
        <v>10.157963111787332</v>
      </c>
      <c r="AE5" s="11">
        <v>13.78016728224456</v>
      </c>
      <c r="AF5" s="11">
        <v>24.479714235844906</v>
      </c>
      <c r="AG5" s="9">
        <v>32</v>
      </c>
      <c r="AH5" s="10" t="s">
        <v>80</v>
      </c>
    </row>
    <row r="6" spans="2:34" s="8" customFormat="1" ht="12.75">
      <c r="B6" s="9"/>
      <c r="C6" s="9" t="s">
        <v>31</v>
      </c>
      <c r="D6" s="10" t="s">
        <v>27</v>
      </c>
      <c r="E6" s="9">
        <v>1999</v>
      </c>
      <c r="F6" s="9">
        <v>2</v>
      </c>
      <c r="G6" s="10">
        <v>5225</v>
      </c>
      <c r="H6" s="22">
        <f>71085-10770</f>
        <v>60315</v>
      </c>
      <c r="I6" s="10">
        <v>2222</v>
      </c>
      <c r="J6" s="10">
        <f>142+25+I6</f>
        <v>2389</v>
      </c>
      <c r="K6" s="10">
        <v>2590</v>
      </c>
      <c r="L6" s="9">
        <v>2</v>
      </c>
      <c r="M6" s="9" t="s">
        <v>24</v>
      </c>
      <c r="N6" s="9" t="s">
        <v>36</v>
      </c>
      <c r="O6" s="9" t="s">
        <v>37</v>
      </c>
      <c r="P6" s="9">
        <v>1609</v>
      </c>
      <c r="Q6" s="11">
        <v>16.992153458490538</v>
      </c>
      <c r="R6" s="11">
        <v>19.642312305483273</v>
      </c>
      <c r="S6" s="11">
        <v>23.08659267218583</v>
      </c>
      <c r="T6" s="9">
        <v>32</v>
      </c>
      <c r="U6" s="10" t="s">
        <v>80</v>
      </c>
      <c r="V6" s="10">
        <v>1722</v>
      </c>
      <c r="W6" s="10">
        <f>158+125+V6</f>
        <v>2005</v>
      </c>
      <c r="X6" s="10">
        <v>2667</v>
      </c>
      <c r="Y6" s="9">
        <v>2</v>
      </c>
      <c r="Z6" s="9" t="s">
        <v>24</v>
      </c>
      <c r="AA6" s="9" t="s">
        <v>36</v>
      </c>
      <c r="AB6" s="9" t="s">
        <v>37</v>
      </c>
      <c r="AC6" s="9">
        <v>1609</v>
      </c>
      <c r="AD6" s="11">
        <v>10.205319518991951</v>
      </c>
      <c r="AE6" s="11">
        <v>13.835315470402032</v>
      </c>
      <c r="AF6" s="11">
        <v>24.479714235844906</v>
      </c>
      <c r="AG6" s="9">
        <v>32</v>
      </c>
      <c r="AH6" s="10" t="s">
        <v>80</v>
      </c>
    </row>
    <row r="7" spans="2:34" s="8" customFormat="1" ht="12.75">
      <c r="B7" s="9"/>
      <c r="C7" s="9" t="s">
        <v>31</v>
      </c>
      <c r="D7" s="10" t="s">
        <v>34</v>
      </c>
      <c r="E7" s="9">
        <v>1999</v>
      </c>
      <c r="F7" s="9">
        <v>2</v>
      </c>
      <c r="G7" s="10">
        <v>5225</v>
      </c>
      <c r="H7" s="22">
        <v>10770</v>
      </c>
      <c r="I7" s="10">
        <f>2222+20</f>
        <v>2242</v>
      </c>
      <c r="J7" s="10">
        <f>142+25+I7</f>
        <v>2409</v>
      </c>
      <c r="K7" s="10">
        <v>2590</v>
      </c>
      <c r="L7" s="9">
        <v>2</v>
      </c>
      <c r="M7" s="9" t="s">
        <v>41</v>
      </c>
      <c r="N7" s="9" t="s">
        <v>45</v>
      </c>
      <c r="O7" s="9" t="s">
        <v>25</v>
      </c>
      <c r="P7" s="9">
        <v>1609</v>
      </c>
      <c r="Q7" s="11">
        <v>17</v>
      </c>
      <c r="R7" s="11">
        <v>20</v>
      </c>
      <c r="S7" s="11">
        <v>23.08659267218583</v>
      </c>
      <c r="T7" s="9">
        <v>32</v>
      </c>
      <c r="U7" s="10" t="s">
        <v>80</v>
      </c>
      <c r="V7" s="10">
        <f>1722+20</f>
        <v>1742</v>
      </c>
      <c r="W7" s="10">
        <f>158+125+V7</f>
        <v>2025</v>
      </c>
      <c r="X7" s="10">
        <v>2667</v>
      </c>
      <c r="Y7" s="9">
        <v>2</v>
      </c>
      <c r="Z7" s="9" t="s">
        <v>41</v>
      </c>
      <c r="AA7" s="9" t="s">
        <v>46</v>
      </c>
      <c r="AB7" s="9" t="s">
        <v>25</v>
      </c>
      <c r="AC7" s="9">
        <v>1609</v>
      </c>
      <c r="AD7" s="11">
        <v>10.205319518991951</v>
      </c>
      <c r="AE7" s="11">
        <v>13.835315470402032</v>
      </c>
      <c r="AF7" s="11">
        <v>24.479714235844906</v>
      </c>
      <c r="AG7" s="9">
        <v>32</v>
      </c>
      <c r="AH7" s="10" t="s">
        <v>80</v>
      </c>
    </row>
    <row r="8" spans="2:34" s="14" customFormat="1" ht="12" customHeight="1">
      <c r="B8" s="15"/>
      <c r="C8" s="15"/>
      <c r="D8" s="15" t="s">
        <v>57</v>
      </c>
      <c r="E8" s="15"/>
      <c r="F8" s="15"/>
      <c r="G8" s="15" t="s">
        <v>58</v>
      </c>
      <c r="H8" s="23" t="s">
        <v>81</v>
      </c>
      <c r="I8" s="15" t="s">
        <v>58</v>
      </c>
      <c r="J8" s="15" t="s">
        <v>58</v>
      </c>
      <c r="K8" s="15" t="s">
        <v>58</v>
      </c>
      <c r="L8" s="15"/>
      <c r="M8" s="15" t="s">
        <v>62</v>
      </c>
      <c r="N8" s="15" t="s">
        <v>64</v>
      </c>
      <c r="O8" s="15" t="s">
        <v>63</v>
      </c>
      <c r="P8" s="15" t="s">
        <v>60</v>
      </c>
      <c r="Q8" s="15"/>
      <c r="R8" s="15"/>
      <c r="S8" s="15"/>
      <c r="T8" s="15" t="s">
        <v>65</v>
      </c>
      <c r="U8" s="15"/>
      <c r="V8" s="15" t="s">
        <v>58</v>
      </c>
      <c r="W8" s="15" t="s">
        <v>58</v>
      </c>
      <c r="X8" s="15" t="s">
        <v>58</v>
      </c>
      <c r="Y8" s="15"/>
      <c r="Z8" s="15" t="s">
        <v>62</v>
      </c>
      <c r="AA8" s="15" t="s">
        <v>64</v>
      </c>
      <c r="AB8" s="15" t="s">
        <v>63</v>
      </c>
      <c r="AC8" s="15" t="s">
        <v>60</v>
      </c>
      <c r="AD8" s="15"/>
      <c r="AE8" s="15"/>
      <c r="AF8" s="15"/>
      <c r="AG8" s="15" t="s">
        <v>65</v>
      </c>
      <c r="AH8" s="15"/>
    </row>
    <row r="9" spans="2:34" ht="12.75">
      <c r="B9" s="2"/>
      <c r="C9" s="2"/>
      <c r="D9" s="2"/>
      <c r="E9" s="2"/>
      <c r="F9" s="2"/>
      <c r="G9" s="2"/>
      <c r="H9" s="24" t="s">
        <v>81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ht="12.75">
      <c r="C11" s="17" t="s">
        <v>61</v>
      </c>
    </row>
    <row r="12" ht="12.75">
      <c r="C12" t="s">
        <v>73</v>
      </c>
    </row>
    <row r="13" ht="12.75">
      <c r="C13" t="s">
        <v>48</v>
      </c>
    </row>
    <row r="14" ht="12.75">
      <c r="C14" t="s">
        <v>49</v>
      </c>
    </row>
    <row r="15" ht="12.75">
      <c r="C15" t="s">
        <v>50</v>
      </c>
    </row>
    <row r="16" ht="12.75">
      <c r="C16" t="s">
        <v>51</v>
      </c>
    </row>
    <row r="17" ht="12.75">
      <c r="C17" t="s">
        <v>52</v>
      </c>
    </row>
    <row r="18" ht="12.75">
      <c r="C18" t="s">
        <v>53</v>
      </c>
    </row>
    <row r="19" ht="12.75">
      <c r="C19" t="s">
        <v>54</v>
      </c>
    </row>
    <row r="20" ht="12.75">
      <c r="C20" t="s">
        <v>55</v>
      </c>
    </row>
    <row r="21" ht="12.75">
      <c r="C21" t="s">
        <v>77</v>
      </c>
    </row>
    <row r="22" ht="12.75">
      <c r="C22" t="s">
        <v>69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workbookViewId="0" topLeftCell="B1">
      <selection activeCell="H10" sqref="H10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2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.75">
      <c r="B4" s="9"/>
      <c r="C4" s="9" t="s">
        <v>31</v>
      </c>
      <c r="D4" s="10" t="s">
        <v>26</v>
      </c>
      <c r="E4" s="9">
        <v>1998</v>
      </c>
      <c r="F4" s="9">
        <v>2</v>
      </c>
      <c r="G4" s="10">
        <v>5237</v>
      </c>
      <c r="H4" s="22">
        <v>31458</v>
      </c>
      <c r="I4" s="10">
        <v>2212</v>
      </c>
      <c r="J4" s="10">
        <f>142+25+I4</f>
        <v>2379</v>
      </c>
      <c r="K4" s="10">
        <v>2588</v>
      </c>
      <c r="L4" s="9">
        <v>2</v>
      </c>
      <c r="M4" s="9" t="s">
        <v>24</v>
      </c>
      <c r="N4" s="9" t="s">
        <v>36</v>
      </c>
      <c r="O4" s="9" t="s">
        <v>37</v>
      </c>
      <c r="P4" s="9">
        <v>1609</v>
      </c>
      <c r="Q4" s="11">
        <v>16.83955294283264</v>
      </c>
      <c r="R4" s="11">
        <v>19.478216847960297</v>
      </c>
      <c r="S4" s="11">
        <v>23.050951469205383</v>
      </c>
      <c r="T4" s="9">
        <v>32</v>
      </c>
      <c r="U4" s="10" t="s">
        <v>80</v>
      </c>
      <c r="V4" s="10">
        <v>1716</v>
      </c>
      <c r="W4" s="10">
        <f>158+125+V4</f>
        <v>1999</v>
      </c>
      <c r="X4" s="10">
        <v>2680</v>
      </c>
      <c r="Y4" s="9">
        <v>2</v>
      </c>
      <c r="Z4" s="9" t="s">
        <v>24</v>
      </c>
      <c r="AA4" s="9" t="s">
        <v>36</v>
      </c>
      <c r="AB4" s="9" t="s">
        <v>37</v>
      </c>
      <c r="AC4" s="9">
        <v>1609</v>
      </c>
      <c r="AD4" s="11">
        <v>10.134326207377356</v>
      </c>
      <c r="AE4" s="11">
        <v>13.75263448735816</v>
      </c>
      <c r="AF4" s="11">
        <v>24.71894324901351</v>
      </c>
      <c r="AG4" s="9">
        <v>32</v>
      </c>
      <c r="AH4" s="10" t="s">
        <v>80</v>
      </c>
    </row>
    <row r="5" spans="2:34" s="8" customFormat="1" ht="12.75">
      <c r="B5" s="9"/>
      <c r="C5" s="9" t="s">
        <v>31</v>
      </c>
      <c r="D5" s="10" t="s">
        <v>35</v>
      </c>
      <c r="E5" s="9">
        <v>1998</v>
      </c>
      <c r="F5" s="9">
        <v>2</v>
      </c>
      <c r="G5" s="10">
        <v>5237</v>
      </c>
      <c r="H5" s="27">
        <v>1310</v>
      </c>
      <c r="I5" s="10">
        <f>2212+20</f>
        <v>2232</v>
      </c>
      <c r="J5" s="10">
        <f>142+25+I5</f>
        <v>2399</v>
      </c>
      <c r="K5" s="10">
        <v>2588</v>
      </c>
      <c r="L5" s="9">
        <v>2</v>
      </c>
      <c r="M5" s="9" t="s">
        <v>41</v>
      </c>
      <c r="N5" s="9" t="s">
        <v>46</v>
      </c>
      <c r="O5" s="9" t="s">
        <v>25</v>
      </c>
      <c r="P5" s="9">
        <v>1609</v>
      </c>
      <c r="Q5" s="11">
        <v>17</v>
      </c>
      <c r="R5" s="11">
        <v>20</v>
      </c>
      <c r="S5" s="11">
        <v>23.050951469205383</v>
      </c>
      <c r="T5" s="9">
        <v>32</v>
      </c>
      <c r="U5" s="10" t="s">
        <v>80</v>
      </c>
      <c r="V5" s="10">
        <f>1716+20</f>
        <v>1736</v>
      </c>
      <c r="W5" s="10">
        <f>158+125+V5</f>
        <v>2019</v>
      </c>
      <c r="X5" s="10">
        <v>2680</v>
      </c>
      <c r="Y5" s="9">
        <v>2</v>
      </c>
      <c r="Z5" s="9" t="s">
        <v>41</v>
      </c>
      <c r="AA5" s="9" t="s">
        <v>46</v>
      </c>
      <c r="AB5" s="9" t="s">
        <v>25</v>
      </c>
      <c r="AC5" s="9">
        <v>1609</v>
      </c>
      <c r="AD5" s="11">
        <v>10</v>
      </c>
      <c r="AE5" s="11">
        <v>14</v>
      </c>
      <c r="AF5" s="11">
        <v>24.71894324901351</v>
      </c>
      <c r="AG5" s="9">
        <v>32</v>
      </c>
      <c r="AH5" s="10" t="s">
        <v>80</v>
      </c>
    </row>
    <row r="6" spans="2:34" s="8" customFormat="1" ht="12.75">
      <c r="B6" s="9"/>
      <c r="C6" s="9" t="s">
        <v>31</v>
      </c>
      <c r="D6" s="10" t="s">
        <v>27</v>
      </c>
      <c r="E6" s="9">
        <v>1998</v>
      </c>
      <c r="F6" s="9">
        <v>2</v>
      </c>
      <c r="G6" s="10">
        <v>5237</v>
      </c>
      <c r="H6" s="22">
        <v>48673</v>
      </c>
      <c r="I6" s="10">
        <v>2226</v>
      </c>
      <c r="J6" s="10">
        <f>142+25+I6</f>
        <v>2393</v>
      </c>
      <c r="K6" s="10">
        <v>2588</v>
      </c>
      <c r="L6" s="9">
        <v>2</v>
      </c>
      <c r="M6" s="9" t="s">
        <v>24</v>
      </c>
      <c r="N6" s="9" t="s">
        <v>36</v>
      </c>
      <c r="O6" s="9" t="s">
        <v>37</v>
      </c>
      <c r="P6" s="9">
        <v>1609</v>
      </c>
      <c r="Q6" s="11">
        <v>17.053386394317897</v>
      </c>
      <c r="R6" s="11">
        <v>19.70814321805666</v>
      </c>
      <c r="S6" s="11">
        <v>23.050951469205383</v>
      </c>
      <c r="T6" s="9">
        <v>32</v>
      </c>
      <c r="U6" s="10" t="s">
        <v>80</v>
      </c>
      <c r="V6" s="10">
        <v>1722</v>
      </c>
      <c r="W6" s="10">
        <f>158+125+V6</f>
        <v>2005</v>
      </c>
      <c r="X6" s="10">
        <v>2680</v>
      </c>
      <c r="Y6" s="9">
        <v>2</v>
      </c>
      <c r="Z6" s="9" t="s">
        <v>24</v>
      </c>
      <c r="AA6" s="9" t="s">
        <v>36</v>
      </c>
      <c r="AB6" s="9" t="s">
        <v>37</v>
      </c>
      <c r="AC6" s="9">
        <v>1609</v>
      </c>
      <c r="AD6" s="11">
        <v>10.205319518991951</v>
      </c>
      <c r="AE6" s="11">
        <v>13.835315470402032</v>
      </c>
      <c r="AF6" s="11">
        <v>24.71894324901351</v>
      </c>
      <c r="AG6" s="9">
        <v>32</v>
      </c>
      <c r="AH6" s="10" t="s">
        <v>80</v>
      </c>
    </row>
    <row r="7" spans="2:34" s="8" customFormat="1" ht="12.75">
      <c r="B7" s="9"/>
      <c r="C7" s="9" t="s">
        <v>31</v>
      </c>
      <c r="D7" s="10" t="s">
        <v>34</v>
      </c>
      <c r="E7" s="9">
        <v>1998</v>
      </c>
      <c r="F7" s="9">
        <v>2</v>
      </c>
      <c r="G7" s="10">
        <v>5237</v>
      </c>
      <c r="H7" s="22">
        <v>6796</v>
      </c>
      <c r="I7" s="10">
        <f>2226+20</f>
        <v>2246</v>
      </c>
      <c r="J7" s="10">
        <f>142+25+I7</f>
        <v>2413</v>
      </c>
      <c r="K7" s="10">
        <v>2588</v>
      </c>
      <c r="L7" s="9">
        <v>2</v>
      </c>
      <c r="M7" s="9" t="s">
        <v>41</v>
      </c>
      <c r="N7" s="9" t="s">
        <v>46</v>
      </c>
      <c r="O7" s="9" t="s">
        <v>25</v>
      </c>
      <c r="P7" s="9">
        <v>1609</v>
      </c>
      <c r="Q7" s="11">
        <v>17</v>
      </c>
      <c r="R7" s="11">
        <v>20</v>
      </c>
      <c r="S7" s="11">
        <v>23.050951469205383</v>
      </c>
      <c r="T7" s="9">
        <v>32</v>
      </c>
      <c r="U7" s="10" t="s">
        <v>80</v>
      </c>
      <c r="V7" s="10">
        <f>1722+20</f>
        <v>1742</v>
      </c>
      <c r="W7" s="10">
        <f>158+125+V7</f>
        <v>2025</v>
      </c>
      <c r="X7" s="10">
        <v>2680</v>
      </c>
      <c r="Y7" s="9">
        <v>2</v>
      </c>
      <c r="Z7" s="9" t="s">
        <v>41</v>
      </c>
      <c r="AA7" s="9" t="s">
        <v>46</v>
      </c>
      <c r="AB7" s="9" t="s">
        <v>25</v>
      </c>
      <c r="AC7" s="9">
        <v>1609</v>
      </c>
      <c r="AD7" s="11">
        <v>10</v>
      </c>
      <c r="AE7" s="11">
        <v>14</v>
      </c>
      <c r="AF7" s="11">
        <v>24.71894324901351</v>
      </c>
      <c r="AG7" s="9">
        <v>32</v>
      </c>
      <c r="AH7" s="10" t="s">
        <v>80</v>
      </c>
    </row>
    <row r="8" spans="2:34" s="14" customFormat="1" ht="12" customHeight="1">
      <c r="B8" s="15"/>
      <c r="C8" s="15"/>
      <c r="D8" s="15" t="s">
        <v>57</v>
      </c>
      <c r="E8" s="15"/>
      <c r="F8" s="15"/>
      <c r="G8" s="15" t="s">
        <v>58</v>
      </c>
      <c r="H8" s="23" t="s">
        <v>81</v>
      </c>
      <c r="I8" s="15" t="s">
        <v>58</v>
      </c>
      <c r="J8" s="15" t="s">
        <v>58</v>
      </c>
      <c r="K8" s="15" t="s">
        <v>58</v>
      </c>
      <c r="L8" s="15"/>
      <c r="M8" s="15" t="s">
        <v>62</v>
      </c>
      <c r="N8" s="15" t="s">
        <v>64</v>
      </c>
      <c r="O8" s="15" t="s">
        <v>63</v>
      </c>
      <c r="P8" s="15" t="s">
        <v>60</v>
      </c>
      <c r="Q8" s="15"/>
      <c r="R8" s="15"/>
      <c r="S8" s="15"/>
      <c r="T8" s="15" t="s">
        <v>67</v>
      </c>
      <c r="U8" s="15"/>
      <c r="V8" s="15" t="s">
        <v>58</v>
      </c>
      <c r="W8" s="15" t="s">
        <v>58</v>
      </c>
      <c r="X8" s="15" t="s">
        <v>58</v>
      </c>
      <c r="Y8" s="15"/>
      <c r="Z8" s="15" t="s">
        <v>62</v>
      </c>
      <c r="AA8" s="15" t="s">
        <v>64</v>
      </c>
      <c r="AB8" s="15" t="s">
        <v>63</v>
      </c>
      <c r="AC8" s="15" t="s">
        <v>60</v>
      </c>
      <c r="AD8" s="15"/>
      <c r="AE8" s="15"/>
      <c r="AF8" s="15"/>
      <c r="AG8" s="15" t="s">
        <v>67</v>
      </c>
      <c r="AH8" s="15"/>
    </row>
    <row r="9" spans="2:34" ht="12.75">
      <c r="B9" s="2"/>
      <c r="C9" s="2"/>
      <c r="D9" s="2"/>
      <c r="E9" s="2"/>
      <c r="F9" s="2"/>
      <c r="G9" s="2"/>
      <c r="H9" s="24" t="s">
        <v>81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ht="12.75">
      <c r="C11" s="17" t="s">
        <v>61</v>
      </c>
    </row>
    <row r="12" ht="12.75">
      <c r="C12" t="s">
        <v>73</v>
      </c>
    </row>
    <row r="13" ht="12.75">
      <c r="C13" t="s">
        <v>48</v>
      </c>
    </row>
    <row r="14" ht="12.75">
      <c r="C14" t="s">
        <v>49</v>
      </c>
    </row>
    <row r="15" ht="12.75">
      <c r="C15" t="s">
        <v>50</v>
      </c>
    </row>
    <row r="16" ht="12.75">
      <c r="C16" t="s">
        <v>51</v>
      </c>
    </row>
    <row r="17" ht="12.75">
      <c r="C17" t="s">
        <v>52</v>
      </c>
    </row>
    <row r="18" ht="12.75">
      <c r="C18" t="s">
        <v>53</v>
      </c>
    </row>
    <row r="19" ht="12.75">
      <c r="C19" t="s">
        <v>54</v>
      </c>
    </row>
    <row r="20" ht="12.75">
      <c r="C20" t="s">
        <v>55</v>
      </c>
    </row>
    <row r="21" ht="12.75">
      <c r="C21" t="s">
        <v>78</v>
      </c>
    </row>
    <row r="22" ht="12.75">
      <c r="C22" t="s">
        <v>56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2"/>
  <sheetViews>
    <sheetView showGridLines="0" workbookViewId="0" topLeftCell="B1">
      <selection activeCell="H9" sqref="H9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2.710937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15.710937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.75">
      <c r="B4" s="9"/>
      <c r="C4" s="9" t="s">
        <v>31</v>
      </c>
      <c r="D4" s="10" t="s">
        <v>26</v>
      </c>
      <c r="E4" s="9">
        <v>1997</v>
      </c>
      <c r="F4" s="9">
        <v>2</v>
      </c>
      <c r="G4" s="10">
        <v>5427</v>
      </c>
      <c r="H4" s="22">
        <v>58019</v>
      </c>
      <c r="I4" s="10">
        <v>2157</v>
      </c>
      <c r="J4" s="10">
        <f>142+25+I4</f>
        <v>2324</v>
      </c>
      <c r="K4" s="10">
        <v>2653</v>
      </c>
      <c r="L4" s="9">
        <v>2</v>
      </c>
      <c r="M4" s="9" t="s">
        <v>24</v>
      </c>
      <c r="N4" s="9" t="s">
        <v>29</v>
      </c>
      <c r="O4" s="9" t="s">
        <v>28</v>
      </c>
      <c r="P4" s="9">
        <v>1620</v>
      </c>
      <c r="Q4" s="11">
        <v>15.343978785568602</v>
      </c>
      <c r="R4" s="11">
        <v>17.81188762903996</v>
      </c>
      <c r="S4" s="11">
        <v>23.211980611508654</v>
      </c>
      <c r="T4" s="9">
        <v>32</v>
      </c>
      <c r="U4" s="10" t="s">
        <v>80</v>
      </c>
      <c r="V4" s="10">
        <v>1616</v>
      </c>
      <c r="W4" s="10">
        <f>158+125+V4</f>
        <v>1899</v>
      </c>
      <c r="X4" s="10">
        <v>2774</v>
      </c>
      <c r="Y4" s="9">
        <v>2</v>
      </c>
      <c r="Z4" s="9" t="s">
        <v>24</v>
      </c>
      <c r="AA4" s="9" t="s">
        <v>29</v>
      </c>
      <c r="AB4" s="9" t="s">
        <v>28</v>
      </c>
      <c r="AC4" s="9">
        <v>1620</v>
      </c>
      <c r="AD4" s="11">
        <v>8.612325035360682</v>
      </c>
      <c r="AE4" s="11">
        <v>11.892896206117477</v>
      </c>
      <c r="AF4" s="11">
        <v>25.377603790300558</v>
      </c>
      <c r="AG4" s="9">
        <v>35</v>
      </c>
      <c r="AH4" s="10" t="s">
        <v>80</v>
      </c>
    </row>
    <row r="5" spans="2:34" s="8" customFormat="1" ht="12.75">
      <c r="B5" s="9"/>
      <c r="C5" s="9" t="s">
        <v>31</v>
      </c>
      <c r="D5" s="10" t="s">
        <v>35</v>
      </c>
      <c r="E5" s="9">
        <v>1997</v>
      </c>
      <c r="F5" s="9">
        <v>2</v>
      </c>
      <c r="G5" s="10">
        <v>5427</v>
      </c>
      <c r="H5" s="22">
        <v>2042</v>
      </c>
      <c r="I5" s="10">
        <f>2157+20</f>
        <v>2177</v>
      </c>
      <c r="J5" s="10">
        <f>142+25+I5</f>
        <v>2344</v>
      </c>
      <c r="K5" s="10">
        <v>2653</v>
      </c>
      <c r="L5" s="9">
        <v>2</v>
      </c>
      <c r="M5" s="9" t="s">
        <v>24</v>
      </c>
      <c r="N5" s="9" t="s">
        <v>30</v>
      </c>
      <c r="O5" s="9" t="s">
        <v>25</v>
      </c>
      <c r="P5" s="9">
        <v>1609</v>
      </c>
      <c r="Q5" s="11">
        <v>16</v>
      </c>
      <c r="R5" s="11">
        <v>19</v>
      </c>
      <c r="S5" s="11">
        <v>24</v>
      </c>
      <c r="T5" s="9">
        <v>32</v>
      </c>
      <c r="U5" s="10" t="s">
        <v>80</v>
      </c>
      <c r="V5" s="10">
        <v>1616</v>
      </c>
      <c r="W5" s="10">
        <f>158+125+V5</f>
        <v>1899</v>
      </c>
      <c r="X5" s="10">
        <v>2774</v>
      </c>
      <c r="Y5" s="9">
        <v>2</v>
      </c>
      <c r="Z5" s="9" t="s">
        <v>24</v>
      </c>
      <c r="AA5" s="9" t="s">
        <v>30</v>
      </c>
      <c r="AB5" s="9" t="s">
        <v>25</v>
      </c>
      <c r="AC5" s="9">
        <v>1609</v>
      </c>
      <c r="AD5" s="11">
        <v>8.612325035360682</v>
      </c>
      <c r="AE5" s="11">
        <v>11.892896206117477</v>
      </c>
      <c r="AF5" s="11">
        <v>26</v>
      </c>
      <c r="AG5" s="9">
        <v>35</v>
      </c>
      <c r="AH5" s="10" t="s">
        <v>80</v>
      </c>
    </row>
    <row r="6" spans="2:34" s="8" customFormat="1" ht="12.75">
      <c r="B6" s="9"/>
      <c r="C6" s="9" t="s">
        <v>31</v>
      </c>
      <c r="D6" s="10" t="s">
        <v>27</v>
      </c>
      <c r="E6" s="9">
        <v>1997</v>
      </c>
      <c r="F6" s="9">
        <v>2</v>
      </c>
      <c r="G6" s="10">
        <v>5427</v>
      </c>
      <c r="H6" s="22">
        <v>57030</v>
      </c>
      <c r="I6" s="10">
        <v>2161</v>
      </c>
      <c r="J6" s="10">
        <f>142+25+I6</f>
        <v>2328</v>
      </c>
      <c r="K6" s="10">
        <v>2653</v>
      </c>
      <c r="L6" s="9">
        <v>2</v>
      </c>
      <c r="M6" s="9" t="s">
        <v>24</v>
      </c>
      <c r="N6" s="9" t="s">
        <v>29</v>
      </c>
      <c r="O6" s="9" t="s">
        <v>28</v>
      </c>
      <c r="P6" s="9">
        <v>1620</v>
      </c>
      <c r="Q6" s="11">
        <v>15.400940142761963</v>
      </c>
      <c r="R6" s="11">
        <v>17.87325498282958</v>
      </c>
      <c r="S6" s="11">
        <v>23.211980611508654</v>
      </c>
      <c r="T6" s="9">
        <v>32</v>
      </c>
      <c r="U6" s="10" t="s">
        <v>80</v>
      </c>
      <c r="V6" s="10">
        <v>1619</v>
      </c>
      <c r="W6" s="10">
        <f>158+125+V6</f>
        <v>1902</v>
      </c>
      <c r="X6" s="10">
        <v>2774</v>
      </c>
      <c r="Y6" s="9">
        <v>2</v>
      </c>
      <c r="Z6" s="9" t="s">
        <v>24</v>
      </c>
      <c r="AA6" s="9" t="s">
        <v>29</v>
      </c>
      <c r="AB6" s="9" t="s">
        <v>28</v>
      </c>
      <c r="AC6" s="9">
        <v>1620</v>
      </c>
      <c r="AD6" s="11">
        <v>8.644331170814684</v>
      </c>
      <c r="AE6" s="11">
        <v>11.930502178562815</v>
      </c>
      <c r="AF6" s="11">
        <v>25.377603790300558</v>
      </c>
      <c r="AG6" s="9">
        <v>35</v>
      </c>
      <c r="AH6" s="10" t="s">
        <v>80</v>
      </c>
    </row>
    <row r="7" spans="2:34" s="8" customFormat="1" ht="12.75">
      <c r="B7" s="9"/>
      <c r="C7" s="9" t="s">
        <v>31</v>
      </c>
      <c r="D7" s="10" t="s">
        <v>34</v>
      </c>
      <c r="E7" s="9">
        <v>1997</v>
      </c>
      <c r="F7" s="9">
        <v>2</v>
      </c>
      <c r="G7" s="10">
        <v>5427</v>
      </c>
      <c r="H7" s="22">
        <v>11269</v>
      </c>
      <c r="I7" s="10">
        <f>2161+20</f>
        <v>2181</v>
      </c>
      <c r="J7" s="10">
        <f>142+25+I7</f>
        <v>2348</v>
      </c>
      <c r="K7" s="10">
        <v>2653</v>
      </c>
      <c r="L7" s="9">
        <v>2</v>
      </c>
      <c r="M7" s="9" t="s">
        <v>24</v>
      </c>
      <c r="N7" s="9" t="s">
        <v>30</v>
      </c>
      <c r="O7" s="9" t="s">
        <v>25</v>
      </c>
      <c r="P7" s="9">
        <v>1609</v>
      </c>
      <c r="Q7" s="11">
        <v>16</v>
      </c>
      <c r="R7" s="11">
        <v>19</v>
      </c>
      <c r="S7" s="11">
        <v>24.223383915452484</v>
      </c>
      <c r="T7" s="9">
        <v>32</v>
      </c>
      <c r="U7" s="10" t="s">
        <v>80</v>
      </c>
      <c r="V7" s="10">
        <v>1619</v>
      </c>
      <c r="W7" s="10">
        <f>158+125+V7</f>
        <v>1902</v>
      </c>
      <c r="X7" s="10">
        <v>2774</v>
      </c>
      <c r="Y7" s="9">
        <v>2</v>
      </c>
      <c r="Z7" s="9" t="s">
        <v>24</v>
      </c>
      <c r="AA7" s="9" t="s">
        <v>30</v>
      </c>
      <c r="AB7" s="9" t="s">
        <v>25</v>
      </c>
      <c r="AC7" s="9">
        <v>1609</v>
      </c>
      <c r="AD7" s="11">
        <v>9.020986022155196</v>
      </c>
      <c r="AE7" s="11">
        <v>12.450343614029327</v>
      </c>
      <c r="AF7" s="11">
        <v>26.483368642911266</v>
      </c>
      <c r="AG7" s="9">
        <v>35</v>
      </c>
      <c r="AH7" s="10" t="s">
        <v>80</v>
      </c>
    </row>
    <row r="8" spans="2:34" s="14" customFormat="1" ht="12" customHeight="1">
      <c r="B8" s="15"/>
      <c r="C8" s="15"/>
      <c r="D8" s="15" t="s">
        <v>57</v>
      </c>
      <c r="E8" s="15"/>
      <c r="F8" s="15"/>
      <c r="G8" s="15" t="s">
        <v>58</v>
      </c>
      <c r="H8" s="23" t="s">
        <v>81</v>
      </c>
      <c r="I8" s="15" t="s">
        <v>58</v>
      </c>
      <c r="J8" s="15" t="s">
        <v>58</v>
      </c>
      <c r="K8" s="15" t="s">
        <v>58</v>
      </c>
      <c r="L8" s="15"/>
      <c r="M8" s="15" t="s">
        <v>62</v>
      </c>
      <c r="N8" s="15" t="s">
        <v>64</v>
      </c>
      <c r="O8" s="15" t="s">
        <v>68</v>
      </c>
      <c r="P8" s="15" t="s">
        <v>60</v>
      </c>
      <c r="Q8" s="15"/>
      <c r="R8" s="15"/>
      <c r="S8" s="15"/>
      <c r="T8" s="15" t="s">
        <v>67</v>
      </c>
      <c r="U8" s="15"/>
      <c r="V8" s="15" t="s">
        <v>58</v>
      </c>
      <c r="W8" s="15" t="s">
        <v>58</v>
      </c>
      <c r="X8" s="15" t="s">
        <v>58</v>
      </c>
      <c r="Y8" s="15"/>
      <c r="Z8" s="15" t="s">
        <v>62</v>
      </c>
      <c r="AA8" s="15" t="s">
        <v>64</v>
      </c>
      <c r="AB8" s="15" t="s">
        <v>68</v>
      </c>
      <c r="AC8" s="15" t="s">
        <v>60</v>
      </c>
      <c r="AD8" s="15"/>
      <c r="AE8" s="15"/>
      <c r="AF8" s="15"/>
      <c r="AG8" s="15" t="s">
        <v>67</v>
      </c>
      <c r="AH8" s="15"/>
    </row>
    <row r="9" spans="2:34" ht="12.75">
      <c r="B9" s="2"/>
      <c r="C9" s="2"/>
      <c r="D9" s="2"/>
      <c r="E9" s="2"/>
      <c r="F9" s="2"/>
      <c r="G9" s="2"/>
      <c r="H9" s="24" t="s">
        <v>81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ht="12.75">
      <c r="C11" s="17" t="s">
        <v>61</v>
      </c>
    </row>
    <row r="12" ht="12.75">
      <c r="C12" t="s">
        <v>73</v>
      </c>
    </row>
    <row r="13" ht="12.75">
      <c r="C13" t="s">
        <v>48</v>
      </c>
    </row>
    <row r="14" ht="12.75">
      <c r="C14" t="s">
        <v>49</v>
      </c>
    </row>
    <row r="15" ht="12.75">
      <c r="C15" t="s">
        <v>50</v>
      </c>
    </row>
    <row r="16" ht="12.75">
      <c r="C16" t="s">
        <v>51</v>
      </c>
    </row>
    <row r="17" ht="12.75">
      <c r="C17" t="s">
        <v>52</v>
      </c>
    </row>
    <row r="18" ht="12.75">
      <c r="C18" t="s">
        <v>53</v>
      </c>
    </row>
    <row r="19" ht="12.75">
      <c r="C19" t="s">
        <v>54</v>
      </c>
    </row>
    <row r="20" ht="12.75">
      <c r="C20" t="s">
        <v>55</v>
      </c>
    </row>
    <row r="21" ht="12.75">
      <c r="C21" t="s">
        <v>77</v>
      </c>
    </row>
    <row r="22" ht="12.75">
      <c r="C22" t="s">
        <v>56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8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1"/>
  <sheetViews>
    <sheetView showGridLines="0" workbookViewId="0" topLeftCell="C1">
      <selection activeCell="I15" sqref="I15"/>
    </sheetView>
  </sheetViews>
  <sheetFormatPr defaultColWidth="9.140625" defaultRowHeight="12.75"/>
  <cols>
    <col min="1" max="1" width="10.421875" style="0" customWidth="1"/>
    <col min="2" max="2" width="20.7109375" style="0" customWidth="1"/>
    <col min="3" max="3" width="15.7109375" style="0" customWidth="1"/>
    <col min="4" max="4" width="37.140625" style="0" customWidth="1"/>
    <col min="5" max="5" width="6.00390625" style="0" customWidth="1"/>
    <col min="6" max="7" width="8.7109375" style="0" customWidth="1"/>
    <col min="8" max="8" width="12.7109375" style="0" customWidth="1"/>
    <col min="9" max="12" width="8.7109375" style="0" customWidth="1"/>
    <col min="13" max="13" width="21.8515625" style="0" customWidth="1"/>
    <col min="14" max="14" width="26.140625" style="0" customWidth="1"/>
    <col min="15" max="15" width="19.00390625" style="0" customWidth="1"/>
    <col min="16" max="19" width="9.7109375" style="0" customWidth="1"/>
    <col min="20" max="20" width="12.7109375" style="0" customWidth="1"/>
    <col min="21" max="21" width="17.7109375" style="0" customWidth="1"/>
    <col min="22" max="25" width="8.7109375" style="0" customWidth="1"/>
    <col min="26" max="26" width="15.7109375" style="0" customWidth="1"/>
    <col min="27" max="27" width="21.28125" style="0" customWidth="1"/>
    <col min="28" max="28" width="18.7109375" style="0" customWidth="1"/>
    <col min="29" max="32" width="9.7109375" style="0" customWidth="1"/>
    <col min="33" max="33" width="12.7109375" style="0" customWidth="1"/>
    <col min="34" max="34" width="17.7109375" style="0" customWidth="1"/>
  </cols>
  <sheetData>
    <row r="1" spans="2:34" ht="25.5">
      <c r="B1" s="3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2:34" ht="12.75" customHeight="1">
      <c r="B2" s="4"/>
      <c r="C2" s="31" t="s">
        <v>13</v>
      </c>
      <c r="D2" s="32"/>
      <c r="E2" s="32"/>
      <c r="F2" s="32"/>
      <c r="G2" s="32"/>
      <c r="H2" s="32"/>
      <c r="I2" s="33" t="s">
        <v>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 t="s">
        <v>9</v>
      </c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2:34" ht="90">
      <c r="B3" s="1" t="s">
        <v>15</v>
      </c>
      <c r="C3" s="7" t="s">
        <v>6</v>
      </c>
      <c r="D3" s="7" t="s">
        <v>7</v>
      </c>
      <c r="E3" s="7" t="s">
        <v>5</v>
      </c>
      <c r="F3" s="7" t="s">
        <v>0</v>
      </c>
      <c r="G3" s="7" t="s">
        <v>10</v>
      </c>
      <c r="H3" s="7" t="s">
        <v>12</v>
      </c>
      <c r="I3" s="5" t="s">
        <v>21</v>
      </c>
      <c r="J3" s="5" t="s">
        <v>17</v>
      </c>
      <c r="K3" s="5" t="s">
        <v>11</v>
      </c>
      <c r="L3" s="5" t="s">
        <v>1</v>
      </c>
      <c r="M3" s="5" t="s">
        <v>3</v>
      </c>
      <c r="N3" s="5" t="s">
        <v>4</v>
      </c>
      <c r="O3" s="5" t="s">
        <v>2</v>
      </c>
      <c r="P3" s="5" t="s">
        <v>18</v>
      </c>
      <c r="Q3" s="5" t="s">
        <v>19</v>
      </c>
      <c r="R3" s="5" t="s">
        <v>22</v>
      </c>
      <c r="S3" s="5" t="s">
        <v>20</v>
      </c>
      <c r="T3" s="5" t="s">
        <v>16</v>
      </c>
      <c r="U3" s="5" t="s">
        <v>23</v>
      </c>
      <c r="V3" s="6" t="s">
        <v>21</v>
      </c>
      <c r="W3" s="6" t="s">
        <v>17</v>
      </c>
      <c r="X3" s="6" t="s">
        <v>11</v>
      </c>
      <c r="Y3" s="6" t="s">
        <v>1</v>
      </c>
      <c r="Z3" s="6" t="s">
        <v>3</v>
      </c>
      <c r="AA3" s="6" t="s">
        <v>4</v>
      </c>
      <c r="AB3" s="6" t="s">
        <v>2</v>
      </c>
      <c r="AC3" s="6" t="s">
        <v>18</v>
      </c>
      <c r="AD3" s="6" t="s">
        <v>19</v>
      </c>
      <c r="AE3" s="6" t="s">
        <v>22</v>
      </c>
      <c r="AF3" s="6" t="s">
        <v>20</v>
      </c>
      <c r="AG3" s="6" t="s">
        <v>16</v>
      </c>
      <c r="AH3" s="6" t="s">
        <v>23</v>
      </c>
    </row>
    <row r="4" spans="2:34" s="8" customFormat="1" ht="12.75">
      <c r="B4" s="9"/>
      <c r="C4" s="9" t="s">
        <v>31</v>
      </c>
      <c r="D4" s="10" t="s">
        <v>32</v>
      </c>
      <c r="E4" s="9">
        <v>1996</v>
      </c>
      <c r="F4" s="9">
        <v>2</v>
      </c>
      <c r="G4" s="10">
        <v>5427</v>
      </c>
      <c r="H4" s="21">
        <v>40385</v>
      </c>
      <c r="I4" s="10">
        <v>2162</v>
      </c>
      <c r="J4" s="10">
        <f>142+25+I4</f>
        <v>2329</v>
      </c>
      <c r="K4" s="10">
        <v>2653</v>
      </c>
      <c r="L4" s="9">
        <v>2</v>
      </c>
      <c r="M4" s="9" t="s">
        <v>24</v>
      </c>
      <c r="N4" s="9" t="s">
        <v>29</v>
      </c>
      <c r="O4" s="9" t="s">
        <v>28</v>
      </c>
      <c r="P4" s="9">
        <v>1620</v>
      </c>
      <c r="Q4" s="11">
        <v>15.415196971568527</v>
      </c>
      <c r="R4" s="11">
        <v>17.888613310785193</v>
      </c>
      <c r="S4" s="11">
        <v>23.211980611508654</v>
      </c>
      <c r="T4" s="9">
        <v>32</v>
      </c>
      <c r="U4" s="10" t="s">
        <v>80</v>
      </c>
      <c r="V4" s="10">
        <v>1635</v>
      </c>
      <c r="W4" s="10">
        <f>158+125+V4</f>
        <v>1918</v>
      </c>
      <c r="X4" s="10">
        <v>2774</v>
      </c>
      <c r="Y4" s="9">
        <v>2</v>
      </c>
      <c r="Z4" s="9" t="s">
        <v>24</v>
      </c>
      <c r="AA4" s="9" t="s">
        <v>29</v>
      </c>
      <c r="AB4" s="9" t="s">
        <v>28</v>
      </c>
      <c r="AC4" s="9">
        <v>1620</v>
      </c>
      <c r="AD4" s="11">
        <v>8.81603312200246</v>
      </c>
      <c r="AE4" s="11">
        <v>12.13206992703771</v>
      </c>
      <c r="AF4" s="11">
        <v>25.377603790300558</v>
      </c>
      <c r="AG4" s="9">
        <v>35</v>
      </c>
      <c r="AH4" s="10" t="s">
        <v>80</v>
      </c>
    </row>
    <row r="5" spans="2:34" s="8" customFormat="1" ht="12.75">
      <c r="B5" s="9"/>
      <c r="C5" s="9" t="s">
        <v>31</v>
      </c>
      <c r="D5" s="10" t="s">
        <v>33</v>
      </c>
      <c r="E5" s="9">
        <v>1996</v>
      </c>
      <c r="F5" s="9">
        <v>2</v>
      </c>
      <c r="G5" s="10">
        <v>5427</v>
      </c>
      <c r="H5" s="25">
        <v>7244</v>
      </c>
      <c r="I5" s="10">
        <v>2166</v>
      </c>
      <c r="J5" s="10">
        <f>142+25+I5</f>
        <v>2333</v>
      </c>
      <c r="K5" s="10">
        <v>2653</v>
      </c>
      <c r="L5" s="9">
        <v>2</v>
      </c>
      <c r="M5" s="9" t="s">
        <v>24</v>
      </c>
      <c r="N5" s="9" t="s">
        <v>29</v>
      </c>
      <c r="O5" s="9" t="s">
        <v>28</v>
      </c>
      <c r="P5" s="9">
        <v>1620</v>
      </c>
      <c r="Q5" s="11">
        <v>15.472290244827644</v>
      </c>
      <c r="R5" s="11">
        <v>17.950112580640557</v>
      </c>
      <c r="S5" s="11">
        <v>23.211980611508654</v>
      </c>
      <c r="T5" s="9">
        <v>32</v>
      </c>
      <c r="U5" s="10" t="s">
        <v>80</v>
      </c>
      <c r="V5" s="10">
        <v>1635</v>
      </c>
      <c r="W5" s="10">
        <f>158+125+V5</f>
        <v>1918</v>
      </c>
      <c r="X5" s="10">
        <v>2774</v>
      </c>
      <c r="Y5" s="9">
        <v>2</v>
      </c>
      <c r="Z5" s="9" t="s">
        <v>24</v>
      </c>
      <c r="AA5" s="9" t="s">
        <v>29</v>
      </c>
      <c r="AB5" s="9" t="s">
        <v>28</v>
      </c>
      <c r="AC5" s="9">
        <v>1620</v>
      </c>
      <c r="AD5" s="11">
        <v>8.81603312200246</v>
      </c>
      <c r="AE5" s="11">
        <v>12.13206992703771</v>
      </c>
      <c r="AF5" s="11">
        <v>25.377603790300558</v>
      </c>
      <c r="AG5" s="9">
        <v>35</v>
      </c>
      <c r="AH5" s="10" t="s">
        <v>80</v>
      </c>
    </row>
    <row r="6" spans="2:34" s="8" customFormat="1" ht="12.75">
      <c r="B6" s="9"/>
      <c r="C6" s="9" t="s">
        <v>31</v>
      </c>
      <c r="D6" s="10" t="s">
        <v>34</v>
      </c>
      <c r="E6" s="9">
        <v>1996</v>
      </c>
      <c r="F6" s="9">
        <v>2</v>
      </c>
      <c r="G6" s="10">
        <v>5427</v>
      </c>
      <c r="H6" s="26">
        <v>7392</v>
      </c>
      <c r="I6" s="10">
        <f>2166+20</f>
        <v>2186</v>
      </c>
      <c r="J6" s="10">
        <f>142+25+I6</f>
        <v>2353</v>
      </c>
      <c r="K6" s="10">
        <v>2653</v>
      </c>
      <c r="L6" s="9">
        <v>2</v>
      </c>
      <c r="M6" s="9" t="s">
        <v>24</v>
      </c>
      <c r="N6" s="9" t="s">
        <v>30</v>
      </c>
      <c r="O6" s="9" t="s">
        <v>25</v>
      </c>
      <c r="P6" s="9">
        <v>1609</v>
      </c>
      <c r="Q6" s="11">
        <v>16</v>
      </c>
      <c r="R6" s="11">
        <v>19</v>
      </c>
      <c r="S6" s="11">
        <v>24.223383915452484</v>
      </c>
      <c r="T6" s="9">
        <v>32</v>
      </c>
      <c r="U6" s="10" t="s">
        <v>80</v>
      </c>
      <c r="V6" s="10">
        <f>1635+20</f>
        <v>1655</v>
      </c>
      <c r="W6" s="10">
        <f>158+125+V6</f>
        <v>1938</v>
      </c>
      <c r="X6" s="10">
        <v>2774</v>
      </c>
      <c r="Y6" s="9">
        <v>2</v>
      </c>
      <c r="Z6" s="9" t="s">
        <v>24</v>
      </c>
      <c r="AA6" s="9" t="s">
        <v>30</v>
      </c>
      <c r="AB6" s="9" t="s">
        <v>25</v>
      </c>
      <c r="AC6" s="9">
        <v>1609</v>
      </c>
      <c r="AD6" s="11">
        <v>9</v>
      </c>
      <c r="AE6" s="11">
        <v>13</v>
      </c>
      <c r="AF6" s="11">
        <v>26.483368642911266</v>
      </c>
      <c r="AG6" s="9">
        <v>35</v>
      </c>
      <c r="AH6" s="10" t="s">
        <v>80</v>
      </c>
    </row>
    <row r="7" spans="2:34" s="14" customFormat="1" ht="12" customHeight="1">
      <c r="B7" s="15"/>
      <c r="C7" s="15"/>
      <c r="D7" s="15" t="s">
        <v>57</v>
      </c>
      <c r="E7" s="15"/>
      <c r="F7" s="15"/>
      <c r="G7" s="15" t="s">
        <v>58</v>
      </c>
      <c r="H7" s="23" t="s">
        <v>81</v>
      </c>
      <c r="I7" s="15" t="s">
        <v>58</v>
      </c>
      <c r="J7" s="15" t="s">
        <v>58</v>
      </c>
      <c r="K7" s="15" t="s">
        <v>58</v>
      </c>
      <c r="L7" s="15"/>
      <c r="M7" s="15" t="s">
        <v>62</v>
      </c>
      <c r="N7" s="15" t="s">
        <v>64</v>
      </c>
      <c r="O7" s="15" t="s">
        <v>63</v>
      </c>
      <c r="P7" s="15" t="s">
        <v>60</v>
      </c>
      <c r="Q7" s="15"/>
      <c r="R7" s="15"/>
      <c r="S7" s="15"/>
      <c r="T7" s="15" t="s">
        <v>65</v>
      </c>
      <c r="U7" s="15"/>
      <c r="V7" s="15" t="s">
        <v>58</v>
      </c>
      <c r="W7" s="15" t="s">
        <v>58</v>
      </c>
      <c r="X7" s="15" t="s">
        <v>58</v>
      </c>
      <c r="Y7" s="15"/>
      <c r="Z7" s="15" t="s">
        <v>62</v>
      </c>
      <c r="AA7" s="15" t="s">
        <v>64</v>
      </c>
      <c r="AB7" s="15" t="s">
        <v>63</v>
      </c>
      <c r="AC7" s="15" t="s">
        <v>60</v>
      </c>
      <c r="AD7" s="15"/>
      <c r="AE7" s="15"/>
      <c r="AF7" s="15"/>
      <c r="AG7" s="15" t="s">
        <v>65</v>
      </c>
      <c r="AH7" s="15"/>
    </row>
    <row r="8" spans="2:34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2:34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ht="12.75">
      <c r="C10" s="17" t="s">
        <v>61</v>
      </c>
    </row>
    <row r="11" ht="12.75">
      <c r="C11" t="s">
        <v>73</v>
      </c>
    </row>
    <row r="12" ht="12.75">
      <c r="C12" t="s">
        <v>48</v>
      </c>
    </row>
    <row r="13" ht="12.75">
      <c r="C13" t="s">
        <v>49</v>
      </c>
    </row>
    <row r="14" ht="12.75">
      <c r="C14" t="s">
        <v>50</v>
      </c>
    </row>
    <row r="15" ht="12.75">
      <c r="C15" t="s">
        <v>51</v>
      </c>
    </row>
    <row r="16" ht="12.75">
      <c r="C16" t="s">
        <v>52</v>
      </c>
    </row>
    <row r="17" ht="12.75">
      <c r="C17" t="s">
        <v>53</v>
      </c>
    </row>
    <row r="18" ht="12.75">
      <c r="C18" t="s">
        <v>54</v>
      </c>
    </row>
    <row r="19" ht="12.75">
      <c r="C19" t="s">
        <v>55</v>
      </c>
    </row>
    <row r="20" ht="12.75">
      <c r="C20" t="s">
        <v>79</v>
      </c>
    </row>
    <row r="21" ht="12.75">
      <c r="C21" t="s">
        <v>66</v>
      </c>
    </row>
  </sheetData>
  <mergeCells count="6">
    <mergeCell ref="C1:AH1"/>
    <mergeCell ref="C2:H2"/>
    <mergeCell ref="I2:O2"/>
    <mergeCell ref="P2:U2"/>
    <mergeCell ref="V2:AB2"/>
    <mergeCell ref="AC2:AH2"/>
  </mergeCells>
  <printOptions gridLines="1"/>
  <pageMargins left="0" right="0" top="0.75" bottom="0.75" header="0.5" footer="0.5"/>
  <pageSetup fitToHeight="1" fitToWidth="1" horizontalDpi="600" verticalDpi="600" orientation="landscape" paperSize="5" scale="37" r:id="rId1"/>
  <headerFooter alignWithMargins="0">
    <oddFooter>&amp;L&amp;"Arial,Bold"Ford Motor Company Confidential, ASO&amp;C&amp;A&amp;RPage &amp;P</oddFooter>
  </headerFooter>
  <colBreaks count="2" manualBreakCount="2">
    <brk id="8" max="65535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NPS-AA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</dc:creator>
  <cp:keywords/>
  <dc:description/>
  <cp:lastModifiedBy>spartyka</cp:lastModifiedBy>
  <cp:lastPrinted>2003-02-28T18:59:04Z</cp:lastPrinted>
  <dcterms:created xsi:type="dcterms:W3CDTF">2002-08-22T18:43:19Z</dcterms:created>
  <dcterms:modified xsi:type="dcterms:W3CDTF">2005-03-17T18:38:14Z</dcterms:modified>
  <cp:category/>
  <cp:version/>
  <cp:contentType/>
  <cp:contentStatus/>
</cp:coreProperties>
</file>