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40" windowWidth="7650" windowHeight="4755" activeTab="0"/>
  </bookViews>
  <sheets>
    <sheet name="Summary" sheetId="1" r:id="rId1"/>
    <sheet name="System Shape" sheetId="2" r:id="rId2"/>
    <sheet name="Flat Annual" sheetId="3" r:id="rId3"/>
    <sheet name="75%Summer" sheetId="4" r:id="rId4"/>
    <sheet name="75%Winter" sheetId="5" r:id="rId5"/>
    <sheet name="Rates" sheetId="6" r:id="rId6"/>
    <sheet name="Hours07-2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lt_Load_Switch">#REF!</definedName>
    <definedName name="BlockSales">#REF!</definedName>
    <definedName name="CompleAugHLH">#REF!</definedName>
    <definedName name="CompleAugLLH">#REF!</definedName>
    <definedName name="contr_time_period_default">'[2]Start'!#REF!</definedName>
    <definedName name="DSIHLH">#REF!</definedName>
    <definedName name="DSILLH">#REF!</definedName>
    <definedName name="FedGenSliceHLH">#REF!</definedName>
    <definedName name="FedGenSliceLLH">#REF!</definedName>
    <definedName name="FirmConHLH">#REF!</definedName>
    <definedName name="FirmConLLH">#REF!</definedName>
    <definedName name="FPSPFHLH">#REF!</definedName>
    <definedName name="FPSPFLLH">#REF!</definedName>
    <definedName name="HydroGenHossHLH">#REF!</definedName>
    <definedName name="HydroGenHOSSLLH">#REF!</definedName>
    <definedName name="INFL">'[3]FINANCIAL'!$C$54</definedName>
    <definedName name="IOUHLH">#REF!</definedName>
    <definedName name="IOULLH">#REF!</definedName>
    <definedName name="Logo">"Picture 6"</definedName>
    <definedName name="Month_To_Date">'[6]RRGP Output'!$A$763:$M$791</definedName>
    <definedName name="NRHLH">#REF!</definedName>
    <definedName name="NRLLH">#REF!</definedName>
    <definedName name="OthResourceHLH">#REF!</definedName>
    <definedName name="OthResourceLLH">#REF!</definedName>
    <definedName name="PFHLH">#REF!</definedName>
    <definedName name="PFHLHAftSlice">#REF!</definedName>
    <definedName name="PFLLH">#REF!</definedName>
    <definedName name="PFLLHAftSlice">#REF!</definedName>
    <definedName name="PreHLH">#REF!</definedName>
    <definedName name="PreLLH">#REF!</definedName>
    <definedName name="retail_access_mitigation">'[4]Input'!#REF!</definedName>
    <definedName name="SlicetoPurchHLH">#REF!</definedName>
    <definedName name="SlicetoPurchLLH">#REF!</definedName>
    <definedName name="SpillHLH">#REF!</definedName>
    <definedName name="SpillLLH">#REF!</definedName>
    <definedName name="start_acct_exec">'[2]Start'!#REF!</definedName>
    <definedName name="start_block_request_hlh">'[2]Start'!#REF!</definedName>
    <definedName name="start_block_request_llh">'[2]Start'!#REF!</definedName>
    <definedName name="start_chkBillingMonths">'[2]Start'!#REF!</definedName>
    <definedName name="start_chkIndexPricing">'[2]Start'!#REF!</definedName>
    <definedName name="start_chkRAInsurance">'[2]Start'!#REF!</definedName>
    <definedName name="start_chkRAReMarketing">'[2]Start'!#REF!</definedName>
    <definedName name="start_chkRenewable">'[2]Start'!#REF!</definedName>
    <definedName name="start_cmbProdType">'[2]Start'!#REF!</definedName>
    <definedName name="start_ContractPeriod">'[2]Start'!#REF!</definedName>
    <definedName name="start_ContractPeriod_rounded">'[2]Start'!#REF!</definedName>
    <definedName name="start_Customer">'[2]Start'!#REF!</definedName>
    <definedName name="Start_Date">'[2]Revenue'!#REF!</definedName>
    <definedName name="start_EndDate">'[2]Start'!#REF!</definedName>
    <definedName name="start_rowcount">'[2]Start'!#REF!</definedName>
    <definedName name="start_StartDate">'[2]Start'!#REF!</definedName>
    <definedName name="start_startrow">'[2]Start'!#REF!</definedName>
    <definedName name="start_startrow_b">'[2]Start'!#REF!</definedName>
    <definedName name="start_stoprow">'[2]Start'!#REF!</definedName>
    <definedName name="start_stoprow_b">'[2]Start'!#REF!</definedName>
    <definedName name="start_stoprowA">'[2]Start'!#REF!</definedName>
    <definedName name="start_str_block_stpl_on_elect">'[2]Start'!#REF!</definedName>
    <definedName name="start_str_indexpricing">'[2]Start'!#REF!</definedName>
    <definedName name="start_str_res_hlh_nrg">'[2]Start'!#REF!</definedName>
    <definedName name="start_str_vlf1">'[2]Start'!#REF!</definedName>
    <definedName name="start_str_vlf2">'[2]Start'!#REF!</definedName>
    <definedName name="start_strDates">'[2]Start'!#REF!</definedName>
    <definedName name="start_strLDD">'[2]Start'!#REF!</definedName>
    <definedName name="start_strMaxDemHLHBlk">'[2]Start'!#REF!</definedName>
    <definedName name="start_strMaxLLHBlk">'[2]Start'!#REF!</definedName>
    <definedName name="start_strMinDemHLHBlk">'[2]Start'!#REF!</definedName>
    <definedName name="start_strMinLLHBlk">'[2]Start'!#REF!</definedName>
    <definedName name="start_strRenewRes">'[2]Start'!#REF!</definedName>
    <definedName name="start_strRetailAccessMitigationI">'[2]Start'!#REF!</definedName>
    <definedName name="SurSalHLH">#REF!</definedName>
    <definedName name="SurSalLLH">#REF!</definedName>
    <definedName name="SysObliHLH">#REF!</definedName>
    <definedName name="SysObliLLH">#REF!</definedName>
    <definedName name="test">'[1]Revenue'!$B$4:$C$4</definedName>
    <definedName name="test2">'[1]Revenue'!#REF!</definedName>
    <definedName name="USBRHLH">#REF!</definedName>
    <definedName name="USBRLLH">#REF!</definedName>
    <definedName name="WNP2">#REF!</definedName>
    <definedName name="WNP2Slice">#REF!</definedName>
  </definedNames>
  <calcPr fullCalcOnLoad="1"/>
</workbook>
</file>

<file path=xl/sharedStrings.xml><?xml version="1.0" encoding="utf-8"?>
<sst xmlns="http://schemas.openxmlformats.org/spreadsheetml/2006/main" count="361" uniqueCount="95">
  <si>
    <t>Months</t>
  </si>
  <si>
    <t>HLH</t>
  </si>
  <si>
    <t>LLH</t>
  </si>
  <si>
    <t>HLHs and LLHs</t>
  </si>
  <si>
    <t>To account for Daylight savings add 1 LLH to Oct and subtract 1 LLH from April Through Dec 06</t>
  </si>
  <si>
    <t>To account for Daylight savings add 1 LLH to nov and subtract 1 LLH from Mar Beginning Jan 07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</si>
  <si>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</si>
  <si>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</si>
  <si>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</si>
  <si>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</si>
  <si>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</si>
  <si>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</si>
  <si>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</si>
  <si>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</si>
  <si>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</si>
  <si>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</si>
  <si>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</si>
  <si>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</si>
  <si>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</si>
  <si>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</si>
  <si>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</si>
  <si>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</si>
  <si>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</si>
  <si>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</si>
  <si>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</si>
  <si>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</si>
  <si>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</si>
  <si>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</si>
  <si>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</si>
  <si>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</si>
  <si>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</si>
  <si>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</si>
  <si>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 xml:space="preserve"> PF2007 Base Rates "WP-07 Pure"</t>
  </si>
  <si>
    <t xml:space="preserve"> PF2007 Base Rates "WP-07 Déjà Vu"</t>
  </si>
  <si>
    <t xml:space="preserve"> PF2007 Base Rates "WP-07 Déjà Two"</t>
  </si>
  <si>
    <t xml:space="preserve"> PF2007 Base Rates "Benchmark Load Factor"</t>
  </si>
  <si>
    <t>HLH
($/MWh)</t>
  </si>
  <si>
    <t>LLH
($/MWh)</t>
  </si>
  <si>
    <t>Demand $/MW-mo</t>
  </si>
  <si>
    <t>LV
($/MWh)</t>
  </si>
  <si>
    <t>Energy  Mills/kwh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</si>
  <si>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</si>
  <si>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</si>
  <si>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</si>
  <si>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</si>
  <si>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</si>
  <si>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</si>
  <si>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</si>
  <si>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</si>
  <si>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</si>
  <si>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</si>
  <si>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</si>
  <si>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</si>
  <si>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MONTHLY DEMAND</t>
  </si>
  <si>
    <t>Market Demand</t>
  </si>
  <si>
    <t>Critical FBS Shape</t>
  </si>
  <si>
    <t>Critical Shape as % of total</t>
  </si>
  <si>
    <t xml:space="preserve">Flat 100% LF </t>
  </si>
  <si>
    <t>Loads</t>
  </si>
  <si>
    <t>Peak</t>
  </si>
  <si>
    <t>Totals</t>
  </si>
  <si>
    <t>Grand Total</t>
  </si>
  <si>
    <t>Winter 75%</t>
  </si>
  <si>
    <t>Effective Rate</t>
  </si>
  <si>
    <t>Costs @ 07 PF rates</t>
  </si>
  <si>
    <t>Summer Peaker</t>
  </si>
  <si>
    <t>System Shape</t>
  </si>
  <si>
    <t>Flat Annual</t>
  </si>
  <si>
    <t>75% Summer</t>
  </si>
  <si>
    <t>75% Winter</t>
  </si>
  <si>
    <t>Costs @ Déjà vu WP-07</t>
  </si>
  <si>
    <t>Costs @ Pure WP-07</t>
  </si>
  <si>
    <t>Costs @ Déjà Two WP-07</t>
  </si>
  <si>
    <t>Costs @ Benchmark Load Factor</t>
  </si>
  <si>
    <t>aMonthly</t>
  </si>
  <si>
    <t>aHLH</t>
  </si>
  <si>
    <t>Costs @ Market</t>
  </si>
  <si>
    <t>Market</t>
  </si>
  <si>
    <t>Allowable Share</t>
  </si>
  <si>
    <t>Plus or Minus</t>
  </si>
  <si>
    <t>Net cost</t>
  </si>
  <si>
    <t>Cost @ Market</t>
  </si>
  <si>
    <t>Value under Pure WP-07</t>
  </si>
  <si>
    <t>Value under Déjà vu WP-07</t>
  </si>
  <si>
    <t>Value under Déjà Two WP-07</t>
  </si>
  <si>
    <t>Value = Market - PF</t>
  </si>
  <si>
    <t>Net Shaping Charge MWh equivalent</t>
  </si>
  <si>
    <t>Base Cost (system shape) plus Net Shaping Charge MWh equivalent</t>
  </si>
  <si>
    <t>Net Shaping Charge from Critical</t>
  </si>
  <si>
    <t>1937 System Shape</t>
  </si>
  <si>
    <t>Value under aMonthly Benchmark Load Factor</t>
  </si>
  <si>
    <t>Value under aHLHBenchmark Load Factor</t>
  </si>
  <si>
    <t>PF Rates</t>
  </si>
  <si>
    <t>Sub Total</t>
  </si>
  <si>
    <t>Percent of System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</si>
</sst>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_);_(&quot;$&quot;* \(#,##0\);_(&quot;$&quot;* &quot;-&quot;??_);_(@_)"/>
    <numFmt numFmtId="167" formatCode="0.0"/>
    <numFmt numFmtId="168" formatCode="0.00000"/>
    <numFmt numFmtId="169" formatCode="0.0000"/>
    <numFmt numFmtId="170" formatCode="0.0%"/>
    <numFmt numFmtId="171" formatCode="#,##0.000"/>
    <numFmt numFmtId="172" formatCode="&quot;$&quot;#,##0.00000_);[Red]\(&quot;$&quot;#,##0.00000\)"/>
    <numFmt numFmtId="173" formatCode="#,##0.0000"/>
    <numFmt numFmtId="174" formatCode="0.000000000000000000000000"/>
    <numFmt numFmtId="175" formatCode="#,##0.00000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%"/>
    <numFmt numFmtId="182" formatCode="_(&quot;$&quot;* #,##0.0_);_(&quot;$&quot;* \(#,##0.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);\(#,##0.0\)"/>
    <numFmt numFmtId="187" formatCode="0.0_);\(0.0\)"/>
    <numFmt numFmtId="188" formatCode="0_)"/>
    <numFmt numFmtId="189" formatCode="0.0_)"/>
    <numFmt numFmtId="190" formatCode="0_);\(0\)"/>
    <numFmt numFmtId="191" formatCode="mmmm\ d\,\ yyyy"/>
    <numFmt numFmtId="192" formatCode="#,##0.000_);\(#,##0.000\)"/>
    <numFmt numFmtId="193" formatCode="[$-409]dddd\,\ mmmm\ dd\,\ yyyy"/>
    <numFmt numFmtId="194" formatCode="m/d/yy;@"/>
    <numFmt numFmtId="195" formatCode="#,##0.0000000000_);[Red]\(#,##0.0000000000\)"/>
    <numFmt numFmtId="196" formatCode="[$€-2]\ #,##0.00_);[Red]\([$€-2]\ #,##0.00\)"/>
    <numFmt numFmtId="197" formatCode="[$-409]mmmm\-yy;@"/>
    <numFmt numFmtId="198" formatCode="0.0000000"/>
    <numFmt numFmtId="199" formatCode="0.000000"/>
    <numFmt numFmtId="200" formatCode="[$-F800]dddd\,\ mmmm\ dd\,\ yyyy"/>
    <numFmt numFmtId="201" formatCode="m/d/yy"/>
    <numFmt numFmtId="202" formatCode="_(&quot;$&quot;* #,##0.0_);_(&quot;$&quot;* \(#,##0.0\);_(&quot;$&quot;* &quot;-&quot;?_);_(@_)"/>
    <numFmt numFmtId="203" formatCode="[$-409]mmm\-yy;@"/>
    <numFmt numFmtId="204" formatCode="mmm\-yyyy"/>
    <numFmt numFmtId="205" formatCode="[$-409]d\-mmm\-yy;@"/>
    <numFmt numFmtId="206" formatCode="_([$€-2]* #,##0.00_);_([$€-2]* \(#,##0.00\);_([$€-2]* &quot;-&quot;??_)"/>
    <numFmt numFmtId="207" formatCode="0.00000000"/>
    <numFmt numFmtId="208" formatCode="&quot;$&quot;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Times New Roman"/>
      <family val="1"/>
    </font>
    <font>
      <b/>
      <sz val="8"/>
      <name val="Arial"/>
      <family val="0"/>
    </font>
    <font>
      <b/>
      <sz val="8.25"/>
      <name val="Arial"/>
      <family val="0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  <protection/>
    </xf>
    <xf numFmtId="3" fontId="8" fillId="0" borderId="0" applyFont="0" applyFill="0" applyBorder="0" applyAlignment="0" applyProtection="0"/>
    <xf numFmtId="0" fontId="8" fillId="2" borderId="0" applyNumberFormat="0" applyFon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3">
      <alignment/>
      <protection/>
    </xf>
    <xf numFmtId="0" fontId="3" fillId="3" borderId="0" xfId="23" applyFont="1" applyFill="1" applyAlignment="1">
      <alignment horizontal="center" wrapText="1"/>
      <protection/>
    </xf>
    <xf numFmtId="0" fontId="6" fillId="3" borderId="0" xfId="23" applyFill="1">
      <alignment/>
      <protection/>
    </xf>
    <xf numFmtId="2" fontId="6" fillId="0" borderId="0" xfId="23" applyNumberFormat="1">
      <alignment/>
      <protection/>
    </xf>
    <xf numFmtId="2" fontId="10" fillId="0" borderId="0" xfId="24" applyNumberFormat="1" applyFont="1" applyBorder="1">
      <alignment/>
      <protection/>
    </xf>
    <xf numFmtId="0" fontId="7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2" fontId="7" fillId="0" borderId="2" xfId="22" applyNumberFormat="1" applyFont="1" applyFill="1" applyBorder="1" applyAlignment="1">
      <alignment horizontal="center"/>
      <protection/>
    </xf>
    <xf numFmtId="0" fontId="7" fillId="0" borderId="0" xfId="22" applyFont="1" applyAlignment="1">
      <alignment horizontal="left"/>
      <protection/>
    </xf>
    <xf numFmtId="2" fontId="7" fillId="0" borderId="0" xfId="22" applyNumberFormat="1" applyFont="1" applyFill="1" applyBorder="1" applyAlignment="1">
      <alignment horizontal="center"/>
      <protection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3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3" fillId="4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44" fontId="0" fillId="0" borderId="7" xfId="0" applyNumberFormat="1" applyBorder="1" applyAlignment="1">
      <alignment/>
    </xf>
    <xf numFmtId="0" fontId="3" fillId="6" borderId="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3" fillId="5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0" borderId="0" xfId="23" applyFont="1" applyFill="1" applyAlignment="1">
      <alignment horizontal="center" wrapText="1"/>
      <protection/>
    </xf>
    <xf numFmtId="2" fontId="6" fillId="0" borderId="0" xfId="23" applyNumberFormat="1" applyFill="1">
      <alignment/>
      <protection/>
    </xf>
    <xf numFmtId="208" fontId="0" fillId="0" borderId="0" xfId="0" applyNumberFormat="1" applyAlignment="1">
      <alignment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23" applyFont="1" applyAlignment="1">
      <alignment horizontal="center"/>
      <protection/>
    </xf>
    <xf numFmtId="0" fontId="6" fillId="0" borderId="0" xfId="23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RAM_Prog_07" xfId="22"/>
    <cellStyle name="Normal_Sheet1" xfId="23"/>
    <cellStyle name="Normal_Sheet1_1" xfId="24"/>
    <cellStyle name="Percent" xfId="25"/>
    <cellStyle name="PSChar" xfId="26"/>
    <cellStyle name="PSDate" xfId="27"/>
    <cellStyle name="PSDec" xfId="28"/>
    <cellStyle name="PSHeading" xfId="29"/>
    <cellStyle name="PSInt" xfId="30"/>
    <cellStyle name="PSSpacer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System Shape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'System Shape'!$B$4</c:f>
              <c:strCache>
                <c:ptCount val="1"/>
                <c:pt idx="0">
                  <c:v>HLH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'System Shape'!$A$5:$A$16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'System Shape'!$B$5:$B$16</c:f>
              <c:numCache>
                <c:ptCount val="12"/>
                <c:pt idx="0">
                  <c:v>463.4110472130921</c:v>
                </c:pt>
                <c:pt idx="1">
                  <c:v>488.82214336808283</c:v>
                </c:pt>
                <c:pt idx="2">
                  <c:v>485.4493134424013</c:v>
                </c:pt>
                <c:pt idx="3">
                  <c:v>367.34234386647296</c:v>
                </c:pt>
                <c:pt idx="4">
                  <c:v>340.7657188356665</c:v>
                </c:pt>
                <c:pt idx="5">
                  <c:v>409.1147987234529</c:v>
                </c:pt>
                <c:pt idx="6">
                  <c:v>352.58577738697306</c:v>
                </c:pt>
                <c:pt idx="7">
                  <c:v>415.72035679012123</c:v>
                </c:pt>
                <c:pt idx="8">
                  <c:v>608.5450310548044</c:v>
                </c:pt>
                <c:pt idx="9">
                  <c:v>571.4008539262004</c:v>
                </c:pt>
                <c:pt idx="10">
                  <c:v>540.4398925304783</c:v>
                </c:pt>
                <c:pt idx="11">
                  <c:v>434.45734186104175</c:v>
                </c:pt>
              </c:numCache>
            </c:numRef>
          </c:val>
        </c:ser>
        <c:ser>
          <c:idx val="1"/>
          <c:order val="1"/>
          <c:tx>
            <c:strRef>
              <c:f>'System Shape'!$C$4</c:f>
              <c:strCache>
                <c:ptCount val="1"/>
                <c:pt idx="0">
                  <c:v>LLH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'System Shape'!$A$5:$A$16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'System Shape'!$C$5:$C$16</c:f>
              <c:numCache>
                <c:ptCount val="12"/>
                <c:pt idx="0">
                  <c:v>262.92006029465654</c:v>
                </c:pt>
                <c:pt idx="1">
                  <c:v>294.0376979698563</c:v>
                </c:pt>
                <c:pt idx="2">
                  <c:v>300.1094557888652</c:v>
                </c:pt>
                <c:pt idx="3">
                  <c:v>245.1093654844397</c:v>
                </c:pt>
                <c:pt idx="4">
                  <c:v>236.9716776675265</c:v>
                </c:pt>
                <c:pt idx="5">
                  <c:v>278.66352301673277</c:v>
                </c:pt>
                <c:pt idx="6">
                  <c:v>255.66837074661296</c:v>
                </c:pt>
                <c:pt idx="7">
                  <c:v>295.50719693897094</c:v>
                </c:pt>
                <c:pt idx="8">
                  <c:v>312.0993285958758</c:v>
                </c:pt>
                <c:pt idx="9">
                  <c:v>288.75624039192127</c:v>
                </c:pt>
                <c:pt idx="10">
                  <c:v>275.88751297165663</c:v>
                </c:pt>
                <c:pt idx="11">
                  <c:v>236.21495113409668</c:v>
                </c:pt>
              </c:numCache>
            </c:numRef>
          </c:val>
        </c:ser>
        <c:axId val="41572937"/>
        <c:axId val="38612114"/>
      </c:barChart>
      <c:date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2114"/>
        <c:crosses val="autoZero"/>
        <c:auto val="0"/>
        <c:noMultiLvlLbl val="0"/>
      </c:date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72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Flat Annual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'Flat Annual'!$B$4</c:f>
              <c:strCache>
                <c:ptCount val="1"/>
                <c:pt idx="0">
                  <c:v>HLH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'Flat Annual'!$A$5:$A$16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'Flat Annual'!$B$5:$B$16</c:f>
              <c:numCache>
                <c:ptCount val="12"/>
                <c:pt idx="0">
                  <c:v>416</c:v>
                </c:pt>
                <c:pt idx="1">
                  <c:v>400</c:v>
                </c:pt>
                <c:pt idx="2">
                  <c:v>400</c:v>
                </c:pt>
                <c:pt idx="3">
                  <c:v>416</c:v>
                </c:pt>
                <c:pt idx="4">
                  <c:v>384</c:v>
                </c:pt>
                <c:pt idx="5">
                  <c:v>432</c:v>
                </c:pt>
                <c:pt idx="6">
                  <c:v>400</c:v>
                </c:pt>
                <c:pt idx="7">
                  <c:v>416</c:v>
                </c:pt>
                <c:pt idx="8">
                  <c:v>416</c:v>
                </c:pt>
                <c:pt idx="9">
                  <c:v>400</c:v>
                </c:pt>
                <c:pt idx="10">
                  <c:v>432</c:v>
                </c:pt>
                <c:pt idx="11">
                  <c:v>384</c:v>
                </c:pt>
              </c:numCache>
            </c:numRef>
          </c:val>
        </c:ser>
        <c:ser>
          <c:idx val="1"/>
          <c:order val="1"/>
          <c:tx>
            <c:strRef>
              <c:f>'Flat Annual'!$C$4</c:f>
              <c:strCache>
                <c:ptCount val="1"/>
                <c:pt idx="0">
                  <c:v>LLH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'Flat Annual'!$A$5:$A$16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'Flat Annual'!$C$5:$C$16</c:f>
              <c:numCache>
                <c:ptCount val="12"/>
                <c:pt idx="0">
                  <c:v>329</c:v>
                </c:pt>
                <c:pt idx="1">
                  <c:v>320</c:v>
                </c:pt>
                <c:pt idx="2">
                  <c:v>344</c:v>
                </c:pt>
                <c:pt idx="3">
                  <c:v>328</c:v>
                </c:pt>
                <c:pt idx="4">
                  <c:v>288</c:v>
                </c:pt>
                <c:pt idx="5">
                  <c:v>311</c:v>
                </c:pt>
                <c:pt idx="6">
                  <c:v>320</c:v>
                </c:pt>
                <c:pt idx="7">
                  <c:v>328</c:v>
                </c:pt>
                <c:pt idx="8">
                  <c:v>304</c:v>
                </c:pt>
                <c:pt idx="9">
                  <c:v>344</c:v>
                </c:pt>
                <c:pt idx="10">
                  <c:v>312</c:v>
                </c:pt>
                <c:pt idx="11">
                  <c:v>336</c:v>
                </c:pt>
              </c:numCache>
            </c:numRef>
          </c:val>
        </c:ser>
        <c:axId val="11964707"/>
        <c:axId val="40573500"/>
      </c:barChart>
      <c:date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73500"/>
        <c:crosses val="autoZero"/>
        <c:auto val="0"/>
        <c:noMultiLvlLbl val="0"/>
      </c:dateAx>
      <c:valAx>
        <c:axId val="4057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64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75% Summer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'75%Summer'!$B$4</c:f>
              <c:strCache>
                <c:ptCount val="1"/>
                <c:pt idx="0">
                  <c:v>HLH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'75%Summer'!$A$5:$A$16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'75%Summer'!$B$5:$B$16</c:f>
              <c:numCache>
                <c:ptCount val="12"/>
                <c:pt idx="0">
                  <c:v>208.57142857142856</c:v>
                </c:pt>
                <c:pt idx="1">
                  <c:v>200.54945054945054</c:v>
                </c:pt>
                <c:pt idx="2">
                  <c:v>200.54945054945054</c:v>
                </c:pt>
                <c:pt idx="3">
                  <c:v>208.57142857142856</c:v>
                </c:pt>
                <c:pt idx="4">
                  <c:v>192.52747252747253</c:v>
                </c:pt>
                <c:pt idx="5">
                  <c:v>216.5934065934066</c:v>
                </c:pt>
                <c:pt idx="6">
                  <c:v>598.360655737705</c:v>
                </c:pt>
                <c:pt idx="7">
                  <c:v>622.2950819672132</c:v>
                </c:pt>
                <c:pt idx="8">
                  <c:v>622.2950819672132</c:v>
                </c:pt>
                <c:pt idx="9">
                  <c:v>598.360655737705</c:v>
                </c:pt>
                <c:pt idx="10">
                  <c:v>646.2295081967213</c:v>
                </c:pt>
                <c:pt idx="11">
                  <c:v>574.4262295081967</c:v>
                </c:pt>
              </c:numCache>
            </c:numRef>
          </c:val>
        </c:ser>
        <c:ser>
          <c:idx val="1"/>
          <c:order val="1"/>
          <c:tx>
            <c:strRef>
              <c:f>'75%Summer'!$C$4</c:f>
              <c:strCache>
                <c:ptCount val="1"/>
                <c:pt idx="0">
                  <c:v>LLH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'75%Summer'!$A$5:$A$16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'75%Summer'!$C$5:$C$16</c:f>
              <c:numCache>
                <c:ptCount val="12"/>
                <c:pt idx="0">
                  <c:v>164.95192307692307</c:v>
                </c:pt>
                <c:pt idx="1">
                  <c:v>160.43956043956044</c:v>
                </c:pt>
                <c:pt idx="2">
                  <c:v>172.47252747252747</c:v>
                </c:pt>
                <c:pt idx="3">
                  <c:v>164.45054945054946</c:v>
                </c:pt>
                <c:pt idx="4">
                  <c:v>144.39560439560438</c:v>
                </c:pt>
                <c:pt idx="5">
                  <c:v>155.9271978021978</c:v>
                </c:pt>
                <c:pt idx="6">
                  <c:v>478.688524590164</c:v>
                </c:pt>
                <c:pt idx="7">
                  <c:v>490.65573770491807</c:v>
                </c:pt>
                <c:pt idx="8">
                  <c:v>454.75409836065575</c:v>
                </c:pt>
                <c:pt idx="9">
                  <c:v>514.5901639344263</c:v>
                </c:pt>
                <c:pt idx="10">
                  <c:v>466.72131147540983</c:v>
                </c:pt>
                <c:pt idx="11">
                  <c:v>502.62295081967216</c:v>
                </c:pt>
              </c:numCache>
            </c:numRef>
          </c:val>
        </c:ser>
        <c:axId val="29617181"/>
        <c:axId val="65228038"/>
      </c:barChart>
      <c:date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28038"/>
        <c:crosses val="autoZero"/>
        <c:auto val="0"/>
        <c:noMultiLvlLbl val="0"/>
      </c:date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1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75% Winter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'75%Winter'!$B$4</c:f>
              <c:strCache>
                <c:ptCount val="1"/>
                <c:pt idx="0">
                  <c:v>HLH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'75%Winter'!$A$5:$A$16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'75%Winter'!$B$5:$B$16</c:f>
              <c:numCache>
                <c:ptCount val="12"/>
                <c:pt idx="0">
                  <c:v>625.7142857142858</c:v>
                </c:pt>
                <c:pt idx="1">
                  <c:v>601.6483516483518</c:v>
                </c:pt>
                <c:pt idx="2">
                  <c:v>601.6483516483518</c:v>
                </c:pt>
                <c:pt idx="3">
                  <c:v>625.7142857142858</c:v>
                </c:pt>
                <c:pt idx="4">
                  <c:v>577.5824175824176</c:v>
                </c:pt>
                <c:pt idx="5">
                  <c:v>649.7802197802199</c:v>
                </c:pt>
                <c:pt idx="6">
                  <c:v>199.4535519125683</c:v>
                </c:pt>
                <c:pt idx="7">
                  <c:v>207.43169398907102</c:v>
                </c:pt>
                <c:pt idx="8">
                  <c:v>207.43169398907102</c:v>
                </c:pt>
                <c:pt idx="9">
                  <c:v>199.4535519125683</c:v>
                </c:pt>
                <c:pt idx="10">
                  <c:v>215.40983606557376</c:v>
                </c:pt>
                <c:pt idx="11">
                  <c:v>191.47540983606555</c:v>
                </c:pt>
              </c:numCache>
            </c:numRef>
          </c:val>
        </c:ser>
        <c:ser>
          <c:idx val="1"/>
          <c:order val="1"/>
          <c:tx>
            <c:strRef>
              <c:f>'75%Winter'!$C$4</c:f>
              <c:strCache>
                <c:ptCount val="1"/>
                <c:pt idx="0">
                  <c:v>LLH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'75%Winter'!$A$5:$A$16</c:f>
              <c:strCache>
                <c:ptCount val="12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</c:strCache>
            </c:strRef>
          </c:cat>
          <c:val>
            <c:numRef>
              <c:f>'75%Winter'!$C$5:$C$16</c:f>
              <c:numCache>
                <c:ptCount val="12"/>
                <c:pt idx="0">
                  <c:v>494.8557692307693</c:v>
                </c:pt>
                <c:pt idx="1">
                  <c:v>481.3186813186814</c:v>
                </c:pt>
                <c:pt idx="2">
                  <c:v>517.4175824175825</c:v>
                </c:pt>
                <c:pt idx="3">
                  <c:v>493.3516483516484</c:v>
                </c:pt>
                <c:pt idx="4">
                  <c:v>433.18681318681325</c:v>
                </c:pt>
                <c:pt idx="5">
                  <c:v>467.78159340659346</c:v>
                </c:pt>
                <c:pt idx="6">
                  <c:v>159.56284153005464</c:v>
                </c:pt>
                <c:pt idx="7">
                  <c:v>163.551912568306</c:v>
                </c:pt>
                <c:pt idx="8">
                  <c:v>151.5846994535519</c:v>
                </c:pt>
                <c:pt idx="9">
                  <c:v>171.53005464480873</c:v>
                </c:pt>
                <c:pt idx="10">
                  <c:v>155.57377049180326</c:v>
                </c:pt>
                <c:pt idx="11">
                  <c:v>167.54098360655735</c:v>
                </c:pt>
              </c:numCache>
            </c:numRef>
          </c:val>
        </c:ser>
        <c:axId val="50181431"/>
        <c:axId val="48979696"/>
      </c:barChart>
      <c:date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96"/>
        <c:crosses val="autoZero"/>
        <c:auto val="0"/>
        <c:noMultiLvlLbl val="0"/>
      </c:date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81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85725</xdr:rowOff>
    </xdr:from>
    <xdr:to>
      <xdr:col>7</xdr:col>
      <xdr:colOff>9525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762000" y="3276600"/>
        <a:ext cx="49720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66675</xdr:rowOff>
    </xdr:from>
    <xdr:to>
      <xdr:col>14</xdr:col>
      <xdr:colOff>628650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5915025" y="3257550"/>
        <a:ext cx="54959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23</xdr:row>
      <xdr:rowOff>57150</xdr:rowOff>
    </xdr:from>
    <xdr:to>
      <xdr:col>7</xdr:col>
      <xdr:colOff>0</xdr:colOff>
      <xdr:row>38</xdr:row>
      <xdr:rowOff>114300</xdr:rowOff>
    </xdr:to>
    <xdr:graphicFrame>
      <xdr:nvGraphicFramePr>
        <xdr:cNvPr id="3" name="Chart 3"/>
        <xdr:cNvGraphicFramePr/>
      </xdr:nvGraphicFramePr>
      <xdr:xfrm>
        <a:off x="771525" y="5838825"/>
        <a:ext cx="49530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23</xdr:row>
      <xdr:rowOff>47625</xdr:rowOff>
    </xdr:from>
    <xdr:to>
      <xdr:col>14</xdr:col>
      <xdr:colOff>647700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5915025" y="5829300"/>
        <a:ext cx="55149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0</xdr:row>
      <xdr:rowOff>66675</xdr:rowOff>
    </xdr:from>
    <xdr:to>
      <xdr:col>14</xdr:col>
      <xdr:colOff>704850</xdr:colOff>
      <xdr:row>0</xdr:row>
      <xdr:rowOff>952500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6675"/>
          <a:ext cx="11458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FPS-PRODUCTS\Rates-01\FPM-rat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FPS-PRODUCTS\PriceModels\Post2001\FPM\FPM_NEW-SU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FPS-PRODUCTS\Rates-01\MicroFin_2Oct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fpm100299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\SUMY\SUMY-CRA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rgyRsc\Electrical%20System%20Load%20Data\RRGP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%20Projects\Tools\FY07-FY20hlh-llh-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put_R&amp;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_R&amp;L"/>
      <sheetName val="Results"/>
      <sheetName val="Loads"/>
      <sheetName val="Resources"/>
      <sheetName val="Rates@PF96_01"/>
      <sheetName val="Revenue"/>
      <sheetName val="IPRevenue"/>
      <sheetName val="PF02-3&amp;2Rates"/>
      <sheetName val="PF02-5Rates"/>
      <sheetName val="NR02-3&amp;2Rates"/>
      <sheetName val="NR02-5Rates"/>
      <sheetName val="DSI02-5IPRates"/>
      <sheetName val="PF96Rates"/>
      <sheetName val="Aurora"/>
      <sheetName val="MarketModel"/>
      <sheetName val="Capacity"/>
      <sheetName val="Start"/>
      <sheetName val="Notes"/>
      <sheetName val="Demand"/>
      <sheetName val="compa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AV Output"/>
      <sheetName val="Aurora Calcs"/>
      <sheetName val="SUMMARY"/>
      <sheetName val="PROJECT"/>
      <sheetName val="FUEL"/>
      <sheetName val="FINANCIAL"/>
      <sheetName val="ESCALATION"/>
      <sheetName val="TAXDEP"/>
      <sheetName val="ICALCS"/>
      <sheetName val="PUBLIC"/>
      <sheetName val="REGULATED"/>
      <sheetName val="UNREGULATED"/>
      <sheetName val="NOTES"/>
      <sheetName val="Module1"/>
      <sheetName val="Module3"/>
      <sheetName val="Module4"/>
      <sheetName val="Module2"/>
      <sheetName val="Module5"/>
    </sheetNames>
    <sheetDataSet>
      <sheetData sheetId="5">
        <row r="54">
          <cell r="C54">
            <v>0.025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"/>
      <sheetName val="Input_R&amp;L"/>
      <sheetName val="graphs"/>
      <sheetName val="Input_b&amp;vlf"/>
      <sheetName val="Revenue"/>
      <sheetName val="NewResults"/>
      <sheetName val="Results"/>
      <sheetName val="Target"/>
      <sheetName val="Output Annual 2"/>
      <sheetName val="MarginMatrix"/>
      <sheetName val="GSP Fctr"/>
      <sheetName val="HLH%"/>
      <sheetName val="fcst"/>
      <sheetName val="ldd"/>
      <sheetName val="util_sys_pk"/>
      <sheetName val="res_dem@BPA_pk"/>
      <sheetName val="res_tot_energy"/>
      <sheetName val="res_hlh_energy"/>
      <sheetName val="custnames"/>
      <sheetName val="AcctExec"/>
      <sheetName val="prodtype"/>
      <sheetName val="Resources"/>
      <sheetName val="Output Annual"/>
      <sheetName val="Annual Output"/>
      <sheetName val="Output Monthly"/>
      <sheetName val="Loads"/>
      <sheetName val="Rates@PF96_01"/>
      <sheetName val="PF96Rates"/>
      <sheetName val="PF02-5Rates"/>
      <sheetName val="PF02-3&amp;2Rates"/>
      <sheetName val="MarketModel"/>
      <sheetName val="TFPrices"/>
      <sheetName val="demand"/>
      <sheetName val="capacity"/>
      <sheetName val="Notes"/>
      <sheetName val="Aurora"/>
      <sheetName val="compa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RRGP Output"/>
      <sheetName val="Gas Day Generation"/>
      <sheetName val="Fuel Use"/>
      <sheetName val="Heat Rate"/>
      <sheetName val="Run Hours"/>
      <sheetName val="Base Load Avg."/>
      <sheetName val="Avg. Daily Generation"/>
      <sheetName val="Annual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1">
        <row r="763">
          <cell r="A763" t="str">
            <v>Hour Classification by Month</v>
          </cell>
        </row>
        <row r="765">
          <cell r="A765">
            <v>2004</v>
          </cell>
          <cell r="B765" t="str">
            <v>Jan  </v>
          </cell>
          <cell r="C765" t="str">
            <v>Feb  </v>
          </cell>
          <cell r="D765" t="str">
            <v>Mar  </v>
          </cell>
          <cell r="E765" t="str">
            <v>Apr  </v>
          </cell>
          <cell r="F765" t="str">
            <v>May  </v>
          </cell>
          <cell r="G765" t="str">
            <v>Jun  </v>
          </cell>
          <cell r="H765" t="str">
            <v>Jul  </v>
          </cell>
          <cell r="I765" t="str">
            <v>Aug  </v>
          </cell>
          <cell r="J765" t="str">
            <v>Sep  </v>
          </cell>
          <cell r="K765" t="str">
            <v>Oct  </v>
          </cell>
          <cell r="L765" t="str">
            <v>Nov  </v>
          </cell>
          <cell r="M765" t="str">
            <v>Dec  </v>
          </cell>
        </row>
        <row r="767">
          <cell r="A767" t="str">
            <v>MTD Hours </v>
          </cell>
          <cell r="B767">
            <v>744</v>
          </cell>
          <cell r="C767">
            <v>696</v>
          </cell>
          <cell r="D767">
            <v>744</v>
          </cell>
          <cell r="E767">
            <v>719</v>
          </cell>
          <cell r="F767">
            <v>744</v>
          </cell>
          <cell r="G767">
            <v>720</v>
          </cell>
          <cell r="H767">
            <v>744</v>
          </cell>
          <cell r="I767">
            <v>744</v>
          </cell>
          <cell r="J767">
            <v>720</v>
          </cell>
          <cell r="K767">
            <v>745</v>
          </cell>
          <cell r="L767">
            <v>720</v>
          </cell>
          <cell r="M767">
            <v>744</v>
          </cell>
        </row>
        <row r="769">
          <cell r="A769" t="str">
            <v>Production</v>
          </cell>
          <cell r="B769">
            <v>744</v>
          </cell>
          <cell r="C769">
            <v>696</v>
          </cell>
          <cell r="D769">
            <v>744</v>
          </cell>
          <cell r="E769">
            <v>719</v>
          </cell>
          <cell r="F769">
            <v>0</v>
          </cell>
          <cell r="G769">
            <v>0</v>
          </cell>
          <cell r="H769">
            <v>695</v>
          </cell>
          <cell r="I769">
            <v>744</v>
          </cell>
          <cell r="J769">
            <v>720</v>
          </cell>
          <cell r="K769">
            <v>745</v>
          </cell>
          <cell r="L769">
            <v>676</v>
          </cell>
          <cell r="M769">
            <v>744</v>
          </cell>
        </row>
        <row r="770">
          <cell r="A770" t="str">
            <v>Displacement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</row>
        <row r="771">
          <cell r="A771" t="str">
            <v>Available</v>
          </cell>
          <cell r="B771">
            <v>744</v>
          </cell>
          <cell r="C771">
            <v>696</v>
          </cell>
          <cell r="D771">
            <v>744</v>
          </cell>
          <cell r="E771">
            <v>719</v>
          </cell>
          <cell r="F771">
            <v>0</v>
          </cell>
          <cell r="G771">
            <v>0</v>
          </cell>
          <cell r="H771">
            <v>695</v>
          </cell>
          <cell r="I771">
            <v>744</v>
          </cell>
          <cell r="J771">
            <v>720</v>
          </cell>
          <cell r="K771">
            <v>745</v>
          </cell>
          <cell r="L771">
            <v>676</v>
          </cell>
          <cell r="M771">
            <v>744</v>
          </cell>
        </row>
        <row r="773">
          <cell r="A773" t="str">
            <v>Forced Out.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22</v>
          </cell>
          <cell r="I773">
            <v>0</v>
          </cell>
          <cell r="J773">
            <v>0</v>
          </cell>
          <cell r="K773">
            <v>0</v>
          </cell>
          <cell r="L773">
            <v>44</v>
          </cell>
          <cell r="M773">
            <v>0</v>
          </cell>
        </row>
        <row r="774">
          <cell r="A774" t="str">
            <v>Planned Out.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744</v>
          </cell>
          <cell r="G774">
            <v>720</v>
          </cell>
          <cell r="H774">
            <v>27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</row>
        <row r="776">
          <cell r="A776" t="str">
            <v>Total Hours  </v>
          </cell>
          <cell r="B776">
            <v>744</v>
          </cell>
          <cell r="C776">
            <v>696</v>
          </cell>
          <cell r="D776">
            <v>744</v>
          </cell>
          <cell r="E776">
            <v>719</v>
          </cell>
          <cell r="F776">
            <v>744</v>
          </cell>
          <cell r="G776">
            <v>720</v>
          </cell>
          <cell r="H776">
            <v>744</v>
          </cell>
          <cell r="I776">
            <v>744</v>
          </cell>
          <cell r="J776">
            <v>720</v>
          </cell>
          <cell r="K776">
            <v>745</v>
          </cell>
          <cell r="L776">
            <v>720</v>
          </cell>
          <cell r="M776">
            <v>744</v>
          </cell>
        </row>
        <row r="778">
          <cell r="A778" t="str">
            <v>Year-to-Date Classification</v>
          </cell>
        </row>
        <row r="780">
          <cell r="A780">
            <v>2004</v>
          </cell>
          <cell r="B780" t="str">
            <v>Jan  </v>
          </cell>
          <cell r="C780" t="str">
            <v>Feb  </v>
          </cell>
          <cell r="D780" t="str">
            <v>Mar  </v>
          </cell>
          <cell r="E780" t="str">
            <v>Apr  </v>
          </cell>
          <cell r="F780" t="str">
            <v>May  </v>
          </cell>
          <cell r="G780" t="str">
            <v>Jun  </v>
          </cell>
          <cell r="H780" t="str">
            <v>Jul  </v>
          </cell>
          <cell r="I780" t="str">
            <v>Aug  </v>
          </cell>
          <cell r="J780" t="str">
            <v>Sep  </v>
          </cell>
          <cell r="K780" t="str">
            <v>Oct  </v>
          </cell>
          <cell r="L780" t="str">
            <v>Nov  </v>
          </cell>
          <cell r="M780" t="str">
            <v>Dec  </v>
          </cell>
        </row>
        <row r="782">
          <cell r="A782" t="str">
            <v>YTD Hours </v>
          </cell>
          <cell r="B782">
            <v>744</v>
          </cell>
          <cell r="C782">
            <v>1440</v>
          </cell>
          <cell r="D782">
            <v>2184</v>
          </cell>
          <cell r="E782">
            <v>2903</v>
          </cell>
          <cell r="F782">
            <v>3647</v>
          </cell>
          <cell r="G782">
            <v>4367</v>
          </cell>
          <cell r="H782">
            <v>5111</v>
          </cell>
          <cell r="I782">
            <v>5855</v>
          </cell>
          <cell r="J782">
            <v>6575</v>
          </cell>
          <cell r="K782">
            <v>7320</v>
          </cell>
          <cell r="L782">
            <v>8040</v>
          </cell>
          <cell r="M782">
            <v>8784</v>
          </cell>
        </row>
        <row r="784">
          <cell r="A784" t="str">
            <v>Production</v>
          </cell>
          <cell r="B784">
            <v>744</v>
          </cell>
          <cell r="C784">
            <v>1440</v>
          </cell>
          <cell r="D784">
            <v>2184</v>
          </cell>
          <cell r="E784">
            <v>2903</v>
          </cell>
          <cell r="F784">
            <v>2903</v>
          </cell>
          <cell r="G784">
            <v>2903</v>
          </cell>
          <cell r="H784">
            <v>3598</v>
          </cell>
          <cell r="I784">
            <v>4342</v>
          </cell>
          <cell r="J784">
            <v>5062</v>
          </cell>
          <cell r="K784">
            <v>5807</v>
          </cell>
          <cell r="L784">
            <v>6483</v>
          </cell>
          <cell r="M784">
            <v>7227</v>
          </cell>
        </row>
        <row r="785">
          <cell r="A785" t="str">
            <v>Displacement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</row>
        <row r="786">
          <cell r="A786" t="str">
            <v>Available</v>
          </cell>
          <cell r="B786">
            <v>744</v>
          </cell>
          <cell r="C786">
            <v>1440</v>
          </cell>
          <cell r="D786">
            <v>2184</v>
          </cell>
          <cell r="E786">
            <v>2903</v>
          </cell>
          <cell r="F786">
            <v>2903</v>
          </cell>
          <cell r="G786">
            <v>2903</v>
          </cell>
          <cell r="H786">
            <v>3598</v>
          </cell>
          <cell r="I786">
            <v>4342</v>
          </cell>
          <cell r="J786">
            <v>5062</v>
          </cell>
          <cell r="K786">
            <v>5807</v>
          </cell>
          <cell r="L786">
            <v>6483</v>
          </cell>
          <cell r="M786">
            <v>7227</v>
          </cell>
        </row>
        <row r="788">
          <cell r="A788" t="str">
            <v>Forced Out.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22</v>
          </cell>
          <cell r="I788">
            <v>22</v>
          </cell>
          <cell r="J788">
            <v>22</v>
          </cell>
          <cell r="K788">
            <v>22</v>
          </cell>
          <cell r="L788">
            <v>66</v>
          </cell>
          <cell r="M788">
            <v>66</v>
          </cell>
        </row>
        <row r="789">
          <cell r="A789" t="str">
            <v>Planned Out.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744</v>
          </cell>
          <cell r="G789">
            <v>1464</v>
          </cell>
          <cell r="H789">
            <v>1491</v>
          </cell>
          <cell r="I789">
            <v>1491</v>
          </cell>
          <cell r="J789">
            <v>1491</v>
          </cell>
          <cell r="K789">
            <v>1491</v>
          </cell>
          <cell r="L789">
            <v>1491</v>
          </cell>
          <cell r="M789">
            <v>1491</v>
          </cell>
        </row>
        <row r="791">
          <cell r="A791" t="str">
            <v>Total Hours  </v>
          </cell>
          <cell r="B791">
            <v>744</v>
          </cell>
          <cell r="C791">
            <v>1440</v>
          </cell>
          <cell r="D791">
            <v>2184</v>
          </cell>
          <cell r="E791">
            <v>2903</v>
          </cell>
          <cell r="F791">
            <v>3647</v>
          </cell>
          <cell r="G791">
            <v>4367</v>
          </cell>
          <cell r="H791">
            <v>5111</v>
          </cell>
          <cell r="I791">
            <v>5855</v>
          </cell>
          <cell r="J791">
            <v>6575</v>
          </cell>
          <cell r="K791">
            <v>7320</v>
          </cell>
          <cell r="L791">
            <v>8040</v>
          </cell>
          <cell r="M791">
            <v>8784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heet1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FY20"/>
    </sheetNames>
    <sheetDataSet>
      <sheetData sheetId="1">
        <row r="51">
          <cell r="C51">
            <v>416</v>
          </cell>
          <cell r="D51">
            <v>400</v>
          </cell>
          <cell r="E51">
            <v>400</v>
          </cell>
          <cell r="F51">
            <v>416</v>
          </cell>
          <cell r="G51">
            <v>384</v>
          </cell>
          <cell r="H51">
            <v>432</v>
          </cell>
          <cell r="I51">
            <v>400</v>
          </cell>
          <cell r="J51">
            <v>416</v>
          </cell>
          <cell r="K51">
            <v>416</v>
          </cell>
          <cell r="L51">
            <v>400</v>
          </cell>
          <cell r="M51">
            <v>432</v>
          </cell>
          <cell r="N51">
            <v>384</v>
          </cell>
        </row>
        <row r="52">
          <cell r="C52">
            <v>328</v>
          </cell>
          <cell r="D52">
            <v>320</v>
          </cell>
          <cell r="E52">
            <v>344</v>
          </cell>
          <cell r="F52">
            <v>328</v>
          </cell>
          <cell r="G52">
            <v>288</v>
          </cell>
          <cell r="H52">
            <v>312</v>
          </cell>
          <cell r="I52">
            <v>320</v>
          </cell>
          <cell r="J52">
            <v>328</v>
          </cell>
          <cell r="K52">
            <v>304</v>
          </cell>
          <cell r="L52">
            <v>344</v>
          </cell>
          <cell r="M52">
            <v>312</v>
          </cell>
          <cell r="N52">
            <v>336</v>
          </cell>
        </row>
        <row r="53">
          <cell r="C53">
            <v>432</v>
          </cell>
          <cell r="D53">
            <v>400</v>
          </cell>
          <cell r="E53">
            <v>400</v>
          </cell>
          <cell r="F53">
            <v>416</v>
          </cell>
          <cell r="G53">
            <v>400</v>
          </cell>
          <cell r="H53">
            <v>416</v>
          </cell>
          <cell r="I53">
            <v>416</v>
          </cell>
          <cell r="J53">
            <v>416</v>
          </cell>
          <cell r="K53">
            <v>400</v>
          </cell>
          <cell r="L53">
            <v>416</v>
          </cell>
          <cell r="M53">
            <v>416</v>
          </cell>
          <cell r="N53">
            <v>400</v>
          </cell>
        </row>
        <row r="54">
          <cell r="C54">
            <v>312</v>
          </cell>
          <cell r="D54">
            <v>320</v>
          </cell>
          <cell r="E54">
            <v>344</v>
          </cell>
          <cell r="F54">
            <v>328</v>
          </cell>
          <cell r="G54">
            <v>296</v>
          </cell>
          <cell r="H54">
            <v>328</v>
          </cell>
          <cell r="I54">
            <v>304</v>
          </cell>
          <cell r="J54">
            <v>328</v>
          </cell>
          <cell r="K54">
            <v>320</v>
          </cell>
          <cell r="L54">
            <v>328</v>
          </cell>
          <cell r="M54">
            <v>328</v>
          </cell>
          <cell r="N54">
            <v>320</v>
          </cell>
        </row>
        <row r="55">
          <cell r="C55">
            <v>432</v>
          </cell>
          <cell r="D55">
            <v>384</v>
          </cell>
          <cell r="E55">
            <v>416</v>
          </cell>
          <cell r="F55">
            <v>416</v>
          </cell>
          <cell r="G55">
            <v>384</v>
          </cell>
          <cell r="H55">
            <v>416</v>
          </cell>
          <cell r="I55">
            <v>416</v>
          </cell>
          <cell r="J55">
            <v>400</v>
          </cell>
          <cell r="K55">
            <v>416</v>
          </cell>
          <cell r="L55">
            <v>416</v>
          </cell>
          <cell r="M55">
            <v>416</v>
          </cell>
          <cell r="N55">
            <v>400</v>
          </cell>
        </row>
        <row r="56">
          <cell r="C56">
            <v>312</v>
          </cell>
          <cell r="D56">
            <v>336</v>
          </cell>
          <cell r="E56">
            <v>328</v>
          </cell>
          <cell r="F56">
            <v>328</v>
          </cell>
          <cell r="G56">
            <v>288</v>
          </cell>
          <cell r="H56">
            <v>328</v>
          </cell>
          <cell r="I56">
            <v>304</v>
          </cell>
          <cell r="J56">
            <v>344</v>
          </cell>
          <cell r="K56">
            <v>304</v>
          </cell>
          <cell r="L56">
            <v>328</v>
          </cell>
          <cell r="M56">
            <v>328</v>
          </cell>
          <cell r="N56">
            <v>320</v>
          </cell>
        </row>
        <row r="57">
          <cell r="C57">
            <v>432</v>
          </cell>
          <cell r="D57">
            <v>384</v>
          </cell>
          <cell r="E57">
            <v>416</v>
          </cell>
          <cell r="F57">
            <v>400</v>
          </cell>
          <cell r="G57">
            <v>384</v>
          </cell>
          <cell r="H57">
            <v>432</v>
          </cell>
          <cell r="I57">
            <v>416</v>
          </cell>
          <cell r="J57">
            <v>400</v>
          </cell>
          <cell r="K57">
            <v>416</v>
          </cell>
          <cell r="L57">
            <v>416</v>
          </cell>
          <cell r="M57">
            <v>416</v>
          </cell>
          <cell r="N57">
            <v>400</v>
          </cell>
        </row>
        <row r="58">
          <cell r="C58">
            <v>312</v>
          </cell>
          <cell r="D58">
            <v>336</v>
          </cell>
          <cell r="E58">
            <v>328</v>
          </cell>
          <cell r="F58">
            <v>344</v>
          </cell>
          <cell r="G58">
            <v>288</v>
          </cell>
          <cell r="H58">
            <v>312</v>
          </cell>
          <cell r="I58">
            <v>304</v>
          </cell>
          <cell r="J58">
            <v>344</v>
          </cell>
          <cell r="K58">
            <v>304</v>
          </cell>
          <cell r="L58">
            <v>328</v>
          </cell>
          <cell r="M58">
            <v>328</v>
          </cell>
          <cell r="N58">
            <v>320</v>
          </cell>
        </row>
        <row r="59">
          <cell r="C59">
            <v>416</v>
          </cell>
          <cell r="D59">
            <v>400</v>
          </cell>
          <cell r="E59">
            <v>416</v>
          </cell>
          <cell r="F59">
            <v>400</v>
          </cell>
          <cell r="G59">
            <v>384</v>
          </cell>
          <cell r="H59">
            <v>432</v>
          </cell>
          <cell r="I59">
            <v>416</v>
          </cell>
          <cell r="J59">
            <v>400</v>
          </cell>
          <cell r="K59">
            <v>416</v>
          </cell>
          <cell r="L59">
            <v>400</v>
          </cell>
          <cell r="M59">
            <v>432</v>
          </cell>
          <cell r="N59">
            <v>400</v>
          </cell>
        </row>
        <row r="60">
          <cell r="C60">
            <v>328</v>
          </cell>
          <cell r="D60">
            <v>320</v>
          </cell>
          <cell r="E60">
            <v>328</v>
          </cell>
          <cell r="F60">
            <v>344</v>
          </cell>
          <cell r="G60">
            <v>288</v>
          </cell>
          <cell r="H60">
            <v>312</v>
          </cell>
          <cell r="I60">
            <v>304</v>
          </cell>
          <cell r="J60">
            <v>344</v>
          </cell>
          <cell r="K60">
            <v>304</v>
          </cell>
          <cell r="L60">
            <v>344</v>
          </cell>
          <cell r="M60">
            <v>312</v>
          </cell>
          <cell r="N60">
            <v>320</v>
          </cell>
        </row>
        <row r="61">
          <cell r="C61">
            <v>416</v>
          </cell>
          <cell r="D61">
            <v>400</v>
          </cell>
          <cell r="E61">
            <v>416</v>
          </cell>
          <cell r="F61">
            <v>400</v>
          </cell>
          <cell r="G61">
            <v>400</v>
          </cell>
          <cell r="H61">
            <v>432</v>
          </cell>
          <cell r="I61">
            <v>400</v>
          </cell>
          <cell r="J61">
            <v>416</v>
          </cell>
          <cell r="K61">
            <v>416</v>
          </cell>
          <cell r="L61">
            <v>400</v>
          </cell>
          <cell r="M61">
            <v>432</v>
          </cell>
          <cell r="N61">
            <v>384</v>
          </cell>
        </row>
        <row r="62">
          <cell r="C62">
            <v>328</v>
          </cell>
          <cell r="D62">
            <v>320</v>
          </cell>
          <cell r="E62">
            <v>328</v>
          </cell>
          <cell r="F62">
            <v>344</v>
          </cell>
          <cell r="G62">
            <v>296</v>
          </cell>
          <cell r="H62">
            <v>312</v>
          </cell>
          <cell r="I62">
            <v>320</v>
          </cell>
          <cell r="J62">
            <v>328</v>
          </cell>
          <cell r="K62">
            <v>304</v>
          </cell>
          <cell r="L62">
            <v>344</v>
          </cell>
          <cell r="M62">
            <v>312</v>
          </cell>
          <cell r="N62">
            <v>336</v>
          </cell>
        </row>
        <row r="63">
          <cell r="C63">
            <v>432</v>
          </cell>
          <cell r="D63">
            <v>400</v>
          </cell>
          <cell r="E63">
            <v>400</v>
          </cell>
          <cell r="F63">
            <v>416</v>
          </cell>
          <cell r="G63">
            <v>384</v>
          </cell>
          <cell r="H63">
            <v>416</v>
          </cell>
          <cell r="I63">
            <v>416</v>
          </cell>
          <cell r="J63">
            <v>416</v>
          </cell>
          <cell r="K63">
            <v>400</v>
          </cell>
          <cell r="L63">
            <v>416</v>
          </cell>
          <cell r="M63">
            <v>432</v>
          </cell>
          <cell r="N63">
            <v>384</v>
          </cell>
        </row>
        <row r="64">
          <cell r="C64">
            <v>312</v>
          </cell>
          <cell r="D64">
            <v>320</v>
          </cell>
          <cell r="E64">
            <v>344</v>
          </cell>
          <cell r="F64">
            <v>328</v>
          </cell>
          <cell r="G64">
            <v>288</v>
          </cell>
          <cell r="H64">
            <v>328</v>
          </cell>
          <cell r="I64">
            <v>304</v>
          </cell>
          <cell r="J64">
            <v>328</v>
          </cell>
          <cell r="K64">
            <v>320</v>
          </cell>
          <cell r="L64">
            <v>328</v>
          </cell>
          <cell r="M64">
            <v>312</v>
          </cell>
          <cell r="N64">
            <v>336</v>
          </cell>
        </row>
        <row r="65">
          <cell r="C65">
            <v>432</v>
          </cell>
          <cell r="D65">
            <v>400</v>
          </cell>
          <cell r="E65">
            <v>400</v>
          </cell>
          <cell r="F65">
            <v>416</v>
          </cell>
          <cell r="G65">
            <v>384</v>
          </cell>
          <cell r="H65">
            <v>416</v>
          </cell>
          <cell r="I65">
            <v>416</v>
          </cell>
          <cell r="J65">
            <v>416</v>
          </cell>
          <cell r="K65">
            <v>400</v>
          </cell>
          <cell r="L65">
            <v>416</v>
          </cell>
          <cell r="M65">
            <v>416</v>
          </cell>
          <cell r="N65">
            <v>400</v>
          </cell>
        </row>
        <row r="66">
          <cell r="C66">
            <v>312</v>
          </cell>
          <cell r="D66">
            <v>320</v>
          </cell>
          <cell r="E66">
            <v>344</v>
          </cell>
          <cell r="F66">
            <v>328</v>
          </cell>
          <cell r="G66">
            <v>288</v>
          </cell>
          <cell r="H66">
            <v>328</v>
          </cell>
          <cell r="I66">
            <v>304</v>
          </cell>
          <cell r="J66">
            <v>328</v>
          </cell>
          <cell r="K66">
            <v>320</v>
          </cell>
          <cell r="L66">
            <v>328</v>
          </cell>
          <cell r="M66">
            <v>328</v>
          </cell>
          <cell r="N66">
            <v>320</v>
          </cell>
        </row>
        <row r="67">
          <cell r="C67">
            <v>432</v>
          </cell>
          <cell r="D67">
            <v>384</v>
          </cell>
          <cell r="E67">
            <v>416</v>
          </cell>
          <cell r="F67">
            <v>416</v>
          </cell>
          <cell r="G67">
            <v>384</v>
          </cell>
          <cell r="H67">
            <v>416</v>
          </cell>
          <cell r="I67">
            <v>416</v>
          </cell>
          <cell r="J67">
            <v>400</v>
          </cell>
          <cell r="K67">
            <v>416</v>
          </cell>
          <cell r="L67">
            <v>416</v>
          </cell>
          <cell r="M67">
            <v>416</v>
          </cell>
          <cell r="N67">
            <v>400</v>
          </cell>
        </row>
        <row r="68">
          <cell r="C68">
            <v>312</v>
          </cell>
          <cell r="D68">
            <v>336</v>
          </cell>
          <cell r="E68">
            <v>328</v>
          </cell>
          <cell r="F68">
            <v>328</v>
          </cell>
          <cell r="G68">
            <v>288</v>
          </cell>
          <cell r="H68">
            <v>328</v>
          </cell>
          <cell r="I68">
            <v>304</v>
          </cell>
          <cell r="J68">
            <v>344</v>
          </cell>
          <cell r="K68">
            <v>304</v>
          </cell>
          <cell r="L68">
            <v>328</v>
          </cell>
          <cell r="M68">
            <v>328</v>
          </cell>
          <cell r="N68">
            <v>320</v>
          </cell>
        </row>
        <row r="69">
          <cell r="C69">
            <v>432</v>
          </cell>
          <cell r="D69">
            <v>384</v>
          </cell>
          <cell r="E69">
            <v>416</v>
          </cell>
          <cell r="F69">
            <v>400</v>
          </cell>
          <cell r="G69">
            <v>400</v>
          </cell>
          <cell r="H69">
            <v>432</v>
          </cell>
          <cell r="I69">
            <v>416</v>
          </cell>
          <cell r="J69">
            <v>400</v>
          </cell>
          <cell r="K69">
            <v>416</v>
          </cell>
          <cell r="L69">
            <v>400</v>
          </cell>
          <cell r="M69">
            <v>432</v>
          </cell>
          <cell r="N69">
            <v>400</v>
          </cell>
        </row>
        <row r="70">
          <cell r="C70">
            <v>312</v>
          </cell>
          <cell r="D70">
            <v>336</v>
          </cell>
          <cell r="E70">
            <v>328</v>
          </cell>
          <cell r="F70">
            <v>344</v>
          </cell>
          <cell r="G70">
            <v>296</v>
          </cell>
          <cell r="H70">
            <v>312</v>
          </cell>
          <cell r="I70">
            <v>304</v>
          </cell>
          <cell r="J70">
            <v>344</v>
          </cell>
          <cell r="K70">
            <v>304</v>
          </cell>
          <cell r="L70">
            <v>344</v>
          </cell>
          <cell r="M70">
            <v>312</v>
          </cell>
          <cell r="N70">
            <v>320</v>
          </cell>
        </row>
        <row r="71">
          <cell r="C71">
            <v>416</v>
          </cell>
          <cell r="D71">
            <v>400</v>
          </cell>
          <cell r="E71">
            <v>416</v>
          </cell>
          <cell r="F71">
            <v>400</v>
          </cell>
          <cell r="G71">
            <v>384</v>
          </cell>
          <cell r="H71">
            <v>432</v>
          </cell>
          <cell r="I71">
            <v>400</v>
          </cell>
          <cell r="J71">
            <v>416</v>
          </cell>
          <cell r="K71">
            <v>416</v>
          </cell>
          <cell r="L71">
            <v>400</v>
          </cell>
          <cell r="M71">
            <v>432</v>
          </cell>
          <cell r="N71">
            <v>400</v>
          </cell>
        </row>
        <row r="72">
          <cell r="C72">
            <v>328</v>
          </cell>
          <cell r="D72">
            <v>320</v>
          </cell>
          <cell r="E72">
            <v>328</v>
          </cell>
          <cell r="F72">
            <v>344</v>
          </cell>
          <cell r="G72">
            <v>288</v>
          </cell>
          <cell r="H72">
            <v>312</v>
          </cell>
          <cell r="I72">
            <v>320</v>
          </cell>
          <cell r="J72">
            <v>328</v>
          </cell>
          <cell r="K72">
            <v>304</v>
          </cell>
          <cell r="L72">
            <v>344</v>
          </cell>
          <cell r="M72">
            <v>312</v>
          </cell>
          <cell r="N72">
            <v>320</v>
          </cell>
        </row>
        <row r="73">
          <cell r="C73">
            <v>416</v>
          </cell>
          <cell r="D73">
            <v>400</v>
          </cell>
          <cell r="E73">
            <v>400</v>
          </cell>
          <cell r="F73">
            <v>416</v>
          </cell>
          <cell r="G73">
            <v>384</v>
          </cell>
          <cell r="H73">
            <v>432</v>
          </cell>
          <cell r="I73">
            <v>400</v>
          </cell>
          <cell r="J73">
            <v>416</v>
          </cell>
          <cell r="K73">
            <v>416</v>
          </cell>
          <cell r="L73">
            <v>400</v>
          </cell>
          <cell r="M73">
            <v>432</v>
          </cell>
          <cell r="N73">
            <v>384</v>
          </cell>
        </row>
        <row r="74">
          <cell r="C74">
            <v>328</v>
          </cell>
          <cell r="D74">
            <v>320</v>
          </cell>
          <cell r="E74">
            <v>344</v>
          </cell>
          <cell r="F74">
            <v>328</v>
          </cell>
          <cell r="G74">
            <v>288</v>
          </cell>
          <cell r="H74">
            <v>312</v>
          </cell>
          <cell r="I74">
            <v>320</v>
          </cell>
          <cell r="J74">
            <v>328</v>
          </cell>
          <cell r="K74">
            <v>304</v>
          </cell>
          <cell r="L74">
            <v>344</v>
          </cell>
          <cell r="M74">
            <v>312</v>
          </cell>
          <cell r="N74">
            <v>336</v>
          </cell>
        </row>
        <row r="75">
          <cell r="C75">
            <v>432</v>
          </cell>
          <cell r="D75">
            <v>400</v>
          </cell>
          <cell r="E75">
            <v>400</v>
          </cell>
          <cell r="F75">
            <v>416</v>
          </cell>
          <cell r="G75">
            <v>384</v>
          </cell>
          <cell r="H75">
            <v>416</v>
          </cell>
          <cell r="I75">
            <v>416</v>
          </cell>
          <cell r="J75">
            <v>416</v>
          </cell>
          <cell r="K75">
            <v>400</v>
          </cell>
          <cell r="L75">
            <v>416</v>
          </cell>
          <cell r="M75">
            <v>432</v>
          </cell>
          <cell r="N75">
            <v>384</v>
          </cell>
        </row>
        <row r="76">
          <cell r="C76">
            <v>312</v>
          </cell>
          <cell r="D76">
            <v>320</v>
          </cell>
          <cell r="E76">
            <v>344</v>
          </cell>
          <cell r="F76">
            <v>328</v>
          </cell>
          <cell r="G76">
            <v>288</v>
          </cell>
          <cell r="H76">
            <v>328</v>
          </cell>
          <cell r="I76">
            <v>304</v>
          </cell>
          <cell r="J76">
            <v>328</v>
          </cell>
          <cell r="K76">
            <v>320</v>
          </cell>
          <cell r="L76">
            <v>328</v>
          </cell>
          <cell r="M76">
            <v>312</v>
          </cell>
          <cell r="N76">
            <v>336</v>
          </cell>
        </row>
        <row r="77">
          <cell r="C77">
            <v>432</v>
          </cell>
          <cell r="D77">
            <v>384</v>
          </cell>
          <cell r="E77">
            <v>400</v>
          </cell>
          <cell r="F77">
            <v>416</v>
          </cell>
          <cell r="G77">
            <v>400</v>
          </cell>
          <cell r="H77">
            <v>416</v>
          </cell>
          <cell r="I77">
            <v>416</v>
          </cell>
          <cell r="J77">
            <v>400</v>
          </cell>
          <cell r="K77">
            <v>416</v>
          </cell>
          <cell r="L77">
            <v>416</v>
          </cell>
          <cell r="M77">
            <v>416</v>
          </cell>
          <cell r="N77">
            <v>400</v>
          </cell>
        </row>
        <row r="78">
          <cell r="C78">
            <v>312</v>
          </cell>
          <cell r="D78">
            <v>336</v>
          </cell>
          <cell r="E78">
            <v>344</v>
          </cell>
          <cell r="F78">
            <v>328</v>
          </cell>
          <cell r="G78">
            <v>296</v>
          </cell>
          <cell r="H78">
            <v>328</v>
          </cell>
          <cell r="I78">
            <v>304</v>
          </cell>
          <cell r="J78">
            <v>344</v>
          </cell>
          <cell r="K78">
            <v>304</v>
          </cell>
          <cell r="L78">
            <v>328</v>
          </cell>
          <cell r="M78">
            <v>328</v>
          </cell>
          <cell r="N78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"/>
  <sheetViews>
    <sheetView tabSelected="1" workbookViewId="0" topLeftCell="A1">
      <selection activeCell="A3" sqref="A3"/>
    </sheetView>
  </sheetViews>
  <sheetFormatPr defaultColWidth="9.140625" defaultRowHeight="12.75"/>
  <cols>
    <col min="2" max="2" width="18.7109375" style="0" customWidth="1"/>
    <col min="3" max="3" width="12.00390625" style="0" customWidth="1"/>
    <col min="4" max="4" width="11.140625" style="0" customWidth="1"/>
    <col min="5" max="5" width="9.7109375" style="0" customWidth="1"/>
    <col min="6" max="6" width="11.421875" style="0" customWidth="1"/>
    <col min="7" max="7" width="13.7109375" style="0" customWidth="1"/>
    <col min="9" max="9" width="11.28125" style="0" customWidth="1"/>
    <col min="10" max="10" width="8.8515625" style="0" customWidth="1"/>
    <col min="11" max="11" width="9.57421875" style="0" customWidth="1"/>
    <col min="12" max="12" width="12.28125" style="0" customWidth="1"/>
    <col min="13" max="13" width="11.421875" style="0" customWidth="1"/>
    <col min="14" max="14" width="13.28125" style="0" customWidth="1"/>
    <col min="15" max="15" width="12.28125" style="0" bestFit="1" customWidth="1"/>
    <col min="16" max="16" width="4.140625" style="0" customWidth="1"/>
  </cols>
  <sheetData>
    <row r="1" spans="2:8" ht="93.75" customHeight="1" thickBot="1">
      <c r="B1" s="49"/>
      <c r="C1" s="49"/>
      <c r="D1" s="49"/>
      <c r="E1" s="49"/>
      <c r="F1" s="49"/>
      <c r="G1" s="49"/>
      <c r="H1" s="49"/>
    </row>
    <row r="2" spans="2:13" ht="13.5" thickBot="1">
      <c r="B2" s="50"/>
      <c r="C2" s="61" t="s">
        <v>92</v>
      </c>
      <c r="D2" s="62"/>
      <c r="E2" s="62"/>
      <c r="F2" s="63"/>
      <c r="G2" s="50"/>
      <c r="H2" s="51"/>
      <c r="I2" s="58" t="s">
        <v>85</v>
      </c>
      <c r="J2" s="59"/>
      <c r="K2" s="59"/>
      <c r="L2" s="59"/>
      <c r="M2" s="60"/>
    </row>
    <row r="3" spans="2:15" ht="92.25" customHeight="1" thickBot="1">
      <c r="B3" s="38"/>
      <c r="C3" s="52" t="str">
        <f>'System Shape'!H3</f>
        <v>Costs @ Pure WP-07</v>
      </c>
      <c r="D3" s="53" t="str">
        <f>'System Shape'!H21</f>
        <v>Costs @ Déjà vu WP-07</v>
      </c>
      <c r="E3" s="53" t="str">
        <f>'System Shape'!H39</f>
        <v>Costs @ Déjà Two WP-07</v>
      </c>
      <c r="F3" s="54" t="str">
        <f>'System Shape'!H57</f>
        <v>Costs @ Benchmark Load Factor</v>
      </c>
      <c r="G3" s="41" t="s">
        <v>88</v>
      </c>
      <c r="H3" s="42" t="s">
        <v>81</v>
      </c>
      <c r="I3" s="46" t="s">
        <v>82</v>
      </c>
      <c r="J3" s="47" t="s">
        <v>83</v>
      </c>
      <c r="K3" s="47" t="s">
        <v>84</v>
      </c>
      <c r="L3" s="47" t="s">
        <v>91</v>
      </c>
      <c r="M3" s="48" t="s">
        <v>90</v>
      </c>
      <c r="N3" s="41" t="s">
        <v>86</v>
      </c>
      <c r="O3" s="37" t="s">
        <v>87</v>
      </c>
    </row>
    <row r="4" spans="2:15" ht="12.75">
      <c r="B4" s="39" t="s">
        <v>89</v>
      </c>
      <c r="C4" s="31">
        <f>'System Shape'!J19</f>
        <v>26.447233525989287</v>
      </c>
      <c r="D4" s="32">
        <f>'System Shape'!J37</f>
        <v>26.151685499161367</v>
      </c>
      <c r="E4" s="32">
        <f>'System Shape'!J55</f>
        <v>25.87458354121346</v>
      </c>
      <c r="F4" s="32">
        <f>'System Shape'!J73</f>
        <v>25.070746079797868</v>
      </c>
      <c r="G4" s="44">
        <f>'System Shape'!U16</f>
        <v>0</v>
      </c>
      <c r="H4" s="45">
        <f>'System Shape'!J91</f>
        <v>50.71726497417904</v>
      </c>
      <c r="I4" s="31">
        <f>$H$4-C4</f>
        <v>24.27003144818975</v>
      </c>
      <c r="J4" s="32">
        <f>$H$4-D4</f>
        <v>24.56557947501767</v>
      </c>
      <c r="K4" s="32">
        <f>$H$4-E4</f>
        <v>24.842681432965577</v>
      </c>
      <c r="L4" s="32">
        <v>25.64651889438117</v>
      </c>
      <c r="M4" s="33">
        <v>24.952386184127125</v>
      </c>
      <c r="N4" s="43">
        <f>G4/8760</f>
        <v>0</v>
      </c>
      <c r="O4" s="45">
        <f>F4+N4</f>
        <v>25.070746079797868</v>
      </c>
    </row>
    <row r="5" spans="2:15" ht="12.75">
      <c r="B5" s="39" t="s">
        <v>67</v>
      </c>
      <c r="C5" s="31">
        <f>'Flat Annual'!J19</f>
        <v>25.86857876712329</v>
      </c>
      <c r="D5" s="32">
        <f>'Flat Annual'!J37</f>
        <v>25.579716315333425</v>
      </c>
      <c r="E5" s="32">
        <f>'Flat Annual'!J55</f>
        <v>25.21208900995258</v>
      </c>
      <c r="F5" s="32">
        <f>'Flat Annual'!J73</f>
        <v>24.818210386821256</v>
      </c>
      <c r="G5" s="32">
        <f>'Flat Annual'!U16</f>
        <v>-2212.2126704750117</v>
      </c>
      <c r="H5" s="33">
        <f>'Flat Annual'!J91</f>
        <v>50.46472928120245</v>
      </c>
      <c r="I5" s="31">
        <f>$H$5-C5</f>
        <v>24.596150514079163</v>
      </c>
      <c r="J5" s="32">
        <f>$H$5-D5</f>
        <v>24.885012965869027</v>
      </c>
      <c r="K5" s="32">
        <f>$H$5-E5</f>
        <v>25.25264027124987</v>
      </c>
      <c r="L5" s="32">
        <v>25.646518894381195</v>
      </c>
      <c r="M5" s="33">
        <v>25.646518894381195</v>
      </c>
      <c r="N5" s="31">
        <f>G5/8760</f>
        <v>-0.2525356929765995</v>
      </c>
      <c r="O5" s="33">
        <f>F4+N5</f>
        <v>24.818210386821267</v>
      </c>
    </row>
    <row r="6" spans="2:15" ht="12.75">
      <c r="B6" s="39" t="s">
        <v>68</v>
      </c>
      <c r="C6" s="31">
        <f>'75%Summer'!J19</f>
        <v>24.435032717453314</v>
      </c>
      <c r="D6" s="32">
        <f>'75%Summer'!J37</f>
        <v>24.16286345646335</v>
      </c>
      <c r="E6" s="32">
        <f>'75%Summer'!J55</f>
        <v>24.14135318272932</v>
      </c>
      <c r="F6" s="32">
        <f>'75%Summer'!J73</f>
        <v>22.19637600787305</v>
      </c>
      <c r="G6" s="32">
        <f>'75%Summer'!U16</f>
        <v>-25179.48183006132</v>
      </c>
      <c r="H6" s="33">
        <f>'75%Summer'!J91</f>
        <v>47.842894902254216</v>
      </c>
      <c r="I6" s="31">
        <f>$H$6-C6</f>
        <v>23.4078621848009</v>
      </c>
      <c r="J6" s="32">
        <f>$H$6-D6</f>
        <v>23.680031445790867</v>
      </c>
      <c r="K6" s="32">
        <f>$H$6-E6</f>
        <v>23.701541719524897</v>
      </c>
      <c r="L6" s="32">
        <v>25.646518894381167</v>
      </c>
      <c r="M6" s="33">
        <v>25.646518894381167</v>
      </c>
      <c r="N6" s="31">
        <f>G6/8760</f>
        <v>-2.874370071924808</v>
      </c>
      <c r="O6" s="33">
        <f>F4+N6</f>
        <v>22.19637600787306</v>
      </c>
    </row>
    <row r="7" spans="2:15" ht="13.5" thickBot="1">
      <c r="B7" s="40" t="s">
        <v>69</v>
      </c>
      <c r="C7" s="34">
        <f>'75%Winter'!J19</f>
        <v>27.317921467478342</v>
      </c>
      <c r="D7" s="35">
        <f>'75%Winter'!J37</f>
        <v>27.012181877882504</v>
      </c>
      <c r="E7" s="35">
        <f>'75%Winter'!J55</f>
        <v>26.294623579073637</v>
      </c>
      <c r="F7" s="35">
        <f>'75%Winter'!J73</f>
        <v>27.468935502727582</v>
      </c>
      <c r="G7" s="35">
        <f>'75%Winter'!U16</f>
        <v>21008.13934486438</v>
      </c>
      <c r="H7" s="36">
        <f>'75%Winter'!J91</f>
        <v>53.11545439710876</v>
      </c>
      <c r="I7" s="34">
        <f>$H$7-C7</f>
        <v>25.79753292963042</v>
      </c>
      <c r="J7" s="35">
        <f>$H$7-D7</f>
        <v>26.10327251922626</v>
      </c>
      <c r="K7" s="35">
        <f>$H$7-E7</f>
        <v>26.820830818035127</v>
      </c>
      <c r="L7" s="35">
        <v>25.64651889438118</v>
      </c>
      <c r="M7" s="36">
        <v>25.64651889438118</v>
      </c>
      <c r="N7" s="34">
        <f>G7/8760</f>
        <v>2.3981894229297236</v>
      </c>
      <c r="O7" s="36">
        <f>F4+N7</f>
        <v>27.46893550272759</v>
      </c>
    </row>
  </sheetData>
  <mergeCells count="2">
    <mergeCell ref="I2:M2"/>
    <mergeCell ref="C2:F2"/>
  </mergeCells>
  <printOptions/>
  <pageMargins left="0.75" right="0.75" top="0.36" bottom="0.98" header="0.21" footer="0.5"/>
  <pageSetup fitToHeight="1" fitToWidth="1" horizontalDpi="600" verticalDpi="600" orientation="landscape" scale="70" r:id="rId2"/>
  <headerFooter alignWithMargins="0">
    <oddFooter>&amp;LDate: 5-25-2007
Purpose/Subject: Tier 1 Rate Design Workshop
Legal Disclaimer: Deliberative and pre-decisional&amp;R&amp;N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workbookViewId="0" topLeftCell="A1">
      <selection activeCell="N22" sqref="N22"/>
    </sheetView>
  </sheetViews>
  <sheetFormatPr defaultColWidth="9.140625" defaultRowHeight="12.75"/>
  <cols>
    <col min="1" max="1" width="10.57421875" style="0" bestFit="1" customWidth="1"/>
    <col min="11" max="11" width="16.421875" style="0" customWidth="1"/>
    <col min="14" max="14" width="12.7109375" style="0" customWidth="1"/>
    <col min="15" max="15" width="13.421875" style="0" customWidth="1"/>
  </cols>
  <sheetData>
    <row r="1" ht="12.75">
      <c r="A1" s="1"/>
    </row>
    <row r="2" ht="13.5" thickBot="1">
      <c r="A2" s="1"/>
    </row>
    <row r="3" spans="1:20" ht="12.75">
      <c r="A3" s="1" t="s">
        <v>58</v>
      </c>
      <c r="B3" t="s">
        <v>66</v>
      </c>
      <c r="H3" t="s">
        <v>71</v>
      </c>
      <c r="L3" s="64" t="s">
        <v>55</v>
      </c>
      <c r="M3" s="65"/>
      <c r="N3" s="64" t="s">
        <v>56</v>
      </c>
      <c r="O3" s="65"/>
      <c r="P3" t="s">
        <v>78</v>
      </c>
      <c r="R3" t="s">
        <v>79</v>
      </c>
      <c r="T3" t="s">
        <v>80</v>
      </c>
    </row>
    <row r="4" spans="1:21" ht="12.75">
      <c r="A4" s="2" t="s">
        <v>0</v>
      </c>
      <c r="B4" t="s">
        <v>1</v>
      </c>
      <c r="C4" t="s">
        <v>2</v>
      </c>
      <c r="D4" t="s">
        <v>59</v>
      </c>
      <c r="E4" t="s">
        <v>74</v>
      </c>
      <c r="F4" t="s">
        <v>75</v>
      </c>
      <c r="H4" t="s">
        <v>1</v>
      </c>
      <c r="I4" t="s">
        <v>2</v>
      </c>
      <c r="J4" t="s">
        <v>59</v>
      </c>
      <c r="L4" s="20">
        <v>2520018.5664706407</v>
      </c>
      <c r="M4" s="21">
        <v>1429753.2124551309</v>
      </c>
      <c r="N4" s="22">
        <v>0.05290080447638039</v>
      </c>
      <c r="O4" s="23">
        <v>0.030013705513088653</v>
      </c>
      <c r="P4">
        <f aca="true" t="shared" si="0" ref="P4:P15">L4*$L$18</f>
        <v>463.4110472130921</v>
      </c>
      <c r="Q4">
        <f aca="true" t="shared" si="1" ref="Q4:Q15">M4*$L$18</f>
        <v>262.92006029465654</v>
      </c>
      <c r="R4">
        <f>B5-P4</f>
        <v>0</v>
      </c>
      <c r="S4">
        <f>C5-Q4</f>
        <v>0</v>
      </c>
      <c r="T4" s="57">
        <f>R4*Rates!AA5</f>
        <v>0</v>
      </c>
      <c r="U4" s="57">
        <f>S4*Rates!AB5</f>
        <v>0</v>
      </c>
    </row>
    <row r="5" spans="1:21" ht="12.75">
      <c r="A5" s="3">
        <v>38991</v>
      </c>
      <c r="B5">
        <f>P4</f>
        <v>463.4110472130921</v>
      </c>
      <c r="C5">
        <f>Q4</f>
        <v>262.92006029465654</v>
      </c>
      <c r="D5" s="29">
        <f>B5/'Hours07-20'!C38</f>
        <v>1.1139688634930098</v>
      </c>
      <c r="E5" s="29">
        <f>(B5+C5)/('Hours07-20'!C38+'Hours07-20'!D38)</f>
        <v>0.9749410839030183</v>
      </c>
      <c r="F5" s="29">
        <f>(B5)/('Hours07-20'!C38)</f>
        <v>1.1139688634930098</v>
      </c>
      <c r="G5" s="3">
        <v>38991</v>
      </c>
      <c r="H5" s="57">
        <f>B5*Rates!C5</f>
        <v>13763.308102228835</v>
      </c>
      <c r="I5" s="57">
        <f>C5*Rates!D5</f>
        <v>5721.140512011727</v>
      </c>
      <c r="J5" s="57">
        <f>D5*Rates!E5*1000</f>
        <v>2161.099595176439</v>
      </c>
      <c r="L5" s="20">
        <v>2658203.5201743906</v>
      </c>
      <c r="M5" s="21">
        <v>1598970.2070818278</v>
      </c>
      <c r="N5" s="22">
        <v>0.0558016145397355</v>
      </c>
      <c r="O5" s="23">
        <v>0.03356594725683292</v>
      </c>
      <c r="P5">
        <f t="shared" si="0"/>
        <v>488.82214336808283</v>
      </c>
      <c r="Q5">
        <f t="shared" si="1"/>
        <v>294.0376979698563</v>
      </c>
      <c r="R5">
        <f aca="true" t="shared" si="2" ref="R5:R15">B6-P5</f>
        <v>0</v>
      </c>
      <c r="S5">
        <f aca="true" t="shared" si="3" ref="S5:S15">C6-Q5</f>
        <v>0</v>
      </c>
      <c r="T5" s="57">
        <f>R5*Rates!AA6</f>
        <v>0</v>
      </c>
      <c r="U5" s="57">
        <f>S5*Rates!AB6</f>
        <v>0</v>
      </c>
    </row>
    <row r="6" spans="1:21" ht="12.75">
      <c r="A6" s="3">
        <v>39022</v>
      </c>
      <c r="B6">
        <f aca="true" t="shared" si="4" ref="B6:C16">P5</f>
        <v>488.82214336808283</v>
      </c>
      <c r="C6">
        <f t="shared" si="4"/>
        <v>294.0376979698563</v>
      </c>
      <c r="D6" s="29">
        <f>B6/'Hours07-20'!C39</f>
        <v>1.2220553584202072</v>
      </c>
      <c r="E6" s="29">
        <f>(B6+C6)/('Hours07-20'!C39+'Hours07-20'!D39)</f>
        <v>1.087305335191582</v>
      </c>
      <c r="F6" s="29">
        <f>(B6)/('Hours07-20'!C39)</f>
        <v>1.2220553584202072</v>
      </c>
      <c r="G6" s="3">
        <v>39022</v>
      </c>
      <c r="H6" s="57">
        <f>B6*Rates!C6</f>
        <v>15485.885501900864</v>
      </c>
      <c r="I6" s="57">
        <f>C6*Rates!D6</f>
        <v>6792.270823103681</v>
      </c>
      <c r="J6" s="57">
        <f>D6*Rates!E6*1000</f>
        <v>2541.8751455140314</v>
      </c>
      <c r="L6" s="20">
        <v>2639862.148976227</v>
      </c>
      <c r="M6" s="21">
        <v>1631988.28579841</v>
      </c>
      <c r="N6" s="22">
        <v>0.05541658829251159</v>
      </c>
      <c r="O6" s="23">
        <v>0.034259070295532566</v>
      </c>
      <c r="P6">
        <f t="shared" si="0"/>
        <v>485.4493134424013</v>
      </c>
      <c r="Q6">
        <f t="shared" si="1"/>
        <v>300.1094557888652</v>
      </c>
      <c r="R6">
        <f t="shared" si="2"/>
        <v>0</v>
      </c>
      <c r="S6">
        <f t="shared" si="3"/>
        <v>0</v>
      </c>
      <c r="T6" s="57">
        <f>R6*Rates!AA7</f>
        <v>0</v>
      </c>
      <c r="U6" s="57">
        <f>S6*Rates!AB7</f>
        <v>0</v>
      </c>
    </row>
    <row r="7" spans="1:21" ht="12.75">
      <c r="A7" s="3">
        <v>39052</v>
      </c>
      <c r="B7">
        <f t="shared" si="4"/>
        <v>485.4493134424013</v>
      </c>
      <c r="C7">
        <f t="shared" si="4"/>
        <v>300.1094557888652</v>
      </c>
      <c r="D7" s="29">
        <f>B7/'Hours07-20'!C40</f>
        <v>1.2136232836060032</v>
      </c>
      <c r="E7" s="29">
        <f>(B7+C7)/('Hours07-20'!C40+'Hours07-20'!D40)</f>
        <v>1.055858560794713</v>
      </c>
      <c r="F7" s="29">
        <f>(B7)/('Hours07-20'!C40)</f>
        <v>1.2136232836060032</v>
      </c>
      <c r="G7" s="3">
        <v>39052</v>
      </c>
      <c r="H7" s="57">
        <f>B7*Rates!C7</f>
        <v>16048.95430240579</v>
      </c>
      <c r="I7" s="57">
        <f>C7*Rates!D7</f>
        <v>7280.65539743787</v>
      </c>
      <c r="J7" s="57">
        <f>D7*Rates!E7*1000</f>
        <v>2645.6987582610873</v>
      </c>
      <c r="L7" s="20">
        <v>1997599.1775799892</v>
      </c>
      <c r="M7" s="21">
        <v>1332899.0656379322</v>
      </c>
      <c r="N7" s="22">
        <v>0.041934057519003774</v>
      </c>
      <c r="O7" s="23">
        <v>0.027980521174022808</v>
      </c>
      <c r="P7">
        <f t="shared" si="0"/>
        <v>367.34234386647296</v>
      </c>
      <c r="Q7">
        <f t="shared" si="1"/>
        <v>245.1093654844397</v>
      </c>
      <c r="R7">
        <f t="shared" si="2"/>
        <v>0</v>
      </c>
      <c r="S7">
        <f t="shared" si="3"/>
        <v>0</v>
      </c>
      <c r="T7" s="57">
        <f>R7*Rates!AA8</f>
        <v>0</v>
      </c>
      <c r="U7" s="57">
        <f>S7*Rates!AB8</f>
        <v>0</v>
      </c>
    </row>
    <row r="8" spans="1:21" ht="12.75">
      <c r="A8" s="3">
        <v>39083</v>
      </c>
      <c r="B8">
        <f t="shared" si="4"/>
        <v>367.34234386647296</v>
      </c>
      <c r="C8">
        <f t="shared" si="4"/>
        <v>245.1093654844397</v>
      </c>
      <c r="D8" s="29">
        <f>B8/'Hours07-20'!C41</f>
        <v>0.8830344804482523</v>
      </c>
      <c r="E8" s="29">
        <f>(B8+C8)/('Hours07-20'!C41+'Hours07-20'!D41)</f>
        <v>0.8231877813856353</v>
      </c>
      <c r="F8" s="29">
        <f>(B8)/('Hours07-20'!C41)</f>
        <v>0.8830344804482523</v>
      </c>
      <c r="G8" s="3">
        <v>39083</v>
      </c>
      <c r="H8" s="57">
        <f>B8*Rates!C8</f>
        <v>10311.299592331896</v>
      </c>
      <c r="I8" s="57">
        <f>C8*Rates!D8</f>
        <v>4975.720119334126</v>
      </c>
      <c r="J8" s="57">
        <f>D8*Rates!E8*1000</f>
        <v>1633.6137888292667</v>
      </c>
      <c r="L8" s="20">
        <v>1853076.1047820207</v>
      </c>
      <c r="M8" s="21">
        <v>1288646.5073312388</v>
      </c>
      <c r="N8" s="22">
        <v>0.038900196214117194</v>
      </c>
      <c r="O8" s="23">
        <v>0.027051561377571528</v>
      </c>
      <c r="P8">
        <f t="shared" si="0"/>
        <v>340.7657188356665</v>
      </c>
      <c r="Q8">
        <f t="shared" si="1"/>
        <v>236.9716776675265</v>
      </c>
      <c r="R8">
        <f t="shared" si="2"/>
        <v>0</v>
      </c>
      <c r="S8">
        <f t="shared" si="3"/>
        <v>0</v>
      </c>
      <c r="T8" s="57">
        <f>R8*Rates!AA9</f>
        <v>0</v>
      </c>
      <c r="U8" s="57">
        <f>S8*Rates!AB9</f>
        <v>0</v>
      </c>
    </row>
    <row r="9" spans="1:21" ht="12.75">
      <c r="A9" s="3">
        <v>39114</v>
      </c>
      <c r="B9">
        <f t="shared" si="4"/>
        <v>340.7657188356665</v>
      </c>
      <c r="C9">
        <f t="shared" si="4"/>
        <v>236.9716776675265</v>
      </c>
      <c r="D9" s="29">
        <f>B9/'Hours07-20'!C42</f>
        <v>0.8874107261345482</v>
      </c>
      <c r="E9" s="29">
        <f>(B9+C9)/('Hours07-20'!C42+'Hours07-20'!D42)</f>
        <v>0.8597282686059421</v>
      </c>
      <c r="F9" s="29">
        <f>(B9)/('Hours07-20'!C42)</f>
        <v>0.8874107261345482</v>
      </c>
      <c r="G9" s="3">
        <v>39114</v>
      </c>
      <c r="H9" s="57">
        <f>B9*Rates!C9</f>
        <v>9766.345501830203</v>
      </c>
      <c r="I9" s="57">
        <f>C9*Rates!D9</f>
        <v>4857.919392184293</v>
      </c>
      <c r="J9" s="57">
        <f>D9*Rates!E9*1000</f>
        <v>1668.3321651329506</v>
      </c>
      <c r="L9" s="20">
        <v>2224756.821834941</v>
      </c>
      <c r="M9" s="21">
        <v>1515365.7989456018</v>
      </c>
      <c r="N9" s="22">
        <v>0.04670260259400149</v>
      </c>
      <c r="O9" s="23">
        <v>0.031810904453964936</v>
      </c>
      <c r="P9">
        <f t="shared" si="0"/>
        <v>409.1147987234529</v>
      </c>
      <c r="Q9">
        <f t="shared" si="1"/>
        <v>278.66352301673277</v>
      </c>
      <c r="R9">
        <f t="shared" si="2"/>
        <v>0</v>
      </c>
      <c r="S9">
        <f t="shared" si="3"/>
        <v>0</v>
      </c>
      <c r="T9" s="57">
        <f>R9*Rates!AA10</f>
        <v>0</v>
      </c>
      <c r="U9" s="57">
        <f>S9*Rates!AB10</f>
        <v>0</v>
      </c>
    </row>
    <row r="10" spans="1:21" ht="12.75">
      <c r="A10" s="3">
        <v>39142</v>
      </c>
      <c r="B10">
        <f t="shared" si="4"/>
        <v>409.1147987234529</v>
      </c>
      <c r="C10">
        <f t="shared" si="4"/>
        <v>278.66352301673277</v>
      </c>
      <c r="D10" s="29">
        <f>B10/'Hours07-20'!C43</f>
        <v>0.9470249970450298</v>
      </c>
      <c r="E10" s="29">
        <f>(B10+C10)/('Hours07-20'!C43+'Hours07-20'!D43)</f>
        <v>0.9256774182236684</v>
      </c>
      <c r="F10" s="29">
        <f>(B10)/('Hours07-20'!C43)</f>
        <v>0.9470249970450298</v>
      </c>
      <c r="G10" s="3">
        <v>39142</v>
      </c>
      <c r="H10" s="57">
        <f>B10*Rates!C10</f>
        <v>10878.362498056613</v>
      </c>
      <c r="I10" s="57">
        <f>C10*Rates!D10</f>
        <v>5431.1520635961215</v>
      </c>
      <c r="J10" s="57">
        <f>D10*Rates!E10*1000</f>
        <v>1657.2937448288023</v>
      </c>
      <c r="L10" s="20">
        <v>1917353.3100519364</v>
      </c>
      <c r="M10" s="21">
        <v>1390318.6922613392</v>
      </c>
      <c r="N10" s="22">
        <v>0.04024951796654945</v>
      </c>
      <c r="O10" s="23">
        <v>0.02918588707153117</v>
      </c>
      <c r="P10">
        <f t="shared" si="0"/>
        <v>352.58577738697306</v>
      </c>
      <c r="Q10">
        <f t="shared" si="1"/>
        <v>255.66837074661296</v>
      </c>
      <c r="R10">
        <f t="shared" si="2"/>
        <v>0</v>
      </c>
      <c r="S10">
        <f t="shared" si="3"/>
        <v>0</v>
      </c>
      <c r="T10" s="57">
        <f>R10*Rates!AA11</f>
        <v>0</v>
      </c>
      <c r="U10" s="57">
        <f>S10*Rates!AB11</f>
        <v>0</v>
      </c>
    </row>
    <row r="11" spans="1:21" ht="12.75">
      <c r="A11" s="3">
        <v>39173</v>
      </c>
      <c r="B11">
        <f t="shared" si="4"/>
        <v>352.58577738697306</v>
      </c>
      <c r="C11">
        <f t="shared" si="4"/>
        <v>255.66837074661296</v>
      </c>
      <c r="D11" s="29">
        <f>B11/'Hours07-20'!C44</f>
        <v>0.8814644434674327</v>
      </c>
      <c r="E11" s="29">
        <f>(B11+C11)/('Hours07-20'!C44+'Hours07-20'!D44)</f>
        <v>0.8447974279633139</v>
      </c>
      <c r="F11" s="29">
        <f>(B11)/('Hours07-20'!C44)</f>
        <v>0.8814644434674327</v>
      </c>
      <c r="G11" s="3">
        <v>39173</v>
      </c>
      <c r="H11" s="57">
        <f>B11*Rates!C11</f>
        <v>8797.015145804977</v>
      </c>
      <c r="I11" s="57">
        <f>C11*Rates!D11</f>
        <v>4584.133887486771</v>
      </c>
      <c r="J11" s="57">
        <f>D11*Rates!E11*1000</f>
        <v>1445.6016872865896</v>
      </c>
      <c r="L11" s="20">
        <v>2260677.693963502</v>
      </c>
      <c r="M11" s="21">
        <v>1606961.308519415</v>
      </c>
      <c r="N11" s="22">
        <v>0.04745666173403212</v>
      </c>
      <c r="O11" s="23">
        <v>0.03373369828070446</v>
      </c>
      <c r="P11">
        <f t="shared" si="0"/>
        <v>415.72035679012123</v>
      </c>
      <c r="Q11">
        <f t="shared" si="1"/>
        <v>295.50719693897094</v>
      </c>
      <c r="R11">
        <f t="shared" si="2"/>
        <v>0</v>
      </c>
      <c r="S11">
        <f t="shared" si="3"/>
        <v>0</v>
      </c>
      <c r="T11" s="57">
        <f>R11*Rates!AA12</f>
        <v>0</v>
      </c>
      <c r="U11" s="57">
        <f>S11*Rates!AB12</f>
        <v>0</v>
      </c>
    </row>
    <row r="12" spans="1:21" ht="12.75">
      <c r="A12" s="3">
        <v>39203</v>
      </c>
      <c r="B12">
        <f t="shared" si="4"/>
        <v>415.72035679012123</v>
      </c>
      <c r="C12">
        <f t="shared" si="4"/>
        <v>295.50719693897094</v>
      </c>
      <c r="D12" s="29">
        <f>B12/'Hours07-20'!C45</f>
        <v>0.9993277807454837</v>
      </c>
      <c r="E12" s="29">
        <f>(B12+C12)/('Hours07-20'!C45+'Hours07-20'!D45)</f>
        <v>0.9559510130767368</v>
      </c>
      <c r="F12" s="29">
        <f>(B12)/('Hours07-20'!C45)</f>
        <v>0.9993277807454837</v>
      </c>
      <c r="G12" s="3">
        <v>39203</v>
      </c>
      <c r="H12" s="57">
        <f>B12*Rates!C12</f>
        <v>8663.612235506127</v>
      </c>
      <c r="I12" s="57">
        <f>C12*Rates!D12</f>
        <v>4258.258707890571</v>
      </c>
      <c r="J12" s="57">
        <f>D12*Rates!E12*1000</f>
        <v>1359.085781813858</v>
      </c>
      <c r="L12" s="20">
        <v>3309253.816917282</v>
      </c>
      <c r="M12" s="21">
        <v>1697188.9370668605</v>
      </c>
      <c r="N12" s="22">
        <v>0.0694686108510051</v>
      </c>
      <c r="O12" s="23">
        <v>0.035627777236972136</v>
      </c>
      <c r="P12">
        <f t="shared" si="0"/>
        <v>608.5450310548044</v>
      </c>
      <c r="Q12">
        <f t="shared" si="1"/>
        <v>312.0993285958758</v>
      </c>
      <c r="R12">
        <f t="shared" si="2"/>
        <v>0</v>
      </c>
      <c r="S12">
        <f t="shared" si="3"/>
        <v>0</v>
      </c>
      <c r="T12" s="57">
        <f>R12*Rates!AA13</f>
        <v>0</v>
      </c>
      <c r="U12" s="57">
        <f>S12*Rates!AB13</f>
        <v>0</v>
      </c>
    </row>
    <row r="13" spans="1:21" ht="12.75">
      <c r="A13" s="3">
        <v>39234</v>
      </c>
      <c r="B13">
        <f t="shared" si="4"/>
        <v>608.5450310548044</v>
      </c>
      <c r="C13">
        <f t="shared" si="4"/>
        <v>312.0993285958758</v>
      </c>
      <c r="D13" s="29">
        <f>B13/'Hours07-20'!C46</f>
        <v>1.4628486323432799</v>
      </c>
      <c r="E13" s="29">
        <f>(B13+C13)/('Hours07-20'!C46+'Hours07-20'!D46)</f>
        <v>1.278672721737056</v>
      </c>
      <c r="F13" s="29">
        <f>(B13)/('Hours07-20'!C46)</f>
        <v>1.4628486323432799</v>
      </c>
      <c r="G13" s="3">
        <v>39234</v>
      </c>
      <c r="H13" s="57">
        <f>B13*Rates!C13</f>
        <v>11483.24473600416</v>
      </c>
      <c r="I13" s="57">
        <f>C13*Rates!D13</f>
        <v>3127.2352725306755</v>
      </c>
      <c r="J13" s="57">
        <f>D13*Rates!E13*1000</f>
        <v>1828.5607904290998</v>
      </c>
      <c r="L13" s="20">
        <v>3107264.6400012774</v>
      </c>
      <c r="M13" s="21">
        <v>1570249.7628143367</v>
      </c>
      <c r="N13" s="22">
        <v>0.06522840798244299</v>
      </c>
      <c r="O13" s="23">
        <v>0.0329630411406303</v>
      </c>
      <c r="P13">
        <f t="shared" si="0"/>
        <v>571.4008539262004</v>
      </c>
      <c r="Q13">
        <f t="shared" si="1"/>
        <v>288.75624039192127</v>
      </c>
      <c r="R13">
        <f t="shared" si="2"/>
        <v>0</v>
      </c>
      <c r="S13">
        <f t="shared" si="3"/>
        <v>0</v>
      </c>
      <c r="T13" s="57">
        <f>R13*Rates!AA14</f>
        <v>0</v>
      </c>
      <c r="U13" s="57">
        <f>S13*Rates!AB14</f>
        <v>0</v>
      </c>
    </row>
    <row r="14" spans="1:21" ht="12.75">
      <c r="A14" s="3">
        <v>39264</v>
      </c>
      <c r="B14">
        <f t="shared" si="4"/>
        <v>571.4008539262004</v>
      </c>
      <c r="C14">
        <f t="shared" si="4"/>
        <v>288.75624039192127</v>
      </c>
      <c r="D14" s="29">
        <f>B14/'Hours07-20'!C47</f>
        <v>1.428502134815501</v>
      </c>
      <c r="E14" s="29">
        <f>(B14+C14)/('Hours07-20'!C47+'Hours07-20'!D47)</f>
        <v>1.1561251267716688</v>
      </c>
      <c r="F14" s="29">
        <f>(B14)/('Hours07-20'!C47)</f>
        <v>1.428502134815501</v>
      </c>
      <c r="G14" s="3">
        <v>39264</v>
      </c>
      <c r="H14" s="57">
        <f>B14*Rates!C14</f>
        <v>13279.355845244896</v>
      </c>
      <c r="I14" s="57">
        <f>C14*Rates!D14</f>
        <v>4911.743649066581</v>
      </c>
      <c r="J14" s="57">
        <f>D14*Rates!E14*1000</f>
        <v>2185.6082662677163</v>
      </c>
      <c r="L14" s="20">
        <v>2938899.647361982</v>
      </c>
      <c r="M14" s="21">
        <v>1500269.9204671502</v>
      </c>
      <c r="N14" s="22">
        <v>0.061694051658730424</v>
      </c>
      <c r="O14" s="23">
        <v>0.0314940083300978</v>
      </c>
      <c r="P14">
        <f t="shared" si="0"/>
        <v>540.4398925304783</v>
      </c>
      <c r="Q14">
        <f t="shared" si="1"/>
        <v>275.88751297165663</v>
      </c>
      <c r="R14">
        <f t="shared" si="2"/>
        <v>0</v>
      </c>
      <c r="S14">
        <f t="shared" si="3"/>
        <v>0</v>
      </c>
      <c r="T14" s="57">
        <f>R14*Rates!AA15</f>
        <v>0</v>
      </c>
      <c r="U14" s="57">
        <f>S14*Rates!AB15</f>
        <v>0</v>
      </c>
    </row>
    <row r="15" spans="1:21" ht="13.5" thickBot="1">
      <c r="A15" s="3">
        <v>39295</v>
      </c>
      <c r="B15">
        <f t="shared" si="4"/>
        <v>540.4398925304783</v>
      </c>
      <c r="C15">
        <f t="shared" si="4"/>
        <v>275.88751297165663</v>
      </c>
      <c r="D15" s="29">
        <f>B15/'Hours07-20'!C48</f>
        <v>1.2510182697464776</v>
      </c>
      <c r="E15" s="29">
        <f>(B15+C15)/('Hours07-20'!C48+'Hours07-20'!D48)</f>
        <v>1.0972142547071706</v>
      </c>
      <c r="F15" s="29">
        <f>(B15)/('Hours07-20'!C48)</f>
        <v>1.2510182697464776</v>
      </c>
      <c r="G15" s="3">
        <v>39295</v>
      </c>
      <c r="H15" s="57">
        <f>B15*Rates!C15</f>
        <v>14705.369475754316</v>
      </c>
      <c r="I15" s="57">
        <f>C15*Rates!D15</f>
        <v>5567.410011768031</v>
      </c>
      <c r="J15" s="57">
        <f>D15*Rates!E15*1000</f>
        <v>2239.322702846195</v>
      </c>
      <c r="L15" s="24">
        <v>2362568.9858141486</v>
      </c>
      <c r="M15" s="25">
        <v>1284531.4459285112</v>
      </c>
      <c r="N15" s="26">
        <v>0.049595586970438574</v>
      </c>
      <c r="O15" s="27">
        <v>0.026965177070102368</v>
      </c>
      <c r="P15">
        <f t="shared" si="0"/>
        <v>434.45734186104175</v>
      </c>
      <c r="Q15">
        <f t="shared" si="1"/>
        <v>236.21495113409668</v>
      </c>
      <c r="R15">
        <f t="shared" si="2"/>
        <v>0</v>
      </c>
      <c r="S15">
        <f t="shared" si="3"/>
        <v>0</v>
      </c>
      <c r="T15" s="57">
        <f>R15*Rates!AA16</f>
        <v>0</v>
      </c>
      <c r="U15" s="57">
        <f>S15*Rates!AB16</f>
        <v>0</v>
      </c>
    </row>
    <row r="16" spans="1:21" ht="12.75">
      <c r="A16" s="3">
        <v>39326</v>
      </c>
      <c r="B16">
        <f t="shared" si="4"/>
        <v>434.45734186104175</v>
      </c>
      <c r="C16">
        <f t="shared" si="4"/>
        <v>236.21495113409668</v>
      </c>
      <c r="D16" s="29">
        <f>B16/'Hours07-20'!C49</f>
        <v>1.1313993277631296</v>
      </c>
      <c r="E16" s="29">
        <f>(B16+C16)/('Hours07-20'!C49+'Hours07-20'!D49)</f>
        <v>0.9314892958265811</v>
      </c>
      <c r="F16" s="29">
        <f>(B16)/('Hours07-20'!C49)</f>
        <v>1.1313993277631296</v>
      </c>
      <c r="G16" s="3">
        <v>39326</v>
      </c>
      <c r="H16" s="57">
        <f>B16*Rates!C16</f>
        <v>12203.906732876663</v>
      </c>
      <c r="I16" s="57">
        <f>C16*Rates!D16</f>
        <v>5324.284998562539</v>
      </c>
      <c r="J16" s="57">
        <f>D16*Rates!E16*1000</f>
        <v>2093.08875636179</v>
      </c>
      <c r="K16" t="s">
        <v>93</v>
      </c>
      <c r="L16" s="28">
        <f>SUM(L4:L15)</f>
        <v>29789534.43392834</v>
      </c>
      <c r="M16" s="28">
        <f>SUM(M4:M15)</f>
        <v>17847143.144307755</v>
      </c>
      <c r="U16" s="30">
        <f>SUM(T4:U15)</f>
        <v>0</v>
      </c>
    </row>
    <row r="17" spans="1:12" ht="12.75">
      <c r="A17" s="3" t="s">
        <v>60</v>
      </c>
      <c r="B17">
        <f>SUM(B5:B16)</f>
        <v>5478.054618998788</v>
      </c>
      <c r="C17">
        <f>SUM(C5:C16)</f>
        <v>3281.9453810012114</v>
      </c>
      <c r="K17" t="s">
        <v>61</v>
      </c>
      <c r="L17" s="28">
        <f>L16+M16</f>
        <v>47636677.578236096</v>
      </c>
    </row>
    <row r="18" spans="1:12" ht="12.75">
      <c r="A18" s="3" t="s">
        <v>61</v>
      </c>
      <c r="B18">
        <f>B17+C17</f>
        <v>8760</v>
      </c>
      <c r="J18" s="57">
        <f>SUM(H5:J16)</f>
        <v>231677.76568766616</v>
      </c>
      <c r="K18" t="s">
        <v>94</v>
      </c>
      <c r="L18" s="22">
        <f>B19/L17</f>
        <v>0.00018389191785285643</v>
      </c>
    </row>
    <row r="19" spans="1:10" ht="12.75">
      <c r="A19" s="3"/>
      <c r="B19">
        <v>8760</v>
      </c>
      <c r="H19" t="s">
        <v>63</v>
      </c>
      <c r="J19" s="30">
        <f>J18/B18</f>
        <v>26.447233525989287</v>
      </c>
    </row>
    <row r="21" ht="12.75">
      <c r="H21" t="s">
        <v>70</v>
      </c>
    </row>
    <row r="22" spans="8:10" ht="12.75">
      <c r="H22" t="s">
        <v>1</v>
      </c>
      <c r="I22" t="s">
        <v>2</v>
      </c>
      <c r="J22" t="s">
        <v>59</v>
      </c>
    </row>
    <row r="23" spans="7:10" ht="12.75">
      <c r="G23" s="3">
        <v>38991</v>
      </c>
      <c r="H23" s="57">
        <f>B5*Rates!I5</f>
        <v>13609.545748885412</v>
      </c>
      <c r="I23" s="57">
        <f>C5*Rates!J5</f>
        <v>5656.784119245843</v>
      </c>
      <c r="J23" s="57">
        <f>D5*Rates!K5*1000</f>
        <v>2140.9745866435815</v>
      </c>
    </row>
    <row r="24" spans="7:10" ht="12.75">
      <c r="G24" s="3">
        <v>39022</v>
      </c>
      <c r="H24" s="57">
        <f>B6*Rates!I6</f>
        <v>15312.311871884705</v>
      </c>
      <c r="I24" s="57">
        <f>C6*Rates!J6</f>
        <v>6717.524720035297</v>
      </c>
      <c r="J24" s="57">
        <f>D6*Rates!K6*1000</f>
        <v>2508.1243765718978</v>
      </c>
    </row>
    <row r="25" spans="7:10" ht="12.75">
      <c r="G25" s="3">
        <v>39052</v>
      </c>
      <c r="H25" s="57">
        <f>B7*Rates!I7</f>
        <v>15869.469297435173</v>
      </c>
      <c r="I25" s="57">
        <f>C7*Rates!J7</f>
        <v>7198.137322555821</v>
      </c>
      <c r="J25" s="57">
        <f>D7*Rates!K7*1000</f>
        <v>2617.4703283878175</v>
      </c>
    </row>
    <row r="26" spans="7:10" ht="12.75">
      <c r="G26" s="3">
        <v>39083</v>
      </c>
      <c r="H26" s="57">
        <f>B8*Rates!I8</f>
        <v>10193.984840935405</v>
      </c>
      <c r="I26" s="57">
        <f>C8*Rates!J8</f>
        <v>4919.7371120076095</v>
      </c>
      <c r="J26" s="57">
        <f>D8*Rates!K8*1000</f>
        <v>1612.6612231188342</v>
      </c>
    </row>
    <row r="27" spans="7:10" ht="12.75">
      <c r="G27" s="3">
        <v>39114</v>
      </c>
      <c r="H27" s="57">
        <f>B9*Rates!I9</f>
        <v>9657.983188004724</v>
      </c>
      <c r="I27" s="57">
        <f>C9*Rates!J9</f>
        <v>4803.799838565827</v>
      </c>
      <c r="J27" s="57">
        <f>D9*Rates!K9*1000</f>
        <v>1651.5230277636695</v>
      </c>
    </row>
    <row r="28" spans="7:10" ht="12.75">
      <c r="G28" s="3">
        <v>39142</v>
      </c>
      <c r="H28" s="57">
        <f>B10*Rates!I10</f>
        <v>10755.473213732786</v>
      </c>
      <c r="I28" s="57">
        <f>C10*Rates!J10</f>
        <v>5370.269317161009</v>
      </c>
      <c r="J28" s="57">
        <f>D10*Rates!K10*1000</f>
        <v>1638.9311340929605</v>
      </c>
    </row>
    <row r="29" spans="7:10" ht="12.75">
      <c r="G29" s="3">
        <v>39173</v>
      </c>
      <c r="H29" s="57">
        <f>B11*Rates!I11</f>
        <v>8699.01965361428</v>
      </c>
      <c r="I29" s="57">
        <f>C11*Rates!J11</f>
        <v>4533.570943679973</v>
      </c>
      <c r="J29" s="57">
        <f>D11*Rates!K11*1000</f>
        <v>1433.4831470090503</v>
      </c>
    </row>
    <row r="30" spans="7:10" ht="12.75">
      <c r="G30" s="3">
        <v>39203</v>
      </c>
      <c r="H30" s="57">
        <f>B12*Rates!I12</f>
        <v>8568.322884350604</v>
      </c>
      <c r="I30" s="57">
        <f>C12*Rates!J12</f>
        <v>4209.477052164532</v>
      </c>
      <c r="J30" s="57">
        <f>D12*Rates!K12*1000</f>
        <v>1347.0566040595015</v>
      </c>
    </row>
    <row r="31" spans="7:10" ht="12.75">
      <c r="G31" s="3">
        <v>39234</v>
      </c>
      <c r="H31" s="57">
        <f>B13*Rates!I13</f>
        <v>11351.838494266025</v>
      </c>
      <c r="I31" s="57">
        <f>C13*Rates!J13</f>
        <v>3091.453688790624</v>
      </c>
      <c r="J31" s="57">
        <f>D13*Rates!K13*1000</f>
        <v>1806.483174405791</v>
      </c>
    </row>
    <row r="32" spans="7:10" ht="12.75">
      <c r="G32" s="3">
        <v>39264</v>
      </c>
      <c r="H32" s="57">
        <f>B14*Rates!I14</f>
        <v>13128.644387817534</v>
      </c>
      <c r="I32" s="57">
        <f>C14*Rates!J14</f>
        <v>4856.619003955736</v>
      </c>
      <c r="J32" s="57">
        <f>D14*Rates!K14*1000</f>
        <v>2161.604961658072</v>
      </c>
    </row>
    <row r="33" spans="7:12" ht="12.75">
      <c r="G33" s="3">
        <v>39295</v>
      </c>
      <c r="H33" s="57">
        <f>B15*Rates!I15</f>
        <v>14541.65694221636</v>
      </c>
      <c r="I33" s="57">
        <f>C15*Rates!J15</f>
        <v>5506.313327699759</v>
      </c>
      <c r="J33" s="57">
        <f>D15*Rates!K15*1000</f>
        <v>2219.422610228382</v>
      </c>
      <c r="L33" s="28"/>
    </row>
    <row r="34" spans="7:10" ht="12.75">
      <c r="G34" s="3">
        <v>39326</v>
      </c>
      <c r="H34" s="57">
        <f>B16*Rates!I16</f>
        <v>12067.803752791724</v>
      </c>
      <c r="I34" s="57">
        <f>C16*Rates!J16</f>
        <v>5265.046065862797</v>
      </c>
      <c r="J34" s="57">
        <f>D16*Rates!K16*1000</f>
        <v>2066.2430110544688</v>
      </c>
    </row>
    <row r="36" ht="12.75">
      <c r="J36" s="57">
        <f>SUM(H23:J34)</f>
        <v>229088.76497265356</v>
      </c>
    </row>
    <row r="37" spans="8:10" ht="12.75">
      <c r="H37" t="s">
        <v>63</v>
      </c>
      <c r="J37" s="30">
        <f>J36/B18</f>
        <v>26.151685499161367</v>
      </c>
    </row>
    <row r="39" ht="12.75">
      <c r="H39" t="s">
        <v>72</v>
      </c>
    </row>
    <row r="40" spans="8:10" ht="12.75">
      <c r="H40" t="s">
        <v>1</v>
      </c>
      <c r="I40" t="s">
        <v>2</v>
      </c>
      <c r="J40" t="s">
        <v>59</v>
      </c>
    </row>
    <row r="41" spans="7:10" ht="12.75">
      <c r="G41" s="3">
        <v>38991</v>
      </c>
      <c r="H41" s="57">
        <f>B5*Rates!O5</f>
        <v>10033.526624663935</v>
      </c>
      <c r="I41" s="57">
        <f>C5*Rates!P5</f>
        <v>4917.748960489457</v>
      </c>
      <c r="J41" s="57">
        <f>D5*Rates!Q5*1000</f>
        <v>3843.698507434531</v>
      </c>
    </row>
    <row r="42" spans="7:10" ht="12.75">
      <c r="G42" s="3">
        <v>39022</v>
      </c>
      <c r="H42" s="57">
        <f>B6*Rates!O6</f>
        <v>12506.674571126463</v>
      </c>
      <c r="I42" s="57">
        <f>C6*Rates!P6</f>
        <v>6207.623701294009</v>
      </c>
      <c r="J42" s="57">
        <f>D6*Rates!Q6*1000</f>
        <v>4216.646004299739</v>
      </c>
    </row>
    <row r="43" spans="7:10" ht="12.75">
      <c r="G43" s="3">
        <v>39052</v>
      </c>
      <c r="H43" s="57">
        <f>B7*Rates!O7</f>
        <v>13031.206421971023</v>
      </c>
      <c r="I43" s="57">
        <f>C7*Rates!P7</f>
        <v>6675.388928187319</v>
      </c>
      <c r="J43" s="57">
        <f>D7*Rates!Q7*1000</f>
        <v>4187.551516616928</v>
      </c>
    </row>
    <row r="44" spans="7:10" ht="12.75">
      <c r="G44" s="3">
        <v>39083</v>
      </c>
      <c r="H44" s="57">
        <f>B8*Rates!O8</f>
        <v>8817.67187996323</v>
      </c>
      <c r="I44" s="57">
        <f>C8*Rates!P8</f>
        <v>4975.553667131044</v>
      </c>
      <c r="J44" s="57">
        <f>D8*Rates!Q8*1000</f>
        <v>3046.870003053252</v>
      </c>
    </row>
    <row r="45" spans="7:10" ht="12.75">
      <c r="G45" s="3">
        <v>39114</v>
      </c>
      <c r="H45" s="57">
        <f>B9*Rates!O9</f>
        <v>8198.15114528018</v>
      </c>
      <c r="I45" s="57">
        <f>C9*Rates!P9</f>
        <v>5039.598133429225</v>
      </c>
      <c r="J45" s="57">
        <f>D9*Rates!Q9*1000</f>
        <v>3061.9700382192595</v>
      </c>
    </row>
    <row r="46" spans="7:10" ht="12.75">
      <c r="G46" s="3">
        <v>39142</v>
      </c>
      <c r="H46" s="57">
        <f>B10*Rates!O10</f>
        <v>9441.202594580382</v>
      </c>
      <c r="I46" s="57">
        <f>C10*Rates!P10</f>
        <v>5679.89880926579</v>
      </c>
      <c r="J46" s="57">
        <f>D10*Rates!Q10*1000</f>
        <v>3267.66634772105</v>
      </c>
    </row>
    <row r="47" spans="7:10" ht="12.75">
      <c r="G47" s="3">
        <v>39173</v>
      </c>
      <c r="H47" s="57">
        <f>B11*Rates!O11</f>
        <v>6749.767317765567</v>
      </c>
      <c r="I47" s="57">
        <f>C11*Rates!P11</f>
        <v>4209.769735162702</v>
      </c>
      <c r="J47" s="57">
        <f>D11*Rates!Q11*1000</f>
        <v>3041.4526624097525</v>
      </c>
    </row>
    <row r="48" spans="7:10" ht="12.75">
      <c r="G48" s="3">
        <v>39203</v>
      </c>
      <c r="H48" s="57">
        <f>B12*Rates!O12</f>
        <v>7047.843376816588</v>
      </c>
      <c r="I48" s="57">
        <f>C12*Rates!P12</f>
        <v>4264.618569181231</v>
      </c>
      <c r="J48" s="57">
        <f>D12*Rates!Q12*1000</f>
        <v>3448.134705708838</v>
      </c>
    </row>
    <row r="49" spans="7:10" ht="12.75">
      <c r="G49" s="3">
        <v>39234</v>
      </c>
      <c r="H49" s="57">
        <f>B13*Rates!O13</f>
        <v>10171.247991066895</v>
      </c>
      <c r="I49" s="57">
        <f>C13*Rates!P13</f>
        <v>3961.468869002889</v>
      </c>
      <c r="J49" s="57">
        <f>D13*Rates!Q13*1000</f>
        <v>5047.4921597984085</v>
      </c>
    </row>
    <row r="50" spans="7:10" ht="12.75">
      <c r="G50" s="3">
        <v>39264</v>
      </c>
      <c r="H50" s="57">
        <f>B14*Rates!O14</f>
        <v>11482.992089892237</v>
      </c>
      <c r="I50" s="57">
        <f>C14*Rates!P14</f>
        <v>4813.662429522876</v>
      </c>
      <c r="J50" s="57">
        <f>D14*Rates!Q14*1000</f>
        <v>4928.981144266818</v>
      </c>
    </row>
    <row r="51" spans="7:10" ht="12.75">
      <c r="G51" s="3">
        <v>39295</v>
      </c>
      <c r="H51" s="57">
        <f>B15*Rates!O15</f>
        <v>11984.550768842035</v>
      </c>
      <c r="I51" s="57">
        <f>C15*Rates!P15</f>
        <v>5249.563066553736</v>
      </c>
      <c r="J51" s="57">
        <f>D15*Rates!Q15*1000</f>
        <v>4316.581202386577</v>
      </c>
    </row>
    <row r="52" spans="7:10" ht="12.75">
      <c r="G52" s="3">
        <v>39326</v>
      </c>
      <c r="H52" s="57">
        <f>B16*Rates!O16</f>
        <v>10021.872889272747</v>
      </c>
      <c r="I52" s="57">
        <f>C16*Rates!P16</f>
        <v>4868.863463137436</v>
      </c>
      <c r="J52" s="57">
        <f>D16*Rates!Q16*1000</f>
        <v>3903.841525515728</v>
      </c>
    </row>
    <row r="53" spans="8:10" ht="12.75">
      <c r="H53" s="57"/>
      <c r="I53" s="57"/>
      <c r="J53" s="57"/>
    </row>
    <row r="54" spans="8:10" ht="12.75">
      <c r="H54" s="57"/>
      <c r="I54" s="57"/>
      <c r="J54" s="57">
        <f>SUM(H41:J52)</f>
        <v>226661.3518210299</v>
      </c>
    </row>
    <row r="55" spans="8:10" ht="12.75">
      <c r="H55" t="s">
        <v>63</v>
      </c>
      <c r="J55" s="30">
        <f>J54/$B$18</f>
        <v>25.87458354121346</v>
      </c>
    </row>
    <row r="57" ht="12.75">
      <c r="H57" t="s">
        <v>73</v>
      </c>
    </row>
    <row r="58" spans="8:10" ht="12.75">
      <c r="H58" t="s">
        <v>1</v>
      </c>
      <c r="I58" t="s">
        <v>2</v>
      </c>
      <c r="J58" t="s">
        <v>59</v>
      </c>
    </row>
    <row r="59" spans="7:10" ht="12.75">
      <c r="G59" s="3">
        <v>38991</v>
      </c>
      <c r="H59" s="57">
        <f>B5*Rates!U5</f>
        <v>12832.148992756713</v>
      </c>
      <c r="I59" s="57">
        <f>C5*Rates!V5</f>
        <v>5371.613998145181</v>
      </c>
      <c r="J59" s="57">
        <f>(D5-F5)*Rates!W5*1000</f>
        <v>0</v>
      </c>
    </row>
    <row r="60" spans="7:10" ht="12.75">
      <c r="G60" s="3">
        <v>39022</v>
      </c>
      <c r="H60" s="57">
        <f>B6*Rates!U6</f>
        <v>18272.903863357813</v>
      </c>
      <c r="I60" s="57">
        <f>C6*Rates!V6</f>
        <v>7751.0888762506</v>
      </c>
      <c r="J60" s="57">
        <f>(D6-F6)*Rates!W6*1000</f>
        <v>0</v>
      </c>
    </row>
    <row r="61" spans="7:10" ht="12.75">
      <c r="G61" s="3">
        <v>39052</v>
      </c>
      <c r="H61" s="57">
        <f>B7*Rates!U7</f>
        <v>19651.559956895788</v>
      </c>
      <c r="I61" s="57">
        <f>C7*Rates!V7</f>
        <v>8747.68278270695</v>
      </c>
      <c r="J61" s="57">
        <f>(D7-F7)*Rates!W7*1000</f>
        <v>0</v>
      </c>
    </row>
    <row r="62" spans="7:10" ht="12.75">
      <c r="G62" s="3">
        <v>39083</v>
      </c>
      <c r="H62" s="57">
        <f>B8*Rates!U8</f>
        <v>12300.786949669984</v>
      </c>
      <c r="I62" s="57">
        <f>C8*Rates!V8</f>
        <v>5970.794966544927</v>
      </c>
      <c r="J62" s="57">
        <f>(D8-F8)*Rates!W8*1000</f>
        <v>0</v>
      </c>
    </row>
    <row r="63" spans="7:10" ht="12.75">
      <c r="G63" s="3">
        <v>39114</v>
      </c>
      <c r="H63" s="57">
        <f>B9*Rates!U9</f>
        <v>11456.230339550775</v>
      </c>
      <c r="I63" s="57">
        <f>C9*Rates!V9</f>
        <v>6337.268275698855</v>
      </c>
      <c r="J63" s="57">
        <f>(D9-F9)*Rates!W9*1000</f>
        <v>0</v>
      </c>
    </row>
    <row r="64" spans="7:10" ht="12.75">
      <c r="G64" s="3">
        <v>39142</v>
      </c>
      <c r="H64" s="57">
        <f>B10*Rates!U10</f>
        <v>12765.501783329262</v>
      </c>
      <c r="I64" s="57">
        <f>C10*Rates!V10</f>
        <v>6845.362319974397</v>
      </c>
      <c r="J64" s="57">
        <f>(D10-F10)*Rates!W10*1000</f>
        <v>0</v>
      </c>
    </row>
    <row r="65" spans="7:10" ht="12.75">
      <c r="G65" s="3">
        <v>39173</v>
      </c>
      <c r="H65" s="57">
        <f>B11*Rates!U11</f>
        <v>7585.074793590057</v>
      </c>
      <c r="I65" s="57">
        <f>C11*Rates!V11</f>
        <v>3813.5275428027785</v>
      </c>
      <c r="J65" s="57">
        <f>(D11-F11)*Rates!W11*1000</f>
        <v>0</v>
      </c>
    </row>
    <row r="66" spans="7:10" ht="12.75">
      <c r="G66" s="3">
        <v>39203</v>
      </c>
      <c r="H66" s="57">
        <f>B12*Rates!U12</f>
        <v>6700.1862360324785</v>
      </c>
      <c r="I66" s="57">
        <f>C12*Rates!V12</f>
        <v>2926.9173554076747</v>
      </c>
      <c r="J66" s="57">
        <f>(D12-F12)*Rates!W12*1000</f>
        <v>0</v>
      </c>
    </row>
    <row r="67" spans="7:10" ht="12.75">
      <c r="G67" s="3">
        <v>39234</v>
      </c>
      <c r="H67" s="57">
        <f>B13*Rates!U13</f>
        <v>9449.236383091678</v>
      </c>
      <c r="I67" s="57">
        <f>C13*Rates!V13</f>
        <v>1754.594681489334</v>
      </c>
      <c r="J67" s="57">
        <f>(D13-F13)*Rates!W13*1000</f>
        <v>0</v>
      </c>
    </row>
    <row r="68" spans="7:10" ht="12.75">
      <c r="G68" s="3">
        <v>39264</v>
      </c>
      <c r="H68" s="57">
        <f>B14*Rates!U14</f>
        <v>13633.263119223195</v>
      </c>
      <c r="I68" s="57">
        <f>C14*Rates!V14</f>
        <v>4452.594595515326</v>
      </c>
      <c r="J68" s="57">
        <f>(D14-F14)*Rates!W14*1000</f>
        <v>0</v>
      </c>
    </row>
    <row r="69" spans="7:10" ht="12.75">
      <c r="G69" s="3">
        <v>39295</v>
      </c>
      <c r="H69" s="57">
        <f>B15*Rates!U15</f>
        <v>15662.865629404778</v>
      </c>
      <c r="I69" s="57">
        <f>C15*Rates!V15</f>
        <v>5856.449387509475</v>
      </c>
      <c r="J69" s="57">
        <f>(D15-F15)*Rates!W15*1000</f>
        <v>0</v>
      </c>
    </row>
    <row r="70" spans="7:10" ht="12.75">
      <c r="G70" s="3">
        <v>39326</v>
      </c>
      <c r="H70" s="57">
        <f>B16*Rates!U16</f>
        <v>13546.00242168408</v>
      </c>
      <c r="I70" s="57">
        <f>C16*Rates!V16</f>
        <v>5936.080408397206</v>
      </c>
      <c r="J70" s="57">
        <f>(D16-F16)*Rates!W16*1000</f>
        <v>0</v>
      </c>
    </row>
    <row r="71" spans="8:10" ht="12.75">
      <c r="H71" s="57"/>
      <c r="I71" s="57"/>
      <c r="J71" s="57"/>
    </row>
    <row r="72" spans="8:10" ht="12.75">
      <c r="H72" s="57"/>
      <c r="I72" s="57"/>
      <c r="J72" s="57">
        <f>SUM(H59:J70)</f>
        <v>219619.7356590293</v>
      </c>
    </row>
    <row r="73" spans="8:10" ht="12.75">
      <c r="H73" t="s">
        <v>63</v>
      </c>
      <c r="J73" s="30">
        <f>J72/$B$18</f>
        <v>25.070746079797868</v>
      </c>
    </row>
    <row r="75" ht="12.75">
      <c r="H75" t="s">
        <v>76</v>
      </c>
    </row>
    <row r="76" spans="8:10" ht="12.75">
      <c r="H76" t="s">
        <v>1</v>
      </c>
      <c r="I76" t="s">
        <v>2</v>
      </c>
      <c r="J76" t="s">
        <v>59</v>
      </c>
    </row>
    <row r="77" spans="7:10" ht="12.75">
      <c r="G77" s="3">
        <v>38991</v>
      </c>
      <c r="H77" s="57">
        <f>B5*Rates!AA5</f>
        <v>24717.029170972244</v>
      </c>
      <c r="I77" s="57">
        <f>C5*Rates!AB5</f>
        <v>12114.598292203926</v>
      </c>
      <c r="J77" s="57">
        <f>(D5-E5)*Rates!W23*1000</f>
        <v>0</v>
      </c>
    </row>
    <row r="78" spans="7:10" ht="12.75">
      <c r="G78" s="3">
        <v>39022</v>
      </c>
      <c r="H78" s="57">
        <f>B6*Rates!AA6</f>
        <v>30809.490199239248</v>
      </c>
      <c r="I78" s="57">
        <f>C6*Rates!AB6</f>
        <v>15292.132252894864</v>
      </c>
      <c r="J78" s="57">
        <f>(D24-E24)*Rates!W24*1000</f>
        <v>0</v>
      </c>
    </row>
    <row r="79" spans="7:10" ht="12.75">
      <c r="G79" s="3">
        <v>39052</v>
      </c>
      <c r="H79" s="57">
        <f>B7*Rates!AA7</f>
        <v>32101.644946360702</v>
      </c>
      <c r="I79" s="57">
        <f>C7*Rates!AB7</f>
        <v>16444.44561097853</v>
      </c>
      <c r="J79" s="57">
        <f>(D25-E25)*Rates!W25*1000</f>
        <v>0</v>
      </c>
    </row>
    <row r="80" spans="7:10" ht="12.75">
      <c r="G80" s="3">
        <v>39083</v>
      </c>
      <c r="H80" s="57">
        <f>B8*Rates!AA8</f>
        <v>21721.839312347747</v>
      </c>
      <c r="I80" s="57">
        <f>C8*Rates!AB8</f>
        <v>12256.99693963139</v>
      </c>
      <c r="J80" s="57">
        <f>(D26-E26)*Rates!W26*1000</f>
        <v>0</v>
      </c>
    </row>
    <row r="81" spans="7:10" ht="12.75">
      <c r="G81" s="3">
        <v>39114</v>
      </c>
      <c r="H81" s="57">
        <f>B9*Rates!AA9</f>
        <v>20195.684786227077</v>
      </c>
      <c r="I81" s="57">
        <f>C9*Rates!AB9</f>
        <v>12414.766884432278</v>
      </c>
      <c r="J81" s="57">
        <f>(D27-E27)*Rates!W27*1000</f>
        <v>0</v>
      </c>
    </row>
    <row r="82" spans="7:10" ht="12.75">
      <c r="G82" s="3">
        <v>39142</v>
      </c>
      <c r="H82" s="57">
        <f>B10*Rates!AA10</f>
        <v>23257.872198761248</v>
      </c>
      <c r="I82" s="57">
        <f>C10*Rates!AB10</f>
        <v>13992.111628197856</v>
      </c>
      <c r="J82" s="57">
        <f>(D28-E28)*Rates!W28*1000</f>
        <v>0</v>
      </c>
    </row>
    <row r="83" spans="7:10" ht="12.75">
      <c r="G83" s="3">
        <v>39173</v>
      </c>
      <c r="H83" s="57">
        <f>B11*Rates!AA11</f>
        <v>16627.672595235137</v>
      </c>
      <c r="I83" s="57">
        <f>C11*Rates!AB11</f>
        <v>10370.531243851437</v>
      </c>
      <c r="J83" s="57">
        <f>(D29-E29)*Rates!W29*1000</f>
        <v>0</v>
      </c>
    </row>
    <row r="84" spans="7:10" ht="12.75">
      <c r="G84" s="3">
        <v>39203</v>
      </c>
      <c r="H84" s="57">
        <f>B12*Rates!AA12</f>
        <v>17361.966221229202</v>
      </c>
      <c r="I84" s="57">
        <f>C12*Rates!AB12</f>
        <v>10505.64826512861</v>
      </c>
      <c r="J84" s="57">
        <f>(D30-E30)*Rates!W30*1000</f>
        <v>0</v>
      </c>
    </row>
    <row r="85" spans="7:10" ht="12.75">
      <c r="G85" s="3">
        <v>39234</v>
      </c>
      <c r="H85" s="57">
        <f>B13*Rates!AA13</f>
        <v>25056.298020120495</v>
      </c>
      <c r="I85" s="57">
        <f>C13*Rates!AB13</f>
        <v>9758.856009247142</v>
      </c>
      <c r="J85" s="57">
        <f>(D31-E31)*Rates!W31*1000</f>
        <v>0</v>
      </c>
    </row>
    <row r="86" spans="7:10" ht="12.75">
      <c r="G86" s="3">
        <v>39264</v>
      </c>
      <c r="H86" s="57">
        <f>B14*Rates!AA14</f>
        <v>28287.70591570703</v>
      </c>
      <c r="I86" s="57">
        <f>C14*Rates!AB14</f>
        <v>11858.186970597206</v>
      </c>
      <c r="J86" s="57">
        <f>(D32-E32)*Rates!W32*1000</f>
        <v>0</v>
      </c>
    </row>
    <row r="87" spans="7:10" ht="12.75">
      <c r="G87" s="3">
        <v>39295</v>
      </c>
      <c r="H87" s="57">
        <f>B15*Rates!AA15</f>
        <v>29523.26754446502</v>
      </c>
      <c r="I87" s="57">
        <f>C15*Rates!AB15</f>
        <v>12932.003701660897</v>
      </c>
      <c r="J87" s="57">
        <f>(D33-E33)*Rates!W33*1000</f>
        <v>0</v>
      </c>
    </row>
    <row r="88" spans="7:10" ht="12.75">
      <c r="G88" s="3">
        <v>39326</v>
      </c>
      <c r="H88" s="57">
        <f>B16*Rates!AA16</f>
        <v>24688.320848525906</v>
      </c>
      <c r="I88" s="57">
        <f>C16*Rates!AB16</f>
        <v>11994.171615793142</v>
      </c>
      <c r="J88" s="57">
        <f>(D34-E34)*Rates!W34*1000</f>
        <v>0</v>
      </c>
    </row>
    <row r="89" spans="8:10" ht="12.75">
      <c r="H89" s="57"/>
      <c r="I89" s="57"/>
      <c r="J89" s="57"/>
    </row>
    <row r="90" spans="8:10" ht="12.75">
      <c r="H90" s="57"/>
      <c r="I90" s="57"/>
      <c r="J90" s="57">
        <f>SUM(H77:J88)</f>
        <v>444283.24117380835</v>
      </c>
    </row>
    <row r="91" spans="8:10" ht="12.75">
      <c r="H91" t="s">
        <v>63</v>
      </c>
      <c r="J91" s="30">
        <f>J90/$B$18</f>
        <v>50.71726497417904</v>
      </c>
    </row>
  </sheetData>
  <mergeCells count="2"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1"/>
  <sheetViews>
    <sheetView workbookViewId="0" topLeftCell="E1">
      <selection activeCell="N22" sqref="N22"/>
    </sheetView>
  </sheetViews>
  <sheetFormatPr defaultColWidth="9.140625" defaultRowHeight="12.75"/>
  <cols>
    <col min="1" max="1" width="10.57421875" style="1" bestFit="1" customWidth="1"/>
    <col min="21" max="21" width="12.57421875" style="0" bestFit="1" customWidth="1"/>
  </cols>
  <sheetData>
    <row r="2" ht="13.5" thickBot="1"/>
    <row r="3" spans="1:20" ht="12.75">
      <c r="A3" s="1" t="s">
        <v>58</v>
      </c>
      <c r="B3" t="s">
        <v>57</v>
      </c>
      <c r="H3" t="s">
        <v>64</v>
      </c>
      <c r="L3" s="64" t="s">
        <v>55</v>
      </c>
      <c r="M3" s="65"/>
      <c r="N3" s="64" t="s">
        <v>56</v>
      </c>
      <c r="O3" s="65"/>
      <c r="P3" t="s">
        <v>78</v>
      </c>
      <c r="R3" t="s">
        <v>79</v>
      </c>
      <c r="T3" t="s">
        <v>80</v>
      </c>
    </row>
    <row r="4" spans="1:21" ht="12.75">
      <c r="A4" s="2" t="s">
        <v>0</v>
      </c>
      <c r="B4" t="s">
        <v>1</v>
      </c>
      <c r="C4" t="s">
        <v>2</v>
      </c>
      <c r="D4" t="s">
        <v>59</v>
      </c>
      <c r="E4" t="s">
        <v>74</v>
      </c>
      <c r="F4" t="s">
        <v>75</v>
      </c>
      <c r="H4" t="s">
        <v>1</v>
      </c>
      <c r="I4" t="s">
        <v>2</v>
      </c>
      <c r="J4" t="s">
        <v>59</v>
      </c>
      <c r="L4" s="20">
        <v>2520018.5664706407</v>
      </c>
      <c r="M4" s="21">
        <v>1429753.2124551309</v>
      </c>
      <c r="N4" s="22">
        <v>0.05290080447638039</v>
      </c>
      <c r="O4" s="23">
        <v>0.030013705513088653</v>
      </c>
      <c r="P4">
        <f aca="true" t="shared" si="0" ref="P4:P15">L4*$L$18</f>
        <v>463.4110472130921</v>
      </c>
      <c r="Q4">
        <f aca="true" t="shared" si="1" ref="Q4:Q15">M4*$L$18</f>
        <v>262.92006029465654</v>
      </c>
      <c r="R4">
        <f>B5-P4</f>
        <v>-47.411047213092104</v>
      </c>
      <c r="S4">
        <f>C5-Q4</f>
        <v>66.07993970534346</v>
      </c>
      <c r="T4" s="57">
        <f>R4*Rates!AA5</f>
        <v>-2528.770610972247</v>
      </c>
      <c r="U4" s="57">
        <f>S4*Rates!AB5</f>
        <v>3044.77309112941</v>
      </c>
    </row>
    <row r="5" spans="1:21" ht="12.75">
      <c r="A5" s="3">
        <v>38991</v>
      </c>
      <c r="B5">
        <f>$D5*'Hours07-20'!C38</f>
        <v>416</v>
      </c>
      <c r="C5">
        <f>$D5*'Hours07-20'!D38</f>
        <v>329</v>
      </c>
      <c r="D5">
        <v>1</v>
      </c>
      <c r="E5" s="29">
        <f>(B5+C5)/('Hours07-20'!C38+'Hours07-20'!D38)</f>
        <v>1</v>
      </c>
      <c r="F5" s="29">
        <f>(B5)/('Hours07-20'!C38)</f>
        <v>1</v>
      </c>
      <c r="G5" s="3">
        <v>38991</v>
      </c>
      <c r="H5" s="57">
        <f>B5*Rates!C5</f>
        <v>12355.199999999999</v>
      </c>
      <c r="I5" s="57">
        <f>C5*Rates!D5</f>
        <v>7159.040000000001</v>
      </c>
      <c r="J5" s="57">
        <f>D5*Rates!E5*1000</f>
        <v>1940</v>
      </c>
      <c r="L5" s="20">
        <v>2658203.5201743906</v>
      </c>
      <c r="M5" s="21">
        <v>1598970.2070818278</v>
      </c>
      <c r="N5" s="22">
        <v>0.0558016145397355</v>
      </c>
      <c r="O5" s="23">
        <v>0.03356594725683292</v>
      </c>
      <c r="P5">
        <f t="shared" si="0"/>
        <v>488.82214336808283</v>
      </c>
      <c r="Q5">
        <f t="shared" si="1"/>
        <v>294.0376979698563</v>
      </c>
      <c r="R5">
        <f aca="true" t="shared" si="2" ref="R5:S15">B6-P5</f>
        <v>-88.82214336808283</v>
      </c>
      <c r="S5">
        <f t="shared" si="2"/>
        <v>25.96230203014369</v>
      </c>
      <c r="T5" s="57">
        <f>R5*Rates!AA6</f>
        <v>-5598.283532572581</v>
      </c>
      <c r="U5" s="57">
        <f>S5*Rates!AB6</f>
        <v>1350.2314804384678</v>
      </c>
    </row>
    <row r="6" spans="1:21" ht="12.75">
      <c r="A6" s="3">
        <v>39022</v>
      </c>
      <c r="B6">
        <f>$D6*'Hours07-20'!C39</f>
        <v>400</v>
      </c>
      <c r="C6">
        <f>$D6*'Hours07-20'!D39</f>
        <v>320</v>
      </c>
      <c r="D6">
        <v>1</v>
      </c>
      <c r="E6" s="29">
        <f>(B6+C6)/('Hours07-20'!C39+'Hours07-20'!D39)</f>
        <v>1</v>
      </c>
      <c r="F6" s="29">
        <f>(B6)/('Hours07-20'!C39)</f>
        <v>1</v>
      </c>
      <c r="G6" s="3">
        <v>39022</v>
      </c>
      <c r="H6" s="57">
        <f>B6*Rates!C6</f>
        <v>12672</v>
      </c>
      <c r="I6" s="57">
        <f>C6*Rates!D6</f>
        <v>7392</v>
      </c>
      <c r="J6" s="57">
        <f>D6*Rates!E6*1000</f>
        <v>2080</v>
      </c>
      <c r="L6" s="20">
        <v>2639862.148976227</v>
      </c>
      <c r="M6" s="21">
        <v>1631988.28579841</v>
      </c>
      <c r="N6" s="22">
        <v>0.05541658829251159</v>
      </c>
      <c r="O6" s="23">
        <v>0.034259070295532566</v>
      </c>
      <c r="P6">
        <f t="shared" si="0"/>
        <v>485.4493134424013</v>
      </c>
      <c r="Q6">
        <f t="shared" si="1"/>
        <v>300.1094557888652</v>
      </c>
      <c r="R6">
        <f t="shared" si="2"/>
        <v>-85.44931344240132</v>
      </c>
      <c r="S6">
        <f t="shared" si="2"/>
        <v>43.890544211134795</v>
      </c>
      <c r="T6" s="57">
        <f>R6*Rates!AA7</f>
        <v>-5650.566279694037</v>
      </c>
      <c r="U6" s="57">
        <f>S6*Rates!AB7</f>
        <v>2404.974762354801</v>
      </c>
    </row>
    <row r="7" spans="1:21" ht="12.75">
      <c r="A7" s="3">
        <v>39052</v>
      </c>
      <c r="B7">
        <f>$D7*'Hours07-20'!C40</f>
        <v>400</v>
      </c>
      <c r="C7">
        <f>$D7*'Hours07-20'!D40</f>
        <v>344</v>
      </c>
      <c r="D7">
        <v>1</v>
      </c>
      <c r="E7" s="29">
        <f>(B7+C7)/('Hours07-20'!C40+'Hours07-20'!D40)</f>
        <v>1</v>
      </c>
      <c r="F7" s="29">
        <f>(B7)/('Hours07-20'!C40)</f>
        <v>1</v>
      </c>
      <c r="G7" s="3">
        <v>39052</v>
      </c>
      <c r="H7" s="57">
        <f>B7*Rates!C7</f>
        <v>13224</v>
      </c>
      <c r="I7" s="57">
        <f>C7*Rates!D7</f>
        <v>8345.44</v>
      </c>
      <c r="J7" s="57">
        <f>D7*Rates!E7*1000</f>
        <v>2180</v>
      </c>
      <c r="L7" s="20">
        <v>1997599.1775799892</v>
      </c>
      <c r="M7" s="21">
        <v>1332899.0656379322</v>
      </c>
      <c r="N7" s="22">
        <v>0.041934057519003774</v>
      </c>
      <c r="O7" s="23">
        <v>0.027980521174022808</v>
      </c>
      <c r="P7">
        <f t="shared" si="0"/>
        <v>367.34234386647296</v>
      </c>
      <c r="Q7">
        <f t="shared" si="1"/>
        <v>245.1093654844397</v>
      </c>
      <c r="R7">
        <f t="shared" si="2"/>
        <v>48.65765613352704</v>
      </c>
      <c r="S7">
        <f t="shared" si="2"/>
        <v>82.8906345155603</v>
      </c>
      <c r="T7" s="57">
        <f>R7*Rates!AA8</f>
        <v>2877.244634318923</v>
      </c>
      <c r="U7" s="57">
        <f>S7*Rates!AB8</f>
        <v>4145.048687035277</v>
      </c>
    </row>
    <row r="8" spans="1:21" ht="12.75">
      <c r="A8" s="3">
        <v>39083</v>
      </c>
      <c r="B8">
        <f>$D8*'Hours07-20'!C41</f>
        <v>416</v>
      </c>
      <c r="C8">
        <f>$D8*'Hours07-20'!D41</f>
        <v>328</v>
      </c>
      <c r="D8">
        <v>1</v>
      </c>
      <c r="E8" s="29">
        <f>(B8+C8)/('Hours07-20'!C41+'Hours07-20'!D41)</f>
        <v>1</v>
      </c>
      <c r="F8" s="29">
        <f>(B8)/('Hours07-20'!C41)</f>
        <v>1</v>
      </c>
      <c r="G8" s="3">
        <v>39083</v>
      </c>
      <c r="H8" s="57">
        <f>B8*Rates!C8</f>
        <v>11677.12</v>
      </c>
      <c r="I8" s="57">
        <f>C8*Rates!D8</f>
        <v>6658.400000000001</v>
      </c>
      <c r="J8" s="57">
        <f>D8*Rates!E8*1000</f>
        <v>1850</v>
      </c>
      <c r="L8" s="20">
        <v>1853076.1047820207</v>
      </c>
      <c r="M8" s="21">
        <v>1288646.5073312388</v>
      </c>
      <c r="N8" s="22">
        <v>0.038900196214117194</v>
      </c>
      <c r="O8" s="23">
        <v>0.027051561377571528</v>
      </c>
      <c r="P8">
        <f t="shared" si="0"/>
        <v>340.7657188356665</v>
      </c>
      <c r="Q8">
        <f t="shared" si="1"/>
        <v>236.9716776675265</v>
      </c>
      <c r="R8">
        <f t="shared" si="2"/>
        <v>43.23428116433348</v>
      </c>
      <c r="S8">
        <f t="shared" si="2"/>
        <v>51.02832233247349</v>
      </c>
      <c r="T8" s="57">
        <f>R8*Rates!AA9</f>
        <v>2562.3056137729222</v>
      </c>
      <c r="U8" s="57">
        <f>S8*Rates!AB9</f>
        <v>2673.3351955677213</v>
      </c>
    </row>
    <row r="9" spans="1:21" ht="12.75">
      <c r="A9" s="3">
        <v>39114</v>
      </c>
      <c r="B9">
        <f>$D9*'Hours07-20'!C42</f>
        <v>384</v>
      </c>
      <c r="C9">
        <f>$D9*'Hours07-20'!D42</f>
        <v>288</v>
      </c>
      <c r="D9">
        <v>1</v>
      </c>
      <c r="E9" s="29">
        <f>(B9+C9)/('Hours07-20'!C42+'Hours07-20'!D42)</f>
        <v>1</v>
      </c>
      <c r="F9" s="29">
        <f>(B9)/('Hours07-20'!C42)</f>
        <v>1</v>
      </c>
      <c r="G9" s="3">
        <v>39114</v>
      </c>
      <c r="H9" s="57">
        <f>B9*Rates!C9</f>
        <v>11005.44</v>
      </c>
      <c r="I9" s="57">
        <f>C9*Rates!D9</f>
        <v>5904</v>
      </c>
      <c r="J9" s="57">
        <f>D9*Rates!E9*1000</f>
        <v>1880</v>
      </c>
      <c r="L9" s="20">
        <v>2224756.821834941</v>
      </c>
      <c r="M9" s="21">
        <v>1515365.7989456018</v>
      </c>
      <c r="N9" s="22">
        <v>0.04670260259400149</v>
      </c>
      <c r="O9" s="23">
        <v>0.031810904453964936</v>
      </c>
      <c r="P9">
        <f t="shared" si="0"/>
        <v>409.1147987234529</v>
      </c>
      <c r="Q9">
        <f t="shared" si="1"/>
        <v>278.66352301673277</v>
      </c>
      <c r="R9">
        <f t="shared" si="2"/>
        <v>22.885201276547093</v>
      </c>
      <c r="S9">
        <f t="shared" si="2"/>
        <v>32.33647698326723</v>
      </c>
      <c r="T9" s="57">
        <f>R9*Rates!AA10</f>
        <v>1301.0066812387533</v>
      </c>
      <c r="U9" s="57">
        <f>S9*Rates!AB10</f>
        <v>1623.6627984688093</v>
      </c>
    </row>
    <row r="10" spans="1:21" ht="12.75">
      <c r="A10" s="3">
        <v>39142</v>
      </c>
      <c r="B10">
        <f>$D10*'Hours07-20'!C43</f>
        <v>432</v>
      </c>
      <c r="C10">
        <f>$D10*'Hours07-20'!D43</f>
        <v>311</v>
      </c>
      <c r="D10">
        <v>1</v>
      </c>
      <c r="E10" s="29">
        <f>(B10+C10)/('Hours07-20'!C43+'Hours07-20'!D43)</f>
        <v>1</v>
      </c>
      <c r="F10" s="29">
        <f>(B10)/('Hours07-20'!C43)</f>
        <v>1</v>
      </c>
      <c r="G10" s="3">
        <v>39142</v>
      </c>
      <c r="H10" s="57">
        <f>B10*Rates!C10</f>
        <v>11486.88</v>
      </c>
      <c r="I10" s="57">
        <f>C10*Rates!D10</f>
        <v>6061.389999999999</v>
      </c>
      <c r="J10" s="57">
        <f>D10*Rates!E10*1000</f>
        <v>1750</v>
      </c>
      <c r="L10" s="20">
        <v>1917353.3100519364</v>
      </c>
      <c r="M10" s="21">
        <v>1390318.6922613392</v>
      </c>
      <c r="N10" s="22">
        <v>0.04024951796654945</v>
      </c>
      <c r="O10" s="23">
        <v>0.02918588707153117</v>
      </c>
      <c r="P10">
        <f t="shared" si="0"/>
        <v>352.58577738697306</v>
      </c>
      <c r="Q10">
        <f t="shared" si="1"/>
        <v>255.66837074661296</v>
      </c>
      <c r="R10">
        <f t="shared" si="2"/>
        <v>47.414222613026936</v>
      </c>
      <c r="S10">
        <f t="shared" si="2"/>
        <v>64.33162925338704</v>
      </c>
      <c r="T10" s="57">
        <f>R10*Rates!AA11</f>
        <v>2236.0180714315293</v>
      </c>
      <c r="U10" s="57">
        <f>S10*Rates!AB11</f>
        <v>2609.447422815228</v>
      </c>
    </row>
    <row r="11" spans="1:21" ht="12.75">
      <c r="A11" s="3">
        <v>39173</v>
      </c>
      <c r="B11">
        <f>$D11*'Hours07-20'!C44</f>
        <v>400</v>
      </c>
      <c r="C11">
        <f>$D11*'Hours07-20'!D44</f>
        <v>320</v>
      </c>
      <c r="D11">
        <v>1</v>
      </c>
      <c r="E11" s="29">
        <f>(B11+C11)/('Hours07-20'!C44+'Hours07-20'!D44)</f>
        <v>1</v>
      </c>
      <c r="F11" s="29">
        <f>(B11)/('Hours07-20'!C44)</f>
        <v>1</v>
      </c>
      <c r="G11" s="3">
        <v>39173</v>
      </c>
      <c r="H11" s="57">
        <f>B11*Rates!C11</f>
        <v>9980</v>
      </c>
      <c r="I11" s="57">
        <f>C11*Rates!D11</f>
        <v>5737.6</v>
      </c>
      <c r="J11" s="57">
        <f>D11*Rates!E11*1000</f>
        <v>1640</v>
      </c>
      <c r="L11" s="20">
        <v>2260677.693963502</v>
      </c>
      <c r="M11" s="21">
        <v>1606961.308519415</v>
      </c>
      <c r="N11" s="22">
        <v>0.04745666173403212</v>
      </c>
      <c r="O11" s="23">
        <v>0.03373369828070446</v>
      </c>
      <c r="P11">
        <f t="shared" si="0"/>
        <v>415.72035679012123</v>
      </c>
      <c r="Q11">
        <f t="shared" si="1"/>
        <v>295.50719693897094</v>
      </c>
      <c r="R11">
        <f t="shared" si="2"/>
        <v>0.27964320987877045</v>
      </c>
      <c r="S11">
        <f t="shared" si="2"/>
        <v>32.492803061029065</v>
      </c>
      <c r="T11" s="57">
        <f>R11*Rates!AA12</f>
        <v>11.678898770796721</v>
      </c>
      <c r="U11" s="57">
        <f>S11*Rates!AB12</f>
        <v>1155.1595482047223</v>
      </c>
    </row>
    <row r="12" spans="1:21" ht="12.75">
      <c r="A12" s="3">
        <v>39203</v>
      </c>
      <c r="B12">
        <f>$D12*'Hours07-20'!C45</f>
        <v>416</v>
      </c>
      <c r="C12">
        <f>$D12*'Hours07-20'!D45</f>
        <v>328</v>
      </c>
      <c r="D12">
        <v>1</v>
      </c>
      <c r="E12" s="29">
        <f>(B12+C12)/('Hours07-20'!C45+'Hours07-20'!D45)</f>
        <v>1</v>
      </c>
      <c r="F12" s="29">
        <f>(B12)/('Hours07-20'!C45)</f>
        <v>1</v>
      </c>
      <c r="G12" s="3">
        <v>39203</v>
      </c>
      <c r="H12" s="57">
        <f>B12*Rates!C12</f>
        <v>8669.44</v>
      </c>
      <c r="I12" s="57">
        <f>C12*Rates!D12</f>
        <v>4726.4800000000005</v>
      </c>
      <c r="J12" s="57">
        <f>D12*Rates!E12*1000</f>
        <v>1360</v>
      </c>
      <c r="L12" s="20">
        <v>3309253.816917282</v>
      </c>
      <c r="M12" s="21">
        <v>1697188.9370668605</v>
      </c>
      <c r="N12" s="22">
        <v>0.0694686108510051</v>
      </c>
      <c r="O12" s="23">
        <v>0.035627777236972136</v>
      </c>
      <c r="P12">
        <f t="shared" si="0"/>
        <v>608.5450310548044</v>
      </c>
      <c r="Q12">
        <f t="shared" si="1"/>
        <v>312.0993285958758</v>
      </c>
      <c r="R12">
        <f t="shared" si="2"/>
        <v>-192.54503105480444</v>
      </c>
      <c r="S12">
        <f t="shared" si="2"/>
        <v>-8.099328595875818</v>
      </c>
      <c r="T12" s="57">
        <f>R12*Rates!AA13</f>
        <v>-7927.869646787164</v>
      </c>
      <c r="U12" s="57">
        <f>S12*Rates!AB13</f>
        <v>-253.25328924714128</v>
      </c>
    </row>
    <row r="13" spans="1:21" ht="12.75">
      <c r="A13" s="3">
        <v>39234</v>
      </c>
      <c r="B13">
        <f>$D13*'Hours07-20'!C46</f>
        <v>416</v>
      </c>
      <c r="C13">
        <f>$D13*'Hours07-20'!D46</f>
        <v>304</v>
      </c>
      <c r="D13">
        <v>1</v>
      </c>
      <c r="E13" s="29">
        <f>(B13+C13)/('Hours07-20'!C46+'Hours07-20'!D46)</f>
        <v>1</v>
      </c>
      <c r="F13" s="29">
        <f>(B13)/('Hours07-20'!C46)</f>
        <v>1</v>
      </c>
      <c r="G13" s="3">
        <v>39234</v>
      </c>
      <c r="H13" s="57">
        <f>B13*Rates!C13</f>
        <v>7849.92</v>
      </c>
      <c r="I13" s="57">
        <f>C13*Rates!D13</f>
        <v>3046.08</v>
      </c>
      <c r="J13" s="57">
        <f>D13*Rates!E13*1000</f>
        <v>1250</v>
      </c>
      <c r="L13" s="20">
        <v>3107264.6400012774</v>
      </c>
      <c r="M13" s="21">
        <v>1570249.7628143367</v>
      </c>
      <c r="N13" s="22">
        <v>0.06522840798244299</v>
      </c>
      <c r="O13" s="23">
        <v>0.0329630411406303</v>
      </c>
      <c r="P13">
        <f t="shared" si="0"/>
        <v>571.4008539262004</v>
      </c>
      <c r="Q13">
        <f t="shared" si="1"/>
        <v>288.75624039192127</v>
      </c>
      <c r="R13">
        <f t="shared" si="2"/>
        <v>-171.4008539262004</v>
      </c>
      <c r="S13">
        <f t="shared" si="2"/>
        <v>55.24375960807873</v>
      </c>
      <c r="T13" s="57">
        <f>R13*Rates!AA14</f>
        <v>-8485.351249040365</v>
      </c>
      <c r="U13" s="57">
        <f>S13*Rates!AB14</f>
        <v>2268.6638027361273</v>
      </c>
    </row>
    <row r="14" spans="1:21" ht="12.75">
      <c r="A14" s="3">
        <v>39264</v>
      </c>
      <c r="B14">
        <f>$D14*'Hours07-20'!C47</f>
        <v>400</v>
      </c>
      <c r="C14">
        <f>$D14*'Hours07-20'!D47</f>
        <v>344</v>
      </c>
      <c r="D14">
        <v>1</v>
      </c>
      <c r="E14" s="29">
        <f>(B14+C14)/('Hours07-20'!C47+'Hours07-20'!D47)</f>
        <v>1</v>
      </c>
      <c r="F14" s="29">
        <f>(B14)/('Hours07-20'!C47)</f>
        <v>1</v>
      </c>
      <c r="G14" s="3">
        <v>39264</v>
      </c>
      <c r="H14" s="57">
        <f>B14*Rates!C14</f>
        <v>9296</v>
      </c>
      <c r="I14" s="57">
        <f>C14*Rates!D14</f>
        <v>5851.4400000000005</v>
      </c>
      <c r="J14" s="57">
        <f>D14*Rates!E14*1000</f>
        <v>1530</v>
      </c>
      <c r="L14" s="20">
        <v>2938899.647361982</v>
      </c>
      <c r="M14" s="21">
        <v>1500269.9204671502</v>
      </c>
      <c r="N14" s="22">
        <v>0.061694051658730424</v>
      </c>
      <c r="O14" s="23">
        <v>0.0314940083300978</v>
      </c>
      <c r="P14">
        <f t="shared" si="0"/>
        <v>540.4398925304783</v>
      </c>
      <c r="Q14">
        <f t="shared" si="1"/>
        <v>275.88751297165663</v>
      </c>
      <c r="R14">
        <f t="shared" si="2"/>
        <v>-108.43989253047835</v>
      </c>
      <c r="S14">
        <f t="shared" si="2"/>
        <v>36.11248702834337</v>
      </c>
      <c r="T14" s="57">
        <f>R14*Rates!AA15</f>
        <v>-5923.877944465019</v>
      </c>
      <c r="U14" s="57">
        <f>S14*Rates!AB15</f>
        <v>1692.7435783391022</v>
      </c>
    </row>
    <row r="15" spans="1:21" ht="13.5" thickBot="1">
      <c r="A15" s="3">
        <v>39295</v>
      </c>
      <c r="B15">
        <f>$D15*'Hours07-20'!C48</f>
        <v>432</v>
      </c>
      <c r="C15">
        <f>$D15*'Hours07-20'!D48</f>
        <v>312</v>
      </c>
      <c r="D15">
        <v>1</v>
      </c>
      <c r="E15" s="29">
        <f>(B15+C15)/('Hours07-20'!C48+'Hours07-20'!D48)</f>
        <v>1</v>
      </c>
      <c r="F15" s="29">
        <f>(B15)/('Hours07-20'!C48)</f>
        <v>1</v>
      </c>
      <c r="G15" s="3">
        <v>39295</v>
      </c>
      <c r="H15" s="57">
        <f>B15*Rates!C15</f>
        <v>11754.720000000001</v>
      </c>
      <c r="I15" s="57">
        <f>C15*Rates!D15</f>
        <v>6296.16</v>
      </c>
      <c r="J15" s="57">
        <f>D15*Rates!E15*1000</f>
        <v>1790</v>
      </c>
      <c r="L15" s="24">
        <v>2362568.9858141486</v>
      </c>
      <c r="M15" s="25">
        <v>1284531.4459285112</v>
      </c>
      <c r="N15" s="26">
        <v>0.049595586970438574</v>
      </c>
      <c r="O15" s="27">
        <v>0.026965177070102368</v>
      </c>
      <c r="P15">
        <f t="shared" si="0"/>
        <v>434.45734186104175</v>
      </c>
      <c r="Q15">
        <f t="shared" si="1"/>
        <v>236.21495113409668</v>
      </c>
      <c r="R15">
        <f t="shared" si="2"/>
        <v>-50.457341861041755</v>
      </c>
      <c r="S15">
        <f t="shared" si="2"/>
        <v>99.78504886590332</v>
      </c>
      <c r="T15" s="57">
        <f>R15*Rates!AA16</f>
        <v>-2867.271248525907</v>
      </c>
      <c r="U15" s="57">
        <f>S15*Rates!AB16</f>
        <v>5066.736864206859</v>
      </c>
    </row>
    <row r="16" spans="1:21" ht="12.75">
      <c r="A16" s="3">
        <v>39326</v>
      </c>
      <c r="B16">
        <f>$D16*'Hours07-20'!C49</f>
        <v>384</v>
      </c>
      <c r="C16">
        <f>$D16*'Hours07-20'!D49</f>
        <v>336</v>
      </c>
      <c r="D16">
        <v>1</v>
      </c>
      <c r="E16" s="29">
        <f>(B16+C16)/('Hours07-20'!C49+'Hours07-20'!D49)</f>
        <v>1</v>
      </c>
      <c r="F16" s="29">
        <f>(B16)/('Hours07-20'!C49)</f>
        <v>1</v>
      </c>
      <c r="G16" s="3">
        <v>39326</v>
      </c>
      <c r="H16" s="57">
        <f>B16*Rates!C16</f>
        <v>10786.56</v>
      </c>
      <c r="I16" s="57">
        <f>C16*Rates!D16</f>
        <v>7573.44</v>
      </c>
      <c r="J16" s="57">
        <f>D16*Rates!E16*1000</f>
        <v>1850</v>
      </c>
      <c r="K16" t="s">
        <v>93</v>
      </c>
      <c r="L16" s="28">
        <f>SUM(L4:L15)</f>
        <v>29789534.43392834</v>
      </c>
      <c r="M16" s="28">
        <f>SUM(M4:M15)</f>
        <v>17847143.144307755</v>
      </c>
      <c r="U16" s="30">
        <f>SUM(T4:U15)</f>
        <v>-2212.2126704750117</v>
      </c>
    </row>
    <row r="17" spans="1:12" ht="12.75">
      <c r="A17" s="3" t="s">
        <v>60</v>
      </c>
      <c r="B17">
        <f>SUM(B5:B16)</f>
        <v>4896</v>
      </c>
      <c r="C17">
        <f>SUM(C5:C16)</f>
        <v>3864</v>
      </c>
      <c r="K17" t="s">
        <v>61</v>
      </c>
      <c r="L17" s="28">
        <f>L16+M16</f>
        <v>47636677.578236096</v>
      </c>
    </row>
    <row r="18" spans="1:12" ht="12.75">
      <c r="A18" s="3" t="s">
        <v>61</v>
      </c>
      <c r="B18">
        <f>B17+C17</f>
        <v>8760</v>
      </c>
      <c r="J18" s="57">
        <f>SUM(H5:J16)</f>
        <v>226608.75</v>
      </c>
      <c r="K18" t="s">
        <v>94</v>
      </c>
      <c r="L18" s="22">
        <f>B18/L17</f>
        <v>0.00018389191785285643</v>
      </c>
    </row>
    <row r="19" spans="1:10" ht="12.75">
      <c r="A19" s="3"/>
      <c r="H19" t="s">
        <v>63</v>
      </c>
      <c r="J19" s="30">
        <f>J18/B18</f>
        <v>25.86857876712329</v>
      </c>
    </row>
    <row r="20" ht="12.75">
      <c r="A20" s="3"/>
    </row>
    <row r="21" spans="1:8" ht="12.75">
      <c r="A21" s="3"/>
      <c r="H21" t="s">
        <v>70</v>
      </c>
    </row>
    <row r="22" spans="1:10" ht="12.75">
      <c r="A22" s="3"/>
      <c r="H22" t="s">
        <v>1</v>
      </c>
      <c r="I22" t="s">
        <v>2</v>
      </c>
      <c r="J22" t="s">
        <v>59</v>
      </c>
    </row>
    <row r="23" spans="1:10" ht="12.75">
      <c r="A23" s="3"/>
      <c r="G23" s="3">
        <v>38991</v>
      </c>
      <c r="H23" s="57">
        <f>B5*Rates!I5</f>
        <v>12217.168894838514</v>
      </c>
      <c r="I23" s="57">
        <f>C5*Rates!J5</f>
        <v>7078.508856061243</v>
      </c>
      <c r="J23" s="57">
        <f>D5*Rates!K5*1000</f>
        <v>1921.9339577681258</v>
      </c>
    </row>
    <row r="24" spans="1:10" ht="12.75">
      <c r="A24" s="3"/>
      <c r="G24" s="3">
        <v>39022</v>
      </c>
      <c r="H24" s="57">
        <f>B6*Rates!I6</f>
        <v>12529.965820598714</v>
      </c>
      <c r="I24" s="57">
        <f>C6*Rates!J6</f>
        <v>7310.654127865146</v>
      </c>
      <c r="J24" s="57">
        <f>D6*Rates!K6*1000</f>
        <v>2052.3819639514827</v>
      </c>
    </row>
    <row r="25" spans="1:10" ht="12.75">
      <c r="A25" s="3"/>
      <c r="G25" s="3">
        <v>39052</v>
      </c>
      <c r="H25" s="57">
        <f>B7*Rates!I7</f>
        <v>13076.1081398197</v>
      </c>
      <c r="I25" s="57">
        <f>C7*Rates!J7</f>
        <v>8250.853784164818</v>
      </c>
      <c r="J25" s="57">
        <f>D7*Rates!K7*1000</f>
        <v>2156.740368898168</v>
      </c>
    </row>
    <row r="26" spans="1:10" ht="12.75">
      <c r="A26" s="3"/>
      <c r="G26" s="3">
        <v>39083</v>
      </c>
      <c r="H26" s="57">
        <f>B8*Rates!I8</f>
        <v>11544.265899742286</v>
      </c>
      <c r="I26" s="57">
        <f>C8*Rates!J8</f>
        <v>6583.48476219664</v>
      </c>
      <c r="J26" s="57">
        <f>D8*Rates!K8*1000</f>
        <v>1826.2720865669974</v>
      </c>
    </row>
    <row r="27" spans="1:10" ht="12.75">
      <c r="A27" s="3"/>
      <c r="G27" s="3">
        <v>39114</v>
      </c>
      <c r="H27" s="57">
        <f>B9*Rates!I9</f>
        <v>10883.329335079945</v>
      </c>
      <c r="I27" s="57">
        <f>C9*Rates!J9</f>
        <v>5838.226606337376</v>
      </c>
      <c r="J27" s="57">
        <f>D9*Rates!K9*1000</f>
        <v>1861.058221549226</v>
      </c>
    </row>
    <row r="28" spans="1:10" ht="12.75">
      <c r="A28" s="3"/>
      <c r="G28" s="3">
        <v>39142</v>
      </c>
      <c r="H28" s="57">
        <f>B10*Rates!I10</f>
        <v>11357.116493537897</v>
      </c>
      <c r="I28" s="57">
        <f>C10*Rates!J10</f>
        <v>5993.442340628081</v>
      </c>
      <c r="J28" s="57">
        <f>D10*Rates!K10*1000</f>
        <v>1730.610215365869</v>
      </c>
    </row>
    <row r="29" spans="1:10" ht="12.75">
      <c r="A29" s="3"/>
      <c r="G29" s="3">
        <v>39173</v>
      </c>
      <c r="H29" s="57">
        <f>B11*Rates!I11</f>
        <v>9868.826494458232</v>
      </c>
      <c r="I29" s="57">
        <f>C11*Rates!J11</f>
        <v>5674.314338301116</v>
      </c>
      <c r="J29" s="57">
        <f>D11*Rates!K11*1000</f>
        <v>1626.2518104191834</v>
      </c>
    </row>
    <row r="30" spans="1:10" ht="12.75">
      <c r="A30" s="3"/>
      <c r="G30" s="3">
        <v>39203</v>
      </c>
      <c r="H30" s="57">
        <f>B12*Rates!I12</f>
        <v>8574.086550419684</v>
      </c>
      <c r="I30" s="57">
        <f>C12*Rates!J12</f>
        <v>4672.334506273006</v>
      </c>
      <c r="J30" s="57">
        <f>D12*Rates!K12*1000</f>
        <v>1347.9627305613553</v>
      </c>
    </row>
    <row r="31" spans="1:10" ht="12.75">
      <c r="A31" s="3"/>
      <c r="G31" s="3">
        <v>39234</v>
      </c>
      <c r="H31" s="57">
        <f>B13*Rates!I13</f>
        <v>7760.090991835538</v>
      </c>
      <c r="I31" s="57">
        <f>C13*Rates!J13</f>
        <v>3011.2269886016297</v>
      </c>
      <c r="J31" s="57">
        <f>D13*Rates!K13*1000</f>
        <v>1234.9077918691125</v>
      </c>
    </row>
    <row r="32" spans="1:10" ht="12.75">
      <c r="A32" s="3"/>
      <c r="G32" s="3">
        <v>39264</v>
      </c>
      <c r="H32" s="57">
        <f>B14*Rates!I14</f>
        <v>9190.496862304775</v>
      </c>
      <c r="I32" s="57">
        <f>C14*Rates!J14</f>
        <v>5785.769114784176</v>
      </c>
      <c r="J32" s="57">
        <f>D14*Rates!K14*1000</f>
        <v>1513.1968717269406</v>
      </c>
    </row>
    <row r="33" spans="1:10" ht="12.75">
      <c r="A33" s="3"/>
      <c r="G33" s="3">
        <v>39295</v>
      </c>
      <c r="H33" s="57">
        <f>B15*Rates!I15</f>
        <v>11623.856576581626</v>
      </c>
      <c r="I33" s="57">
        <f>C15*Rates!J15</f>
        <v>6227.066023168728</v>
      </c>
      <c r="J33" s="57">
        <f>D15*Rates!K15*1000</f>
        <v>1774.0928840936544</v>
      </c>
    </row>
    <row r="34" spans="1:10" ht="12.75">
      <c r="A34" s="3"/>
      <c r="G34" s="3">
        <v>39326</v>
      </c>
      <c r="H34" s="57">
        <f>B16*Rates!I16</f>
        <v>10666.263852790838</v>
      </c>
      <c r="I34" s="57">
        <f>C16*Rates!J16</f>
        <v>7489.176572593942</v>
      </c>
      <c r="J34" s="57">
        <f>D16*Rates!K16*1000</f>
        <v>1826.2720865669974</v>
      </c>
    </row>
    <row r="35" ht="12.75">
      <c r="A35" s="3"/>
    </row>
    <row r="36" spans="1:10" ht="12.75">
      <c r="A36" s="3"/>
      <c r="J36" s="57">
        <f>SUM(H23:J34)</f>
        <v>224078.3149223208</v>
      </c>
    </row>
    <row r="37" spans="1:10" ht="12.75">
      <c r="A37" s="3"/>
      <c r="H37" t="s">
        <v>63</v>
      </c>
      <c r="J37" s="30">
        <f>J36/B18</f>
        <v>25.579716315333425</v>
      </c>
    </row>
    <row r="38" ht="12.75">
      <c r="A38" s="3"/>
    </row>
    <row r="39" spans="1:8" ht="12.75">
      <c r="A39" s="3"/>
      <c r="H39" t="s">
        <v>72</v>
      </c>
    </row>
    <row r="40" spans="1:10" ht="12.75">
      <c r="A40" s="3"/>
      <c r="H40" t="s">
        <v>1</v>
      </c>
      <c r="I40" t="s">
        <v>2</v>
      </c>
      <c r="J40" t="s">
        <v>59</v>
      </c>
    </row>
    <row r="41" spans="1:10" ht="12.75">
      <c r="A41" s="3"/>
      <c r="G41" s="3">
        <v>38991</v>
      </c>
      <c r="H41" s="57">
        <f>B5*Rates!O5</f>
        <v>9007.008143120238</v>
      </c>
      <c r="I41" s="57">
        <f>C5*Rates!P5</f>
        <v>6153.731313570346</v>
      </c>
      <c r="J41" s="57">
        <f>D5*Rates!Q5*1000</f>
        <v>3450.4541674370153</v>
      </c>
    </row>
    <row r="42" spans="1:10" ht="12.75">
      <c r="A42" s="3"/>
      <c r="G42" s="3">
        <v>39022</v>
      </c>
      <c r="H42" s="57">
        <f>B6*Rates!O6</f>
        <v>10234.130954013632</v>
      </c>
      <c r="I42" s="57">
        <f>C6*Rates!P6</f>
        <v>6755.730976433251</v>
      </c>
      <c r="J42" s="57">
        <f>D6*Rates!Q6*1000</f>
        <v>3450.4541674370153</v>
      </c>
    </row>
    <row r="43" spans="1:10" ht="12.75">
      <c r="A43" s="3"/>
      <c r="G43" s="3">
        <v>39052</v>
      </c>
      <c r="H43" s="57">
        <f>B7*Rates!O7</f>
        <v>10737.439366894627</v>
      </c>
      <c r="I43" s="57">
        <f>C7*Rates!P7</f>
        <v>7651.654244816492</v>
      </c>
      <c r="J43" s="57">
        <f>D7*Rates!Q7*1000</f>
        <v>3450.4541674370153</v>
      </c>
    </row>
    <row r="44" spans="1:10" ht="12.75">
      <c r="A44" s="3"/>
      <c r="G44" s="3">
        <v>39083</v>
      </c>
      <c r="H44" s="57">
        <f>B8*Rates!O8</f>
        <v>9985.648437518705</v>
      </c>
      <c r="I44" s="57">
        <f>C8*Rates!P8</f>
        <v>6658.177257296949</v>
      </c>
      <c r="J44" s="57">
        <f>D8*Rates!Q8*1000</f>
        <v>3450.4541674370153</v>
      </c>
    </row>
    <row r="45" spans="1:10" ht="12.75">
      <c r="A45" s="3"/>
      <c r="G45" s="3">
        <v>39114</v>
      </c>
      <c r="H45" s="57">
        <f>B9*Rates!O9</f>
        <v>9238.282684490774</v>
      </c>
      <c r="I45" s="57">
        <f>C9*Rates!P9</f>
        <v>6124.800553017776</v>
      </c>
      <c r="J45" s="57">
        <f>D9*Rates!Q9*1000</f>
        <v>3450.4541674370153</v>
      </c>
    </row>
    <row r="46" spans="1:10" ht="12.75">
      <c r="A46" s="3"/>
      <c r="G46" s="3">
        <v>39142</v>
      </c>
      <c r="H46" s="57">
        <f>B10*Rates!O10</f>
        <v>9969.327762244342</v>
      </c>
      <c r="I46" s="57">
        <f>C10*Rates!P10</f>
        <v>6339.001640970396</v>
      </c>
      <c r="J46" s="57">
        <f>D10*Rates!Q10*1000</f>
        <v>3450.4541674370153</v>
      </c>
    </row>
    <row r="47" spans="1:10" ht="12.75">
      <c r="A47" s="3"/>
      <c r="G47" s="3">
        <v>39173</v>
      </c>
      <c r="H47" s="57">
        <f>B11*Rates!O11</f>
        <v>7657.447067534437</v>
      </c>
      <c r="I47" s="57">
        <f>C11*Rates!P11</f>
        <v>5269.037821605124</v>
      </c>
      <c r="J47" s="57">
        <f>D11*Rates!Q11*1000</f>
        <v>3450.4541674370153</v>
      </c>
    </row>
    <row r="48" spans="1:10" ht="12.75">
      <c r="A48" s="3"/>
      <c r="G48" s="3">
        <v>39203</v>
      </c>
      <c r="H48" s="57">
        <f>B12*Rates!O12</f>
        <v>7052.5842597500905</v>
      </c>
      <c r="I48" s="57">
        <f>C12*Rates!P12</f>
        <v>4733.539166493895</v>
      </c>
      <c r="J48" s="57">
        <f>D12*Rates!Q12*1000</f>
        <v>3450.4541674370153</v>
      </c>
    </row>
    <row r="49" spans="1:10" ht="12.75">
      <c r="A49" s="3"/>
      <c r="G49" s="3">
        <v>39234</v>
      </c>
      <c r="H49" s="57">
        <f>B13*Rates!O13</f>
        <v>6953.042007342873</v>
      </c>
      <c r="I49" s="57">
        <f>C13*Rates!P13</f>
        <v>3858.6642963793674</v>
      </c>
      <c r="J49" s="57">
        <f>D13*Rates!Q13*1000</f>
        <v>3450.4541674370153</v>
      </c>
    </row>
    <row r="50" spans="1:10" ht="12.75">
      <c r="A50" s="3"/>
      <c r="G50" s="3">
        <v>39264</v>
      </c>
      <c r="H50" s="57">
        <f>B14*Rates!O14</f>
        <v>8038.4843746665665</v>
      </c>
      <c r="I50" s="57">
        <f>C14*Rates!P14</f>
        <v>5734.594249836331</v>
      </c>
      <c r="J50" s="57">
        <f>D14*Rates!Q14*1000</f>
        <v>3450.4541674370153</v>
      </c>
    </row>
    <row r="51" spans="1:10" ht="12.75">
      <c r="A51" s="3"/>
      <c r="G51" s="3">
        <v>39295</v>
      </c>
      <c r="H51" s="57">
        <f>B15*Rates!O15</f>
        <v>9579.83672873997</v>
      </c>
      <c r="I51" s="57">
        <f>C15*Rates!P15</f>
        <v>5936.708258822253</v>
      </c>
      <c r="J51" s="57">
        <f>D15*Rates!Q15*1000</f>
        <v>3450.4541674370153</v>
      </c>
    </row>
    <row r="52" spans="1:10" ht="12.75">
      <c r="A52" s="3"/>
      <c r="G52" s="3">
        <v>39326</v>
      </c>
      <c r="H52" s="57">
        <f>B16*Rates!O16</f>
        <v>8857.94488590233</v>
      </c>
      <c r="I52" s="57">
        <f>C16*Rates!P16</f>
        <v>6925.633266479707</v>
      </c>
      <c r="J52" s="57">
        <f>D16*Rates!Q16*1000</f>
        <v>3450.4541674370153</v>
      </c>
    </row>
    <row r="53" spans="1:10" ht="12.75">
      <c r="A53" s="3"/>
      <c r="H53" s="57"/>
      <c r="I53" s="57"/>
      <c r="J53" s="57"/>
    </row>
    <row r="54" spans="1:10" ht="12.75">
      <c r="A54" s="3"/>
      <c r="H54" s="57"/>
      <c r="I54" s="57"/>
      <c r="J54" s="57">
        <f>SUM(H41:J52)</f>
        <v>220857.89972718462</v>
      </c>
    </row>
    <row r="55" spans="1:10" ht="12.75">
      <c r="A55" s="3"/>
      <c r="H55" t="s">
        <v>63</v>
      </c>
      <c r="J55" s="30">
        <f>J54/$B$18</f>
        <v>25.21208900995258</v>
      </c>
    </row>
    <row r="56" ht="12.75">
      <c r="A56" s="3"/>
    </row>
    <row r="57" spans="1:8" ht="12.75">
      <c r="A57" s="3"/>
      <c r="H57" t="s">
        <v>73</v>
      </c>
    </row>
    <row r="58" spans="1:10" ht="12.75">
      <c r="A58" s="3"/>
      <c r="H58" t="s">
        <v>1</v>
      </c>
      <c r="I58" t="s">
        <v>2</v>
      </c>
      <c r="J58" t="s">
        <v>59</v>
      </c>
    </row>
    <row r="59" spans="1:10" ht="12.75">
      <c r="A59" s="3"/>
      <c r="G59" s="3">
        <v>38991</v>
      </c>
      <c r="H59" s="57">
        <f>B5*Rates!U5</f>
        <v>11519.30669993743</v>
      </c>
      <c r="I59" s="57">
        <f>C5*Rates!V5</f>
        <v>6721.666667081931</v>
      </c>
      <c r="J59" s="57">
        <f>(D5-F5)*Rates!W5*1000</f>
        <v>0</v>
      </c>
    </row>
    <row r="60" spans="1:10" ht="12.75">
      <c r="A60" s="3"/>
      <c r="G60" s="3">
        <v>39022</v>
      </c>
      <c r="H60" s="57">
        <f>B6*Rates!U6</f>
        <v>14952.599108914199</v>
      </c>
      <c r="I60" s="57">
        <f>C6*Rates!V6</f>
        <v>8435.477687131357</v>
      </c>
      <c r="J60" s="57">
        <f>(D6-F6)*Rates!W6*1000</f>
        <v>0</v>
      </c>
    </row>
    <row r="61" spans="1:10" ht="12.75">
      <c r="A61" s="3"/>
      <c r="G61" s="3">
        <v>39052</v>
      </c>
      <c r="H61" s="57">
        <f>B7*Rates!U7</f>
        <v>16192.471108914197</v>
      </c>
      <c r="I61" s="57">
        <f>C7*Rates!V7</f>
        <v>10027.017873666211</v>
      </c>
      <c r="J61" s="57">
        <f>(D7-F7)*Rates!W7*1000</f>
        <v>0</v>
      </c>
    </row>
    <row r="62" spans="1:10" ht="12.75">
      <c r="A62" s="3"/>
      <c r="G62" s="3">
        <v>39083</v>
      </c>
      <c r="H62" s="57">
        <f>B8*Rates!U8</f>
        <v>13930.132086604104</v>
      </c>
      <c r="I62" s="57">
        <f>C8*Rates!V8</f>
        <v>7989.987429309643</v>
      </c>
      <c r="J62" s="57">
        <f>(D8-F8)*Rates!W8*1000</f>
        <v>0</v>
      </c>
    </row>
    <row r="63" spans="1:10" ht="12.75">
      <c r="A63" s="3"/>
      <c r="G63" s="3">
        <v>39114</v>
      </c>
      <c r="H63" s="57">
        <f>B9*Rates!U9</f>
        <v>12909.727144557632</v>
      </c>
      <c r="I63" s="57">
        <f>C9*Rates!V9</f>
        <v>7701.904638418223</v>
      </c>
      <c r="J63" s="57">
        <f>(D9-F9)*Rates!W9*1000</f>
        <v>0</v>
      </c>
    </row>
    <row r="64" spans="1:10" ht="12.75">
      <c r="A64" s="3"/>
      <c r="G64" s="3">
        <v>39142</v>
      </c>
      <c r="H64" s="57">
        <f>B10*Rates!U10</f>
        <v>13479.582717627336</v>
      </c>
      <c r="I64" s="57">
        <f>C10*Rates!V10</f>
        <v>7639.707050514122</v>
      </c>
      <c r="J64" s="57">
        <f>(D10-F10)*Rates!W10*1000</f>
        <v>0</v>
      </c>
    </row>
    <row r="65" spans="1:10" ht="12.75">
      <c r="A65" s="3"/>
      <c r="G65" s="3">
        <v>39173</v>
      </c>
      <c r="H65" s="57">
        <f>B11*Rates!U11</f>
        <v>8605.083108914196</v>
      </c>
      <c r="I65" s="57">
        <f>C11*Rates!V11</f>
        <v>4773.092620464691</v>
      </c>
      <c r="J65" s="57">
        <f>(D11-F11)*Rates!W11*1000</f>
        <v>0</v>
      </c>
    </row>
    <row r="66" spans="1:10" ht="12.75">
      <c r="A66" s="3"/>
      <c r="G66" s="3">
        <v>39203</v>
      </c>
      <c r="H66" s="57">
        <f>B12*Rates!U12</f>
        <v>6704.693259937434</v>
      </c>
      <c r="I66" s="57">
        <f>C12*Rates!V12</f>
        <v>3248.749615976309</v>
      </c>
      <c r="J66" s="57">
        <f>(D12-F12)*Rates!W12*1000</f>
        <v>0</v>
      </c>
    </row>
    <row r="67" spans="1:10" ht="12.75">
      <c r="A67" s="3"/>
      <c r="G67" s="3">
        <v>39234</v>
      </c>
      <c r="H67" s="57">
        <f>B13*Rates!U13</f>
        <v>6459.476513270766</v>
      </c>
      <c r="I67" s="57">
        <f>C13*Rates!V13</f>
        <v>1709.0609761081237</v>
      </c>
      <c r="J67" s="57">
        <f>(D13-F13)*Rates!W13*1000</f>
        <v>0</v>
      </c>
    </row>
    <row r="68" spans="1:10" ht="12.75">
      <c r="A68" s="3"/>
      <c r="G68" s="3">
        <v>39264</v>
      </c>
      <c r="H68" s="57">
        <f>B14*Rates!U14</f>
        <v>9543.747108914196</v>
      </c>
      <c r="I68" s="57">
        <f>C14*Rates!V14</f>
        <v>5304.44827366621</v>
      </c>
      <c r="J68" s="57">
        <f>(D14-F14)*Rates!W14*1000</f>
        <v>0</v>
      </c>
    </row>
    <row r="69" spans="1:10" ht="12.75">
      <c r="A69" s="3"/>
      <c r="G69" s="3">
        <v>39295</v>
      </c>
      <c r="H69" s="57">
        <f>B15*Rates!U15</f>
        <v>12520.093437627334</v>
      </c>
      <c r="I69" s="57">
        <f>C15*Rates!V15</f>
        <v>6623.033384953074</v>
      </c>
      <c r="J69" s="57">
        <f>(D15-F15)*Rates!W15*1000</f>
        <v>0</v>
      </c>
    </row>
    <row r="70" spans="1:10" ht="12.75">
      <c r="A70" s="3"/>
      <c r="G70" s="3">
        <v>39326</v>
      </c>
      <c r="H70" s="57">
        <f>B16*Rates!U16</f>
        <v>11972.78634455763</v>
      </c>
      <c r="I70" s="57">
        <f>C16*Rates!V16</f>
        <v>8443.678131487926</v>
      </c>
      <c r="J70" s="57">
        <f>(D16-F16)*Rates!W16*1000</f>
        <v>0</v>
      </c>
    </row>
    <row r="71" spans="1:10" ht="12.75">
      <c r="A71" s="3"/>
      <c r="H71" s="57"/>
      <c r="I71" s="57"/>
      <c r="J71" s="57"/>
    </row>
    <row r="72" spans="1:10" ht="12.75">
      <c r="A72" s="3"/>
      <c r="H72" s="57"/>
      <c r="I72" s="57"/>
      <c r="J72" s="57">
        <f>SUM(H59:J70)</f>
        <v>217407.5229885542</v>
      </c>
    </row>
    <row r="73" spans="1:10" ht="12.75">
      <c r="A73" s="3"/>
      <c r="H73" t="s">
        <v>63</v>
      </c>
      <c r="J73" s="30">
        <f>J72/$B$18</f>
        <v>24.818210386821256</v>
      </c>
    </row>
    <row r="74" ht="12.75">
      <c r="A74" s="3"/>
    </row>
    <row r="75" spans="1:8" ht="12.75">
      <c r="A75" s="3"/>
      <c r="H75" t="s">
        <v>76</v>
      </c>
    </row>
    <row r="76" spans="1:10" ht="12.75">
      <c r="A76" s="3"/>
      <c r="H76" t="s">
        <v>1</v>
      </c>
      <c r="I76" t="s">
        <v>2</v>
      </c>
      <c r="J76" t="s">
        <v>59</v>
      </c>
    </row>
    <row r="77" spans="1:10" ht="12.75">
      <c r="A77" s="3"/>
      <c r="G77" s="3">
        <v>38991</v>
      </c>
      <c r="H77" s="57">
        <f>B5*Rates!AA5</f>
        <v>22188.258559999995</v>
      </c>
      <c r="I77" s="57">
        <f>C5*Rates!AB5</f>
        <v>15159.371383333337</v>
      </c>
      <c r="J77" s="57">
        <f>(D5-E5)*Rates!W23*1000</f>
        <v>0</v>
      </c>
    </row>
    <row r="78" spans="1:10" ht="12.75">
      <c r="A78" s="3"/>
      <c r="G78" s="3">
        <v>39022</v>
      </c>
      <c r="H78" s="57">
        <f>B6*Rates!AA6</f>
        <v>25211.206666666665</v>
      </c>
      <c r="I78" s="57">
        <f>C6*Rates!AB6</f>
        <v>16642.36373333333</v>
      </c>
      <c r="J78" s="57">
        <f>(D24-E24)*Rates!W24*1000</f>
        <v>0</v>
      </c>
    </row>
    <row r="79" spans="1:10" ht="12.75">
      <c r="A79" s="3"/>
      <c r="G79" s="3">
        <v>39052</v>
      </c>
      <c r="H79" s="57">
        <f>B7*Rates!AA7</f>
        <v>26451.078666666665</v>
      </c>
      <c r="I79" s="57">
        <f>C7*Rates!AB7</f>
        <v>18849.420373333334</v>
      </c>
      <c r="J79" s="57">
        <f>(D25-E25)*Rates!W25*1000</f>
        <v>0</v>
      </c>
    </row>
    <row r="80" spans="1:10" ht="12.75">
      <c r="A80" s="3"/>
      <c r="G80" s="3">
        <v>39083</v>
      </c>
      <c r="H80" s="57">
        <f>B8*Rates!AA8</f>
        <v>24599.08394666667</v>
      </c>
      <c r="I80" s="57">
        <f>C8*Rates!AB8</f>
        <v>16402.045626666666</v>
      </c>
      <c r="J80" s="57">
        <f>(D26-E26)*Rates!W26*1000</f>
        <v>0</v>
      </c>
    </row>
    <row r="81" spans="7:10" ht="12.75">
      <c r="G81" s="3">
        <v>39114</v>
      </c>
      <c r="H81" s="57">
        <f>B9*Rates!AA9</f>
        <v>22757.9904</v>
      </c>
      <c r="I81" s="57">
        <f>C9*Rates!AB9</f>
        <v>15088.10208</v>
      </c>
      <c r="J81" s="57">
        <f>(D27-E27)*Rates!W27*1000</f>
        <v>0</v>
      </c>
    </row>
    <row r="82" spans="7:10" ht="12.75">
      <c r="G82" s="3">
        <v>39142</v>
      </c>
      <c r="H82" s="57">
        <f>B10*Rates!AA10</f>
        <v>24558.87888</v>
      </c>
      <c r="I82" s="57">
        <f>C10*Rates!AB10</f>
        <v>15615.774426666665</v>
      </c>
      <c r="J82" s="57">
        <f>(D28-E28)*Rates!W28*1000</f>
        <v>0</v>
      </c>
    </row>
    <row r="83" spans="7:10" ht="12.75">
      <c r="G83" s="3">
        <v>39173</v>
      </c>
      <c r="H83" s="57">
        <f>B11*Rates!AA11</f>
        <v>18863.690666666665</v>
      </c>
      <c r="I83" s="57">
        <f>C11*Rates!AB11</f>
        <v>12979.978666666666</v>
      </c>
      <c r="J83" s="57">
        <f>(D29-E29)*Rates!W29*1000</f>
        <v>0</v>
      </c>
    </row>
    <row r="84" spans="7:10" ht="12.75">
      <c r="G84" s="3">
        <v>39203</v>
      </c>
      <c r="H84" s="57">
        <f>B12*Rates!AA12</f>
        <v>17373.64512</v>
      </c>
      <c r="I84" s="57">
        <f>C12*Rates!AB12</f>
        <v>11660.807813333333</v>
      </c>
      <c r="J84" s="57">
        <f>(D30-E30)*Rates!W30*1000</f>
        <v>0</v>
      </c>
    </row>
    <row r="85" spans="7:10" ht="12.75">
      <c r="G85" s="3">
        <v>39234</v>
      </c>
      <c r="H85" s="57">
        <f>B13*Rates!AA13</f>
        <v>17128.428373333332</v>
      </c>
      <c r="I85" s="57">
        <f>C13*Rates!AB13</f>
        <v>9505.602719999999</v>
      </c>
      <c r="J85" s="57">
        <f>(D31-E31)*Rates!W31*1000</f>
        <v>0</v>
      </c>
    </row>
    <row r="86" spans="7:10" ht="12.75">
      <c r="G86" s="3">
        <v>39264</v>
      </c>
      <c r="H86" s="57">
        <f>B14*Rates!AA14</f>
        <v>19802.354666666666</v>
      </c>
      <c r="I86" s="57">
        <f>C14*Rates!AB14</f>
        <v>14126.850773333334</v>
      </c>
      <c r="J86" s="57">
        <f>(D32-E32)*Rates!W32*1000</f>
        <v>0</v>
      </c>
    </row>
    <row r="87" spans="7:10" ht="12.75">
      <c r="G87" s="3">
        <v>39295</v>
      </c>
      <c r="H87" s="57">
        <f>B15*Rates!AA15</f>
        <v>23599.3896</v>
      </c>
      <c r="I87" s="57">
        <f>C15*Rates!AB15</f>
        <v>14624.74728</v>
      </c>
      <c r="J87" s="57">
        <f>(D33-E33)*Rates!W33*1000</f>
        <v>0</v>
      </c>
    </row>
    <row r="88" spans="7:10" ht="12.75">
      <c r="G88" s="3">
        <v>39326</v>
      </c>
      <c r="H88" s="57">
        <f>B16*Rates!AA16</f>
        <v>21821.0496</v>
      </c>
      <c r="I88" s="57">
        <f>C16*Rates!AB16</f>
        <v>17060.908480000002</v>
      </c>
      <c r="J88" s="57">
        <f>(D34-E34)*Rates!W34*1000</f>
        <v>0</v>
      </c>
    </row>
    <row r="89" spans="8:10" ht="12.75">
      <c r="H89" s="57"/>
      <c r="I89" s="57"/>
      <c r="J89" s="57"/>
    </row>
    <row r="90" spans="8:10" ht="12.75">
      <c r="H90" s="57"/>
      <c r="I90" s="57"/>
      <c r="J90" s="57">
        <f>SUM(H77:J88)</f>
        <v>442071.02850333345</v>
      </c>
    </row>
    <row r="91" spans="8:10" ht="12.75">
      <c r="H91" t="s">
        <v>63</v>
      </c>
      <c r="J91" s="30">
        <f>J90/$B$18</f>
        <v>50.46472928120245</v>
      </c>
    </row>
  </sheetData>
  <mergeCells count="2"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U91"/>
  <sheetViews>
    <sheetView workbookViewId="0" topLeftCell="A1">
      <selection activeCell="N22" sqref="N22"/>
    </sheetView>
  </sheetViews>
  <sheetFormatPr defaultColWidth="9.140625" defaultRowHeight="12.75"/>
  <cols>
    <col min="1" max="1" width="10.57421875" style="1" bestFit="1" customWidth="1"/>
  </cols>
  <sheetData>
    <row r="2" ht="13.5" thickBot="1"/>
    <row r="3" spans="1:20" ht="12.75">
      <c r="A3" s="1" t="s">
        <v>58</v>
      </c>
      <c r="B3" t="s">
        <v>65</v>
      </c>
      <c r="H3" t="s">
        <v>64</v>
      </c>
      <c r="L3" s="64" t="s">
        <v>55</v>
      </c>
      <c r="M3" s="65"/>
      <c r="N3" s="64" t="s">
        <v>56</v>
      </c>
      <c r="O3" s="65"/>
      <c r="P3" t="s">
        <v>78</v>
      </c>
      <c r="R3" t="s">
        <v>79</v>
      </c>
      <c r="T3" t="s">
        <v>80</v>
      </c>
    </row>
    <row r="4" spans="1:21" ht="12.75">
      <c r="A4" s="2" t="s">
        <v>0</v>
      </c>
      <c r="B4" t="s">
        <v>1</v>
      </c>
      <c r="C4" t="s">
        <v>2</v>
      </c>
      <c r="D4" t="s">
        <v>59</v>
      </c>
      <c r="E4" t="s">
        <v>74</v>
      </c>
      <c r="F4" t="s">
        <v>75</v>
      </c>
      <c r="H4" t="s">
        <v>1</v>
      </c>
      <c r="I4" t="s">
        <v>2</v>
      </c>
      <c r="J4" t="s">
        <v>59</v>
      </c>
      <c r="L4" s="20">
        <v>2520018.5664706407</v>
      </c>
      <c r="M4" s="21">
        <v>1429753.2124551309</v>
      </c>
      <c r="N4" s="22">
        <v>0.05290080447638039</v>
      </c>
      <c r="O4" s="23">
        <v>0.030013705513088653</v>
      </c>
      <c r="P4">
        <f aca="true" t="shared" si="0" ref="P4:P15">L4*$L$18</f>
        <v>463.4110472130921</v>
      </c>
      <c r="Q4">
        <f aca="true" t="shared" si="1" ref="Q4:Q15">M4*$L$18</f>
        <v>262.92006029465654</v>
      </c>
      <c r="R4">
        <f>B5-P4</f>
        <v>-254.83961864166355</v>
      </c>
      <c r="S4">
        <f>C5-Q4</f>
        <v>-97.96813721773347</v>
      </c>
      <c r="T4" s="57">
        <f>R4*Rates!AA5</f>
        <v>-13592.42151382939</v>
      </c>
      <c r="U4" s="57">
        <f>S4*Rates!AB5</f>
        <v>-4514.089288197515</v>
      </c>
    </row>
    <row r="5" spans="1:21" ht="12.75">
      <c r="A5" s="3">
        <v>38991</v>
      </c>
      <c r="B5" s="4">
        <f>$D5*'Hours07-20'!C38</f>
        <v>208.57142857142856</v>
      </c>
      <c r="C5" s="4">
        <f>$D5*'Hours07-20'!D38</f>
        <v>164.95192307692307</v>
      </c>
      <c r="D5" s="4">
        <v>0.5013736263736264</v>
      </c>
      <c r="E5" s="29">
        <f>(B5+C5)/('Hours07-20'!C38+'Hours07-20'!D38)</f>
        <v>0.5013736263736264</v>
      </c>
      <c r="F5" s="29">
        <f>(B5)/('Hours07-20'!C38)</f>
        <v>0.5013736263736264</v>
      </c>
      <c r="G5" s="3">
        <v>38991</v>
      </c>
      <c r="H5" s="57">
        <f>B5*Rates!C5</f>
        <v>6194.5714285714275</v>
      </c>
      <c r="I5" s="57">
        <f>C5*Rates!D5</f>
        <v>3589.353846153846</v>
      </c>
      <c r="J5" s="57">
        <f>D5*Rates!E5*1000</f>
        <v>972.6648351648352</v>
      </c>
      <c r="L5" s="20">
        <v>2658203.5201743906</v>
      </c>
      <c r="M5" s="21">
        <v>1598970.2070818278</v>
      </c>
      <c r="N5" s="22">
        <v>0.0558016145397355</v>
      </c>
      <c r="O5" s="23">
        <v>0.03356594725683292</v>
      </c>
      <c r="P5">
        <f t="shared" si="0"/>
        <v>488.82214336808283</v>
      </c>
      <c r="Q5">
        <f t="shared" si="1"/>
        <v>294.0376979698563</v>
      </c>
      <c r="R5">
        <f aca="true" t="shared" si="2" ref="R5:S15">B6-P5</f>
        <v>-288.2726928186323</v>
      </c>
      <c r="S5">
        <f t="shared" si="2"/>
        <v>-133.59813753029587</v>
      </c>
      <c r="T5" s="57">
        <f>R5*Rates!AA6</f>
        <v>-18169.25608751764</v>
      </c>
      <c r="U5" s="57">
        <f>S5*Rates!AB6</f>
        <v>-6948.0899964846085</v>
      </c>
    </row>
    <row r="6" spans="1:21" ht="12.75">
      <c r="A6" s="3">
        <v>39022</v>
      </c>
      <c r="B6" s="4">
        <f>$D6*'Hours07-20'!C39</f>
        <v>200.54945054945054</v>
      </c>
      <c r="C6" s="4">
        <f>$D6*'Hours07-20'!D39</f>
        <v>160.43956043956044</v>
      </c>
      <c r="D6" s="4">
        <f>D5</f>
        <v>0.5013736263736264</v>
      </c>
      <c r="E6" s="29">
        <f>(B6+C6)/('Hours07-20'!C39+'Hours07-20'!D39)</f>
        <v>0.5013736263736264</v>
      </c>
      <c r="F6" s="29">
        <f>(B6)/('Hours07-20'!C39)</f>
        <v>0.5013736263736264</v>
      </c>
      <c r="G6" s="3">
        <v>39022</v>
      </c>
      <c r="H6" s="57">
        <f>B6*Rates!C6</f>
        <v>6353.406593406593</v>
      </c>
      <c r="I6" s="57">
        <f>C6*Rates!D6</f>
        <v>3706.153846153846</v>
      </c>
      <c r="J6" s="57">
        <f>D6*Rates!E6*1000</f>
        <v>1042.857142857143</v>
      </c>
      <c r="L6" s="20">
        <v>2639862.148976227</v>
      </c>
      <c r="M6" s="21">
        <v>1631988.28579841</v>
      </c>
      <c r="N6" s="22">
        <v>0.05541658829251159</v>
      </c>
      <c r="O6" s="23">
        <v>0.034259070295532566</v>
      </c>
      <c r="P6">
        <f t="shared" si="0"/>
        <v>485.4493134424013</v>
      </c>
      <c r="Q6">
        <f t="shared" si="1"/>
        <v>300.1094557888652</v>
      </c>
      <c r="R6">
        <f t="shared" si="2"/>
        <v>-284.89986289295075</v>
      </c>
      <c r="S6">
        <f t="shared" si="2"/>
        <v>-127.63692831633773</v>
      </c>
      <c r="T6" s="57">
        <f>R6*Rates!AA7</f>
        <v>-18839.77171375997</v>
      </c>
      <c r="U6" s="57">
        <f>S6*Rates!AB7</f>
        <v>-6993.843363359484</v>
      </c>
    </row>
    <row r="7" spans="1:21" ht="12.75">
      <c r="A7" s="3">
        <v>39052</v>
      </c>
      <c r="B7" s="4">
        <f>$D7*'Hours07-20'!C40</f>
        <v>200.54945054945054</v>
      </c>
      <c r="C7" s="4">
        <f>$D7*'Hours07-20'!D40</f>
        <v>172.47252747252747</v>
      </c>
      <c r="D7" s="4">
        <f>D6</f>
        <v>0.5013736263736264</v>
      </c>
      <c r="E7" s="29">
        <f>(B7+C7)/('Hours07-20'!C40+'Hours07-20'!D40)</f>
        <v>0.5013736263736264</v>
      </c>
      <c r="F7" s="29">
        <f>(B7)/('Hours07-20'!C40)</f>
        <v>0.5013736263736264</v>
      </c>
      <c r="G7" s="3">
        <v>39052</v>
      </c>
      <c r="H7" s="57">
        <f>B7*Rates!C7</f>
        <v>6630.1648351648355</v>
      </c>
      <c r="I7" s="57">
        <f>C7*Rates!D7</f>
        <v>4184.1835164835165</v>
      </c>
      <c r="J7" s="57">
        <f>D7*Rates!E7*1000</f>
        <v>1092.9945054945056</v>
      </c>
      <c r="L7" s="20">
        <v>1997599.1775799892</v>
      </c>
      <c r="M7" s="21">
        <v>1332899.0656379322</v>
      </c>
      <c r="N7" s="22">
        <v>0.041934057519003774</v>
      </c>
      <c r="O7" s="23">
        <v>0.027980521174022808</v>
      </c>
      <c r="P7">
        <f t="shared" si="0"/>
        <v>367.34234386647296</v>
      </c>
      <c r="Q7">
        <f t="shared" si="1"/>
        <v>245.1093654844397</v>
      </c>
      <c r="R7">
        <f t="shared" si="2"/>
        <v>-158.7709152950444</v>
      </c>
      <c r="S7">
        <f t="shared" si="2"/>
        <v>-80.65881603389025</v>
      </c>
      <c r="T7" s="57">
        <f>R7*Rates!AA8</f>
        <v>-9388.507388538223</v>
      </c>
      <c r="U7" s="57">
        <f>S7*Rates!AB8</f>
        <v>-4033.4438438438438</v>
      </c>
    </row>
    <row r="8" spans="1:21" ht="12.75">
      <c r="A8" s="3">
        <v>39083</v>
      </c>
      <c r="B8" s="4">
        <f>$D8*'Hours07-20'!C41</f>
        <v>208.57142857142856</v>
      </c>
      <c r="C8" s="4">
        <f>$D8*'Hours07-20'!D41</f>
        <v>164.45054945054946</v>
      </c>
      <c r="D8" s="4">
        <f>D7</f>
        <v>0.5013736263736264</v>
      </c>
      <c r="E8" s="29">
        <f>(B8+C8)/('Hours07-20'!C41+'Hours07-20'!D41)</f>
        <v>0.5013736263736264</v>
      </c>
      <c r="F8" s="29">
        <f>(B8)/('Hours07-20'!C41)</f>
        <v>0.5013736263736264</v>
      </c>
      <c r="G8" s="3">
        <v>39083</v>
      </c>
      <c r="H8" s="57">
        <f>B8*Rates!C8</f>
        <v>5854.599999999999</v>
      </c>
      <c r="I8" s="57">
        <f>C8*Rates!D8</f>
        <v>3338.3461538461543</v>
      </c>
      <c r="J8" s="57">
        <f>D8*Rates!E8*1000</f>
        <v>927.5412087912089</v>
      </c>
      <c r="L8" s="20">
        <v>1853076.1047820207</v>
      </c>
      <c r="M8" s="21">
        <v>1288646.5073312388</v>
      </c>
      <c r="N8" s="22">
        <v>0.038900196214117194</v>
      </c>
      <c r="O8" s="23">
        <v>0.027051561377571528</v>
      </c>
      <c r="P8">
        <f t="shared" si="0"/>
        <v>340.7657188356665</v>
      </c>
      <c r="Q8">
        <f t="shared" si="1"/>
        <v>236.9716776675265</v>
      </c>
      <c r="R8">
        <f t="shared" si="2"/>
        <v>-148.238246308194</v>
      </c>
      <c r="S8">
        <f t="shared" si="2"/>
        <v>-92.57607327192213</v>
      </c>
      <c r="T8" s="57">
        <f>R8*Rates!AA9</f>
        <v>-8785.428610402902</v>
      </c>
      <c r="U8" s="57">
        <f>S8*Rates!AB9</f>
        <v>-4849.990429487224</v>
      </c>
    </row>
    <row r="9" spans="1:21" ht="12.75">
      <c r="A9" s="3">
        <v>39114</v>
      </c>
      <c r="B9" s="4">
        <f>$D9*'Hours07-20'!C42</f>
        <v>192.52747252747253</v>
      </c>
      <c r="C9" s="4">
        <f>$D9*'Hours07-20'!D42</f>
        <v>144.39560439560438</v>
      </c>
      <c r="D9" s="4">
        <f>D8</f>
        <v>0.5013736263736264</v>
      </c>
      <c r="E9" s="29">
        <f>(B9+C9)/('Hours07-20'!C42+'Hours07-20'!D42)</f>
        <v>0.5013736263736264</v>
      </c>
      <c r="F9" s="29">
        <f>(B9)/('Hours07-20'!C42)</f>
        <v>0.5013736263736264</v>
      </c>
      <c r="G9" s="3">
        <v>39114</v>
      </c>
      <c r="H9" s="57">
        <f>B9*Rates!C9</f>
        <v>5517.837362637362</v>
      </c>
      <c r="I9" s="57">
        <f>C9*Rates!D9</f>
        <v>2960.10989010989</v>
      </c>
      <c r="J9" s="57">
        <f>D9*Rates!E9*1000</f>
        <v>942.5824175824175</v>
      </c>
      <c r="L9" s="20">
        <v>2224756.821834941</v>
      </c>
      <c r="M9" s="21">
        <v>1515365.7989456018</v>
      </c>
      <c r="N9" s="22">
        <v>0.04670260259400149</v>
      </c>
      <c r="O9" s="23">
        <v>0.031810904453964936</v>
      </c>
      <c r="P9">
        <f t="shared" si="0"/>
        <v>409.1147987234529</v>
      </c>
      <c r="Q9">
        <f t="shared" si="1"/>
        <v>278.66352301673277</v>
      </c>
      <c r="R9">
        <f t="shared" si="2"/>
        <v>-192.5213921300463</v>
      </c>
      <c r="S9">
        <f t="shared" si="2"/>
        <v>-122.73632521453496</v>
      </c>
      <c r="T9" s="57">
        <f>R9*Rates!AA10</f>
        <v>-10944.698035024983</v>
      </c>
      <c r="U9" s="57">
        <f>S9*Rates!AB10</f>
        <v>-6162.774175267454</v>
      </c>
    </row>
    <row r="10" spans="1:21" ht="12.75">
      <c r="A10" s="3">
        <v>39142</v>
      </c>
      <c r="B10" s="4">
        <f>$D10*'Hours07-20'!C43</f>
        <v>216.5934065934066</v>
      </c>
      <c r="C10" s="4">
        <f>$D10*'Hours07-20'!D43</f>
        <v>155.9271978021978</v>
      </c>
      <c r="D10" s="4">
        <f>D9</f>
        <v>0.5013736263736264</v>
      </c>
      <c r="E10" s="29">
        <f>(B10+C10)/('Hours07-20'!C43+'Hours07-20'!D43)</f>
        <v>0.5013736263736265</v>
      </c>
      <c r="F10" s="29">
        <f>(B10)/('Hours07-20'!C43)</f>
        <v>0.5013736263736264</v>
      </c>
      <c r="G10" s="3">
        <v>39142</v>
      </c>
      <c r="H10" s="57">
        <f>B10*Rates!C10</f>
        <v>5759.218681318682</v>
      </c>
      <c r="I10" s="57">
        <f>C10*Rates!D10</f>
        <v>3039.021085164835</v>
      </c>
      <c r="J10" s="57">
        <f>D10*Rates!E10*1000</f>
        <v>877.4038461538462</v>
      </c>
      <c r="L10" s="20">
        <v>1917353.3100519364</v>
      </c>
      <c r="M10" s="21">
        <v>1390318.6922613392</v>
      </c>
      <c r="N10" s="22">
        <v>0.04024951796654945</v>
      </c>
      <c r="O10" s="23">
        <v>0.02918588707153117</v>
      </c>
      <c r="P10">
        <f t="shared" si="0"/>
        <v>352.58577738697306</v>
      </c>
      <c r="Q10">
        <f t="shared" si="1"/>
        <v>255.66837074661296</v>
      </c>
      <c r="R10">
        <f t="shared" si="2"/>
        <v>245.7748783507319</v>
      </c>
      <c r="S10">
        <f t="shared" si="2"/>
        <v>223.02015384355101</v>
      </c>
      <c r="T10" s="57">
        <f>R10*Rates!AA11</f>
        <v>11590.553197114592</v>
      </c>
      <c r="U10" s="57">
        <f>S10*Rates!AB11</f>
        <v>9046.24012226878</v>
      </c>
    </row>
    <row r="11" spans="1:21" ht="12.75">
      <c r="A11" s="3">
        <v>39173</v>
      </c>
      <c r="B11" s="4">
        <f>$D11*'Hours07-20'!C44</f>
        <v>598.360655737705</v>
      </c>
      <c r="C11" s="4">
        <f>$D11*'Hours07-20'!D44</f>
        <v>478.688524590164</v>
      </c>
      <c r="D11" s="4">
        <v>1.4959016393442623</v>
      </c>
      <c r="E11" s="29">
        <f>(B11+C11)/('Hours07-20'!C44+'Hours07-20'!D44)</f>
        <v>1.4959016393442623</v>
      </c>
      <c r="F11" s="29">
        <f>(B11)/('Hours07-20'!C44)</f>
        <v>1.4959016393442623</v>
      </c>
      <c r="G11" s="3">
        <v>39173</v>
      </c>
      <c r="H11" s="57">
        <f>B11*Rates!C11</f>
        <v>14929.098360655738</v>
      </c>
      <c r="I11" s="57">
        <f>C11*Rates!D11</f>
        <v>8582.88524590164</v>
      </c>
      <c r="J11" s="57">
        <f>D11*Rates!E11*1000</f>
        <v>2453.2786885245905</v>
      </c>
      <c r="L11" s="20">
        <v>2260677.693963502</v>
      </c>
      <c r="M11" s="21">
        <v>1606961.308519415</v>
      </c>
      <c r="N11" s="22">
        <v>0.04745666173403212</v>
      </c>
      <c r="O11" s="23">
        <v>0.03373369828070446</v>
      </c>
      <c r="P11">
        <f t="shared" si="0"/>
        <v>415.72035679012123</v>
      </c>
      <c r="Q11">
        <f t="shared" si="1"/>
        <v>295.50719693897094</v>
      </c>
      <c r="R11">
        <f t="shared" si="2"/>
        <v>206.57472517709192</v>
      </c>
      <c r="S11">
        <f t="shared" si="2"/>
        <v>195.14854076594713</v>
      </c>
      <c r="T11" s="57">
        <f>R11*Rates!AA12</f>
        <v>8627.297995164241</v>
      </c>
      <c r="U11" s="57">
        <f>S11*Rates!AB12</f>
        <v>6937.7732589151055</v>
      </c>
    </row>
    <row r="12" spans="1:21" ht="12.75">
      <c r="A12" s="3">
        <v>39203</v>
      </c>
      <c r="B12" s="4">
        <f>$D12*'Hours07-20'!C45</f>
        <v>622.2950819672132</v>
      </c>
      <c r="C12" s="4">
        <f>$D12*'Hours07-20'!D45</f>
        <v>490.65573770491807</v>
      </c>
      <c r="D12" s="4">
        <f>D11</f>
        <v>1.4959016393442623</v>
      </c>
      <c r="E12" s="29">
        <f>(B12+C12)/('Hours07-20'!C45+'Hours07-20'!D45)</f>
        <v>1.4959016393442626</v>
      </c>
      <c r="F12" s="29">
        <f>(B12)/('Hours07-20'!C45)</f>
        <v>1.4959016393442623</v>
      </c>
      <c r="G12" s="3">
        <v>39203</v>
      </c>
      <c r="H12" s="57">
        <f>B12*Rates!C12</f>
        <v>12968.629508196722</v>
      </c>
      <c r="I12" s="57">
        <f>C12*Rates!D12</f>
        <v>7070.349180327869</v>
      </c>
      <c r="J12" s="57">
        <f>D12*Rates!E12*1000</f>
        <v>2034.4262295081967</v>
      </c>
      <c r="L12" s="20">
        <v>3309253.816917282</v>
      </c>
      <c r="M12" s="21">
        <v>1697188.9370668605</v>
      </c>
      <c r="N12" s="22">
        <v>0.0694686108510051</v>
      </c>
      <c r="O12" s="23">
        <v>0.035627777236972136</v>
      </c>
      <c r="P12">
        <f t="shared" si="0"/>
        <v>608.5450310548044</v>
      </c>
      <c r="Q12">
        <f t="shared" si="1"/>
        <v>312.0993285958758</v>
      </c>
      <c r="R12">
        <f t="shared" si="2"/>
        <v>13.75005091240871</v>
      </c>
      <c r="S12">
        <f t="shared" si="2"/>
        <v>142.65476976477993</v>
      </c>
      <c r="T12" s="57">
        <f>R12*Rates!AA13</f>
        <v>566.1460629396136</v>
      </c>
      <c r="U12" s="57">
        <f>S12*Rates!AB13</f>
        <v>4460.590682556138</v>
      </c>
    </row>
    <row r="13" spans="1:21" ht="12.75">
      <c r="A13" s="3">
        <v>39234</v>
      </c>
      <c r="B13" s="4">
        <f>$D13*'Hours07-20'!C46</f>
        <v>622.2950819672132</v>
      </c>
      <c r="C13" s="4">
        <f>$D13*'Hours07-20'!D46</f>
        <v>454.75409836065575</v>
      </c>
      <c r="D13" s="4">
        <f>D12</f>
        <v>1.4959016393442623</v>
      </c>
      <c r="E13" s="29">
        <f>(B13+C13)/('Hours07-20'!C46+'Hours07-20'!D46)</f>
        <v>1.4959016393442623</v>
      </c>
      <c r="F13" s="29">
        <f>(B13)/('Hours07-20'!C46)</f>
        <v>1.4959016393442623</v>
      </c>
      <c r="G13" s="3">
        <v>39234</v>
      </c>
      <c r="H13" s="57">
        <f>B13*Rates!C13</f>
        <v>11742.708196721313</v>
      </c>
      <c r="I13" s="57">
        <f>C13*Rates!D13</f>
        <v>4556.636065573771</v>
      </c>
      <c r="J13" s="57">
        <f>D13*Rates!E13*1000</f>
        <v>1869.877049180328</v>
      </c>
      <c r="L13" s="20">
        <v>3107264.6400012774</v>
      </c>
      <c r="M13" s="21">
        <v>1570249.7628143367</v>
      </c>
      <c r="N13" s="22">
        <v>0.06522840798244299</v>
      </c>
      <c r="O13" s="23">
        <v>0.0329630411406303</v>
      </c>
      <c r="P13">
        <f t="shared" si="0"/>
        <v>571.4008539262004</v>
      </c>
      <c r="Q13">
        <f t="shared" si="1"/>
        <v>288.75624039192127</v>
      </c>
      <c r="R13">
        <f t="shared" si="2"/>
        <v>26.959801811504576</v>
      </c>
      <c r="S13">
        <f t="shared" si="2"/>
        <v>225.83392354250503</v>
      </c>
      <c r="T13" s="57">
        <f>R13*Rates!AA14</f>
        <v>1334.6688930361402</v>
      </c>
      <c r="U13" s="57">
        <f>S13*Rates!AB14</f>
        <v>9274.192260003889</v>
      </c>
    </row>
    <row r="14" spans="1:21" ht="12.75">
      <c r="A14" s="3">
        <v>39264</v>
      </c>
      <c r="B14" s="4">
        <f>$D14*'Hours07-20'!C47</f>
        <v>598.360655737705</v>
      </c>
      <c r="C14" s="4">
        <f>$D14*'Hours07-20'!D47</f>
        <v>514.5901639344263</v>
      </c>
      <c r="D14" s="4">
        <f>D13</f>
        <v>1.4959016393442623</v>
      </c>
      <c r="E14" s="29">
        <f>(B14+C14)/('Hours07-20'!C47+'Hours07-20'!D47)</f>
        <v>1.4959016393442626</v>
      </c>
      <c r="F14" s="29">
        <f>(B14)/('Hours07-20'!C47)</f>
        <v>1.4959016393442623</v>
      </c>
      <c r="G14" s="3">
        <v>39264</v>
      </c>
      <c r="H14" s="57">
        <f>B14*Rates!C14</f>
        <v>13905.901639344263</v>
      </c>
      <c r="I14" s="57">
        <f>C14*Rates!D14</f>
        <v>8753.178688524593</v>
      </c>
      <c r="J14" s="57">
        <f>D14*Rates!E14*1000</f>
        <v>2288.729508196722</v>
      </c>
      <c r="L14" s="20">
        <v>2938899.647361982</v>
      </c>
      <c r="M14" s="21">
        <v>1500269.9204671502</v>
      </c>
      <c r="N14" s="22">
        <v>0.061694051658730424</v>
      </c>
      <c r="O14" s="23">
        <v>0.0314940083300978</v>
      </c>
      <c r="P14">
        <f t="shared" si="0"/>
        <v>540.4398925304783</v>
      </c>
      <c r="Q14">
        <f t="shared" si="1"/>
        <v>275.88751297165663</v>
      </c>
      <c r="R14">
        <f t="shared" si="2"/>
        <v>105.78961566624298</v>
      </c>
      <c r="S14">
        <f t="shared" si="2"/>
        <v>190.8337985037532</v>
      </c>
      <c r="T14" s="57">
        <f>R14*Rates!AA15</f>
        <v>5779.0980456989155</v>
      </c>
      <c r="U14" s="57">
        <f>S14*Rates!AB15</f>
        <v>8945.179729486643</v>
      </c>
    </row>
    <row r="15" spans="1:21" ht="13.5" thickBot="1">
      <c r="A15" s="3">
        <v>39295</v>
      </c>
      <c r="B15" s="4">
        <f>$D15*'Hours07-20'!C48</f>
        <v>646.2295081967213</v>
      </c>
      <c r="C15" s="4">
        <f>$D15*'Hours07-20'!D48</f>
        <v>466.72131147540983</v>
      </c>
      <c r="D15" s="4">
        <f>D14</f>
        <v>1.4959016393442623</v>
      </c>
      <c r="E15" s="29">
        <f>(B15+C15)/('Hours07-20'!C48+'Hours07-20'!D48)</f>
        <v>1.4959016393442626</v>
      </c>
      <c r="F15" s="29">
        <f>(B15)/('Hours07-20'!C48)</f>
        <v>1.4959016393442623</v>
      </c>
      <c r="G15" s="3">
        <v>39295</v>
      </c>
      <c r="H15" s="57">
        <f>B15*Rates!C15</f>
        <v>17583.90491803279</v>
      </c>
      <c r="I15" s="57">
        <f>C15*Rates!D15</f>
        <v>9418.436065573771</v>
      </c>
      <c r="J15" s="57">
        <f>D15*Rates!E15*1000</f>
        <v>2677.66393442623</v>
      </c>
      <c r="L15" s="24">
        <v>2362568.9858141486</v>
      </c>
      <c r="M15" s="25">
        <v>1284531.4459285112</v>
      </c>
      <c r="N15" s="26">
        <v>0.049595586970438574</v>
      </c>
      <c r="O15" s="27">
        <v>0.026965177070102368</v>
      </c>
      <c r="P15">
        <f t="shared" si="0"/>
        <v>434.45734186104175</v>
      </c>
      <c r="Q15">
        <f t="shared" si="1"/>
        <v>236.21495113409668</v>
      </c>
      <c r="R15">
        <f t="shared" si="2"/>
        <v>139.96888764715493</v>
      </c>
      <c r="S15">
        <f t="shared" si="2"/>
        <v>266.4079996855755</v>
      </c>
      <c r="T15" s="57">
        <f>R15*Rates!AA16</f>
        <v>7953.823020326549</v>
      </c>
      <c r="U15" s="57">
        <f>S15*Rates!AB16</f>
        <v>13527.269348141286</v>
      </c>
    </row>
    <row r="16" spans="1:21" ht="12.75">
      <c r="A16" s="3">
        <v>39326</v>
      </c>
      <c r="B16" s="4">
        <f>$D16*'Hours07-20'!C49</f>
        <v>574.4262295081967</v>
      </c>
      <c r="C16" s="4">
        <f>$D16*'Hours07-20'!D49</f>
        <v>502.62295081967216</v>
      </c>
      <c r="D16" s="4">
        <f>D15</f>
        <v>1.4959016393442623</v>
      </c>
      <c r="E16" s="29">
        <f>(B16+C16)/('Hours07-20'!C49+'Hours07-20'!D49)</f>
        <v>1.4959016393442621</v>
      </c>
      <c r="F16" s="29">
        <f>(B16)/('Hours07-20'!C49)</f>
        <v>1.4959016393442621</v>
      </c>
      <c r="G16" s="3">
        <v>39326</v>
      </c>
      <c r="H16" s="57">
        <f>B16*Rates!C16</f>
        <v>16135.632786885244</v>
      </c>
      <c r="I16" s="57">
        <f>C16*Rates!D16</f>
        <v>11329.12131147541</v>
      </c>
      <c r="J16" s="57">
        <f>D16*Rates!E16*1000</f>
        <v>2767.4180327868853</v>
      </c>
      <c r="K16" t="s">
        <v>93</v>
      </c>
      <c r="L16" s="28">
        <f>SUM(L4:L15)</f>
        <v>29789534.43392834</v>
      </c>
      <c r="M16" s="28">
        <f>SUM(M4:M15)</f>
        <v>17847143.144307755</v>
      </c>
      <c r="U16" s="30">
        <f>SUM(T4:U15)</f>
        <v>-25179.48183006132</v>
      </c>
    </row>
    <row r="17" spans="1:12" ht="12.75">
      <c r="A17" s="3" t="s">
        <v>60</v>
      </c>
      <c r="B17">
        <f>SUM(B5:B16)</f>
        <v>4889.329850477392</v>
      </c>
      <c r="C17">
        <f>SUM(C5:C16)</f>
        <v>3870.6701495226084</v>
      </c>
      <c r="K17" t="s">
        <v>61</v>
      </c>
      <c r="L17" s="28">
        <f>L16+M16</f>
        <v>47636677.578236096</v>
      </c>
    </row>
    <row r="18" spans="1:12" ht="12.75">
      <c r="A18" s="3" t="s">
        <v>61</v>
      </c>
      <c r="B18">
        <f>B17+C17</f>
        <v>8760</v>
      </c>
      <c r="C18">
        <f>SUM(B5:C10)</f>
        <v>2190</v>
      </c>
      <c r="J18" s="57">
        <f>SUM(H5:J16)</f>
        <v>214050.88660489104</v>
      </c>
      <c r="K18" t="s">
        <v>94</v>
      </c>
      <c r="L18" s="22">
        <f>B18/L17</f>
        <v>0.00018389191785285643</v>
      </c>
    </row>
    <row r="19" spans="1:10" ht="12.75">
      <c r="A19" s="3"/>
      <c r="H19" t="s">
        <v>63</v>
      </c>
      <c r="J19" s="30">
        <f>J18/B18</f>
        <v>24.435032717453314</v>
      </c>
    </row>
    <row r="20" ht="12.75">
      <c r="A20" s="3"/>
    </row>
    <row r="21" spans="1:8" ht="12.75">
      <c r="A21" s="3"/>
      <c r="H21" t="s">
        <v>70</v>
      </c>
    </row>
    <row r="22" spans="1:10" ht="12.75">
      <c r="A22" s="3"/>
      <c r="H22" t="s">
        <v>1</v>
      </c>
      <c r="I22" t="s">
        <v>2</v>
      </c>
      <c r="J22" t="s">
        <v>59</v>
      </c>
    </row>
    <row r="23" spans="1:10" ht="12.75">
      <c r="A23" s="3"/>
      <c r="G23" s="3">
        <v>38991</v>
      </c>
      <c r="H23" s="57">
        <f>B5*Rates!I5</f>
        <v>6125.366272824255</v>
      </c>
      <c r="I23" s="57">
        <f>C5*Rates!J5</f>
        <v>3548.977654481255</v>
      </c>
      <c r="J23" s="57">
        <f>D5*Rates!K5*1000</f>
        <v>963.6069980568212</v>
      </c>
    </row>
    <row r="24" spans="1:10" ht="12.75">
      <c r="A24" s="3"/>
      <c r="G24" s="3">
        <v>39022</v>
      </c>
      <c r="H24" s="57">
        <f>B6*Rates!I6</f>
        <v>6282.194401811168</v>
      </c>
      <c r="I24" s="57">
        <f>C6*Rates!J6</f>
        <v>3665.369171251069</v>
      </c>
      <c r="J24" s="57">
        <f>D6*Rates!K6*1000</f>
        <v>1029.0101879701801</v>
      </c>
    </row>
    <row r="25" spans="1:10" ht="12.75">
      <c r="A25" s="3"/>
      <c r="G25" s="3">
        <v>39052</v>
      </c>
      <c r="H25" s="57">
        <f>B7*Rates!I7</f>
        <v>6556.015756915097</v>
      </c>
      <c r="I25" s="57">
        <f>C7*Rates!J7</f>
        <v>4136.760482445273</v>
      </c>
      <c r="J25" s="57">
        <f>D7*Rates!K7*1000</f>
        <v>1081.3327399008672</v>
      </c>
    </row>
    <row r="26" spans="1:10" ht="12.75">
      <c r="A26" s="3"/>
      <c r="G26" s="3">
        <v>39083</v>
      </c>
      <c r="H26" s="57">
        <f>B8*Rates!I8</f>
        <v>5787.990457975184</v>
      </c>
      <c r="I26" s="57">
        <f>C8*Rates!J8</f>
        <v>3300.785629398041</v>
      </c>
      <c r="J26" s="57">
        <f>D8*Rates!K8*1000</f>
        <v>915.6446587870248</v>
      </c>
    </row>
    <row r="27" spans="1:10" ht="12.75">
      <c r="A27" s="3"/>
      <c r="G27" s="3">
        <v>39114</v>
      </c>
      <c r="H27" s="57">
        <f>B9*Rates!I9</f>
        <v>5456.614295747499</v>
      </c>
      <c r="I27" s="57">
        <f>C9*Rates!J9</f>
        <v>2927.1328452103603</v>
      </c>
      <c r="J27" s="57">
        <f>D9*Rates!K9*1000</f>
        <v>933.0855094305872</v>
      </c>
    </row>
    <row r="28" spans="1:10" ht="12.75">
      <c r="A28" s="3"/>
      <c r="G28" s="3">
        <v>39142</v>
      </c>
      <c r="H28" s="57">
        <f>B10*Rates!I10</f>
        <v>5694.158681512819</v>
      </c>
      <c r="I28" s="57">
        <f>C10*Rates!J10</f>
        <v>3004.953920781936</v>
      </c>
      <c r="J28" s="57">
        <f>D10*Rates!K10*1000</f>
        <v>867.6823195172282</v>
      </c>
    </row>
    <row r="29" spans="1:10" ht="12.75">
      <c r="A29" s="3"/>
      <c r="G29" s="3">
        <v>39173</v>
      </c>
      <c r="H29" s="57">
        <f>B11*Rates!I11</f>
        <v>14762.793731464159</v>
      </c>
      <c r="I29" s="57">
        <f>C11*Rates!J11</f>
        <v>8488.216120819294</v>
      </c>
      <c r="J29" s="57">
        <f>D11*Rates!K11*1000</f>
        <v>2432.7127491926312</v>
      </c>
    </row>
    <row r="30" spans="1:10" ht="12.75">
      <c r="A30" s="3"/>
      <c r="G30" s="3">
        <v>39203</v>
      </c>
      <c r="H30" s="57">
        <f>B12*Rates!I12</f>
        <v>12825.9901266524</v>
      </c>
      <c r="I30" s="57">
        <f>C12*Rates!J12</f>
        <v>6989.352847498554</v>
      </c>
      <c r="J30" s="57">
        <f>D12*Rates!K12*1000</f>
        <v>2016.4196584216998</v>
      </c>
    </row>
    <row r="31" spans="1:10" ht="12.75">
      <c r="A31" s="3"/>
      <c r="G31" s="3">
        <v>39234</v>
      </c>
      <c r="H31" s="57">
        <f>B13*Rates!I13</f>
        <v>11608.332836147425</v>
      </c>
      <c r="I31" s="57">
        <f>C13*Rates!J13</f>
        <v>4504.499388686864</v>
      </c>
      <c r="J31" s="57">
        <f>D13*Rates!K13*1000</f>
        <v>1847.3005902960085</v>
      </c>
    </row>
    <row r="32" spans="1:10" ht="12.75">
      <c r="A32" s="3"/>
      <c r="G32" s="3">
        <v>39264</v>
      </c>
      <c r="H32" s="57">
        <f>B14*Rates!I14</f>
        <v>13748.079322710013</v>
      </c>
      <c r="I32" s="57">
        <f>C14*Rates!J14</f>
        <v>8654.941503673052</v>
      </c>
      <c r="J32" s="57">
        <f>D14*Rates!K14*1000</f>
        <v>2263.59368106694</v>
      </c>
    </row>
    <row r="33" spans="1:10" ht="12.75">
      <c r="A33" s="3"/>
      <c r="G33" s="3">
        <v>39295</v>
      </c>
      <c r="H33" s="57">
        <f>B15*Rates!I15</f>
        <v>17388.146108411038</v>
      </c>
      <c r="I33" s="57">
        <f>C15*Rates!J15</f>
        <v>9315.078272363056</v>
      </c>
      <c r="J33" s="57">
        <f>D15*Rates!K15*1000</f>
        <v>2653.8684536646883</v>
      </c>
    </row>
    <row r="34" spans="1:10" ht="12.75">
      <c r="A34" s="3"/>
      <c r="G34" s="3">
        <v>39326</v>
      </c>
      <c r="H34" s="57">
        <f>B16*Rates!I16</f>
        <v>15955.681583068263</v>
      </c>
      <c r="I34" s="57">
        <f>C16*Rates!J16</f>
        <v>11203.071512281924</v>
      </c>
      <c r="J34" s="57">
        <f>D16*Rates!K16*1000</f>
        <v>2731.9234081842383</v>
      </c>
    </row>
    <row r="35" ht="12.75">
      <c r="A35" s="3"/>
    </row>
    <row r="36" spans="1:10" ht="12.75">
      <c r="A36" s="3"/>
      <c r="J36" s="57">
        <f>SUM(H23:J34)</f>
        <v>211666.68387861893</v>
      </c>
    </row>
    <row r="37" spans="1:10" ht="12.75">
      <c r="A37" s="3"/>
      <c r="H37" t="s">
        <v>63</v>
      </c>
      <c r="J37" s="30">
        <f>J36/B18</f>
        <v>24.16286345646335</v>
      </c>
    </row>
    <row r="38" ht="12.75">
      <c r="A38" s="3"/>
    </row>
    <row r="39" spans="1:8" ht="12.75">
      <c r="A39" s="3"/>
      <c r="H39" t="s">
        <v>72</v>
      </c>
    </row>
    <row r="40" spans="1:10" ht="12.75">
      <c r="A40" s="3"/>
      <c r="H40" t="s">
        <v>1</v>
      </c>
      <c r="I40" t="s">
        <v>2</v>
      </c>
      <c r="J40" t="s">
        <v>59</v>
      </c>
    </row>
    <row r="41" spans="1:10" ht="12.75">
      <c r="A41" s="3"/>
      <c r="G41" s="3">
        <v>38991</v>
      </c>
      <c r="H41" s="57">
        <f>B5*Rates!O5</f>
        <v>4515.876335492976</v>
      </c>
      <c r="I41" s="57">
        <f>C5*Rates!P5</f>
        <v>3085.3185844137033</v>
      </c>
      <c r="J41" s="57">
        <f>D5*Rates!Q5*1000</f>
        <v>1729.966718563888</v>
      </c>
    </row>
    <row r="42" spans="1:10" ht="12.75">
      <c r="A42" s="3"/>
      <c r="G42" s="3">
        <v>39022</v>
      </c>
      <c r="H42" s="57">
        <f>B6*Rates!O6</f>
        <v>5131.123349196394</v>
      </c>
      <c r="I42" s="57">
        <f>C6*Rates!P6</f>
        <v>3387.145338458979</v>
      </c>
      <c r="J42" s="57">
        <f>D6*Rates!Q6*1000</f>
        <v>1729.966718563888</v>
      </c>
    </row>
    <row r="43" spans="1:10" ht="12.75">
      <c r="A43" s="3"/>
      <c r="G43" s="3">
        <v>39052</v>
      </c>
      <c r="H43" s="57">
        <f>B7*Rates!O7</f>
        <v>5383.468913346894</v>
      </c>
      <c r="I43" s="57">
        <f>C7*Rates!P7</f>
        <v>3836.337636480796</v>
      </c>
      <c r="J43" s="57">
        <f>D7*Rates!Q7*1000</f>
        <v>1729.966718563888</v>
      </c>
    </row>
    <row r="44" spans="1:10" ht="12.75">
      <c r="A44" s="3"/>
      <c r="G44" s="3">
        <v>39083</v>
      </c>
      <c r="H44" s="57">
        <f>B8*Rates!O8</f>
        <v>5006.540768810888</v>
      </c>
      <c r="I44" s="57">
        <f>C8*Rates!P8</f>
        <v>3338.2344765293774</v>
      </c>
      <c r="J44" s="57">
        <f>D8*Rates!Q8*1000</f>
        <v>1729.966718563888</v>
      </c>
    </row>
    <row r="45" spans="1:10" ht="12.75">
      <c r="A45" s="3"/>
      <c r="G45" s="3">
        <v>39114</v>
      </c>
      <c r="H45" s="57">
        <f>B9*Rates!O9</f>
        <v>4631.83129098782</v>
      </c>
      <c r="I45" s="57">
        <f>C9*Rates!P9</f>
        <v>3070.8134640817143</v>
      </c>
      <c r="J45" s="57">
        <f>D9*Rates!Q9*1000</f>
        <v>1729.966718563888</v>
      </c>
    </row>
    <row r="46" spans="1:10" ht="12.75">
      <c r="A46" s="3"/>
      <c r="G46" s="3">
        <v>39142</v>
      </c>
      <c r="H46" s="57">
        <f>B10*Rates!O10</f>
        <v>4998.358012663715</v>
      </c>
      <c r="I46" s="57">
        <f>C10*Rates!P10</f>
        <v>3178.208240321696</v>
      </c>
      <c r="J46" s="57">
        <f>D10*Rates!Q10*1000</f>
        <v>1729.966718563888</v>
      </c>
    </row>
    <row r="47" spans="1:10" ht="12.75">
      <c r="A47" s="3"/>
      <c r="G47" s="3">
        <v>39173</v>
      </c>
      <c r="H47" s="57">
        <f>B11*Rates!O11</f>
        <v>11454.78762151668</v>
      </c>
      <c r="I47" s="57">
        <f>C11*Rates!P11</f>
        <v>7881.962315106026</v>
      </c>
      <c r="J47" s="57">
        <f>D11*Rates!Q11*1000</f>
        <v>5161.540045551273</v>
      </c>
    </row>
    <row r="48" spans="1:10" ht="12.75">
      <c r="A48" s="3"/>
      <c r="G48" s="3">
        <v>39203</v>
      </c>
      <c r="H48" s="57">
        <f>B12*Rates!O12</f>
        <v>10549.972355773702</v>
      </c>
      <c r="I48" s="57">
        <f>C12*Rates!P12</f>
        <v>7080.908999058491</v>
      </c>
      <c r="J48" s="57">
        <f>D12*Rates!Q12*1000</f>
        <v>5161.540045551273</v>
      </c>
    </row>
    <row r="49" spans="1:10" ht="12.75">
      <c r="A49" s="3"/>
      <c r="G49" s="3">
        <v>39234</v>
      </c>
      <c r="H49" s="57">
        <f>B13*Rates!O13</f>
        <v>10401.066937213725</v>
      </c>
      <c r="I49" s="57">
        <f>C13*Rates!P13</f>
        <v>5772.1822466330705</v>
      </c>
      <c r="J49" s="57">
        <f>D13*Rates!Q13*1000</f>
        <v>5161.540045551273</v>
      </c>
    </row>
    <row r="50" spans="1:10" ht="12.75">
      <c r="A50" s="3"/>
      <c r="G50" s="3">
        <v>39264</v>
      </c>
      <c r="H50" s="57">
        <f>B14*Rates!O14</f>
        <v>12024.781953906955</v>
      </c>
      <c r="I50" s="57">
        <f>C14*Rates!P14</f>
        <v>8578.38893930435</v>
      </c>
      <c r="J50" s="57">
        <f>D14*Rates!Q14*1000</f>
        <v>5161.540045551273</v>
      </c>
    </row>
    <row r="51" spans="1:10" ht="12.75">
      <c r="A51" s="3"/>
      <c r="G51" s="3">
        <v>39295</v>
      </c>
      <c r="H51" s="57">
        <f>B15*Rates!O15</f>
        <v>14330.493467172499</v>
      </c>
      <c r="I51" s="57">
        <f>C15*Rates!P15</f>
        <v>8880.73161668083</v>
      </c>
      <c r="J51" s="57">
        <f>D15*Rates!Q15*1000</f>
        <v>5161.540045551273</v>
      </c>
    </row>
    <row r="52" spans="1:10" ht="12.75">
      <c r="A52" s="3"/>
      <c r="G52" s="3">
        <v>39326</v>
      </c>
      <c r="H52" s="57">
        <f>B16*Rates!O16</f>
        <v>13250.614276042419</v>
      </c>
      <c r="I52" s="57">
        <f>C16*Rates!P16</f>
        <v>10360.066156824152</v>
      </c>
      <c r="J52" s="57">
        <f>D16*Rates!Q16*1000</f>
        <v>5161.540045551273</v>
      </c>
    </row>
    <row r="53" spans="1:10" ht="12.75">
      <c r="A53" s="3"/>
      <c r="H53" s="57"/>
      <c r="I53" s="57"/>
      <c r="J53" s="57"/>
    </row>
    <row r="54" spans="1:10" ht="12.75">
      <c r="A54" s="3"/>
      <c r="H54" s="57"/>
      <c r="I54" s="57"/>
      <c r="J54" s="57">
        <f>SUM(H41:J52)</f>
        <v>211478.25388070883</v>
      </c>
    </row>
    <row r="55" spans="1:10" ht="12.75">
      <c r="A55" s="3"/>
      <c r="H55" t="s">
        <v>63</v>
      </c>
      <c r="J55" s="30">
        <f>J54/$B$18</f>
        <v>24.14135318272932</v>
      </c>
    </row>
    <row r="56" ht="12.75">
      <c r="A56" s="3"/>
    </row>
    <row r="57" spans="1:8" ht="12.75">
      <c r="A57" s="3"/>
      <c r="H57" t="s">
        <v>73</v>
      </c>
    </row>
    <row r="58" spans="1:10" ht="12.75">
      <c r="A58" s="3"/>
      <c r="H58" t="s">
        <v>1</v>
      </c>
      <c r="I58" t="s">
        <v>2</v>
      </c>
      <c r="J58" t="s">
        <v>59</v>
      </c>
    </row>
    <row r="59" spans="1:10" ht="12.75">
      <c r="A59" s="3"/>
      <c r="G59" s="3">
        <v>38991</v>
      </c>
      <c r="H59" s="57">
        <f>B5*Rates!U5</f>
        <v>5775.4765734576395</v>
      </c>
      <c r="I59" s="57">
        <f>C5*Rates!V5</f>
        <v>3370.0663921495943</v>
      </c>
      <c r="J59" s="57">
        <f>(D5-F5)*Rates!W5*1000</f>
        <v>0</v>
      </c>
    </row>
    <row r="60" spans="1:10" ht="12.75">
      <c r="A60" s="3"/>
      <c r="G60" s="3">
        <v>39022</v>
      </c>
      <c r="H60" s="57">
        <f>B6*Rates!U6</f>
        <v>7496.838838947367</v>
      </c>
      <c r="I60" s="57">
        <f>C6*Rates!V6</f>
        <v>4229.326038190859</v>
      </c>
      <c r="J60" s="57">
        <f>(D6-F6)*Rates!W6*1000</f>
        <v>0</v>
      </c>
    </row>
    <row r="61" spans="1:10" ht="12.75">
      <c r="A61" s="3"/>
      <c r="G61" s="3">
        <v>39052</v>
      </c>
      <c r="H61" s="57">
        <f>B7*Rates!U7</f>
        <v>8118.477959826486</v>
      </c>
      <c r="I61" s="57">
        <f>C7*Rates!V7</f>
        <v>5027.282313033196</v>
      </c>
      <c r="J61" s="57">
        <f>(D7-F7)*Rates!W7*1000</f>
        <v>0</v>
      </c>
    </row>
    <row r="62" spans="1:10" ht="12.75">
      <c r="A62" s="3"/>
      <c r="G62" s="3">
        <v>39083</v>
      </c>
      <c r="H62" s="57">
        <f>B8*Rates!U8</f>
        <v>6984.20084012431</v>
      </c>
      <c r="I62" s="57">
        <f>C8*Rates!V8</f>
        <v>4005.9689721126642</v>
      </c>
      <c r="J62" s="57">
        <f>(D8-F8)*Rates!W8*1000</f>
        <v>0</v>
      </c>
    </row>
    <row r="63" spans="1:10" ht="12.75">
      <c r="A63" s="3"/>
      <c r="G63" s="3">
        <v>39114</v>
      </c>
      <c r="H63" s="57">
        <f>B9*Rates!U9</f>
        <v>6472.5967139609</v>
      </c>
      <c r="I63" s="57">
        <f>C9*Rates!V9</f>
        <v>3861.5318585475975</v>
      </c>
      <c r="J63" s="57">
        <f>(D9-F9)*Rates!W9*1000</f>
        <v>0</v>
      </c>
    </row>
    <row r="64" spans="1:10" ht="12.75">
      <c r="A64" s="3"/>
      <c r="G64" s="3">
        <v>39142</v>
      </c>
      <c r="H64" s="57">
        <f>B10*Rates!U10</f>
        <v>6758.307269140079</v>
      </c>
      <c r="I64" s="57">
        <f>C10*Rates!V10</f>
        <v>3830.3476283484265</v>
      </c>
      <c r="J64" s="57">
        <f>(D10-F10)*Rates!W10*1000</f>
        <v>0</v>
      </c>
    </row>
    <row r="65" spans="1:10" ht="12.75">
      <c r="A65" s="3"/>
      <c r="G65" s="3">
        <v>39173</v>
      </c>
      <c r="H65" s="57">
        <f>B11*Rates!U11</f>
        <v>12872.357929318368</v>
      </c>
      <c r="I65" s="57">
        <f>C11*Rates!V11</f>
        <v>7140.077075695133</v>
      </c>
      <c r="J65" s="57">
        <f>(D11-F11)*Rates!W11*1000</f>
        <v>0</v>
      </c>
    </row>
    <row r="66" spans="1:10" ht="12.75">
      <c r="A66" s="3"/>
      <c r="G66" s="3">
        <v>39203</v>
      </c>
      <c r="H66" s="57">
        <f>B12*Rates!U12</f>
        <v>10029.561638840834</v>
      </c>
      <c r="I66" s="57">
        <f>C12*Rates!V12</f>
        <v>4859.809876358004</v>
      </c>
      <c r="J66" s="57">
        <f>(D12-F12)*Rates!W12*1000</f>
        <v>0</v>
      </c>
    </row>
    <row r="67" spans="1:10" ht="12.75">
      <c r="A67" s="3"/>
      <c r="G67" s="3">
        <v>39234</v>
      </c>
      <c r="H67" s="57">
        <f>B13*Rates!U13</f>
        <v>9662.7415055075</v>
      </c>
      <c r="I67" s="57">
        <f>C13*Rates!V13</f>
        <v>2556.5871158994473</v>
      </c>
      <c r="J67" s="57">
        <f>(D13-F13)*Rates!W13*1000</f>
        <v>0</v>
      </c>
    </row>
    <row r="68" spans="1:10" ht="12.75">
      <c r="A68" s="3"/>
      <c r="G68" s="3">
        <v>39264</v>
      </c>
      <c r="H68" s="57">
        <f>B14*Rates!U14</f>
        <v>14276.506945711812</v>
      </c>
      <c r="I68" s="57">
        <f>C14*Rates!V14</f>
        <v>7934.932868394127</v>
      </c>
      <c r="J68" s="57">
        <f>(D14-F14)*Rates!W14*1000</f>
        <v>0</v>
      </c>
    </row>
    <row r="69" spans="1:10" ht="12.75">
      <c r="A69" s="3"/>
      <c r="G69" s="3">
        <v>39295</v>
      </c>
      <c r="H69" s="57">
        <f>B15*Rates!U15</f>
        <v>18728.82829809007</v>
      </c>
      <c r="I69" s="57">
        <f>C15*Rates!V15</f>
        <v>9907.406497983082</v>
      </c>
      <c r="J69" s="57">
        <f>(D15-F15)*Rates!W15*1000</f>
        <v>0</v>
      </c>
    </row>
    <row r="70" spans="1:10" ht="12.75">
      <c r="A70" s="3"/>
      <c r="G70" s="3">
        <v>39326</v>
      </c>
      <c r="H70" s="57">
        <f>B16*Rates!U16</f>
        <v>17910.110720342353</v>
      </c>
      <c r="I70" s="57">
        <f>C16*Rates!V16</f>
        <v>12630.911958988088</v>
      </c>
      <c r="J70" s="57">
        <f>(D16-F16)*Rates!W16*1000</f>
        <v>9.43689570931383E-13</v>
      </c>
    </row>
    <row r="71" spans="1:10" ht="12.75">
      <c r="A71" s="3"/>
      <c r="H71" s="57"/>
      <c r="I71" s="57"/>
      <c r="J71" s="57"/>
    </row>
    <row r="72" spans="1:10" ht="12.75">
      <c r="A72" s="3"/>
      <c r="H72" s="57"/>
      <c r="I72" s="57"/>
      <c r="J72" s="57">
        <f>SUM(H59:J70)</f>
        <v>194440.25382896792</v>
      </c>
    </row>
    <row r="73" spans="1:10" ht="12.75">
      <c r="A73" s="3"/>
      <c r="H73" t="s">
        <v>63</v>
      </c>
      <c r="J73" s="30">
        <f>J72/$B$18</f>
        <v>22.19637600787305</v>
      </c>
    </row>
    <row r="74" ht="12.75">
      <c r="A74" s="3"/>
    </row>
    <row r="75" spans="1:8" ht="12.75">
      <c r="A75" s="3"/>
      <c r="H75" t="s">
        <v>76</v>
      </c>
    </row>
    <row r="76" spans="1:10" ht="12.75">
      <c r="A76" s="3"/>
      <c r="H76" t="s">
        <v>1</v>
      </c>
      <c r="I76" t="s">
        <v>2</v>
      </c>
      <c r="J76" t="s">
        <v>59</v>
      </c>
    </row>
    <row r="77" spans="1:10" ht="12.75">
      <c r="A77" s="3"/>
      <c r="G77" s="3">
        <v>38991</v>
      </c>
      <c r="H77" s="57">
        <f>B5*Rates!AA5</f>
        <v>11124.607657142855</v>
      </c>
      <c r="I77" s="57">
        <f>C5*Rates!AB5</f>
        <v>7600.5090040064115</v>
      </c>
      <c r="J77" s="57">
        <f>(D5-E5)*Rates!W23*1000</f>
        <v>0</v>
      </c>
    </row>
    <row r="78" spans="1:10" ht="12.75">
      <c r="A78" s="3"/>
      <c r="G78" s="3">
        <v>39022</v>
      </c>
      <c r="H78" s="57">
        <f>B6*Rates!AA6</f>
        <v>12640.234111721611</v>
      </c>
      <c r="I78" s="57">
        <f>C6*Rates!AB6</f>
        <v>8344.042256410256</v>
      </c>
      <c r="J78" s="57">
        <f>(D24-E24)*Rates!W24*1000</f>
        <v>0</v>
      </c>
    </row>
    <row r="79" spans="1:10" ht="12.75">
      <c r="A79" s="3"/>
      <c r="G79" s="3">
        <v>39052</v>
      </c>
      <c r="H79" s="57">
        <f>B7*Rates!AA7</f>
        <v>13261.873232600732</v>
      </c>
      <c r="I79" s="57">
        <f>C7*Rates!AB7</f>
        <v>9450.602247619048</v>
      </c>
      <c r="J79" s="57">
        <f>(D25-E25)*Rates!W25*1000</f>
        <v>0</v>
      </c>
    </row>
    <row r="80" spans="1:10" ht="12.75">
      <c r="A80" s="3"/>
      <c r="G80" s="3">
        <v>39083</v>
      </c>
      <c r="H80" s="57">
        <f>B8*Rates!AA8</f>
        <v>12333.331923809525</v>
      </c>
      <c r="I80" s="57">
        <f>C8*Rates!AB8</f>
        <v>8223.553095787545</v>
      </c>
      <c r="J80" s="57">
        <f>(D26-E26)*Rates!W26*1000</f>
        <v>0</v>
      </c>
    </row>
    <row r="81" spans="7:10" ht="12.75">
      <c r="G81" s="3">
        <v>39114</v>
      </c>
      <c r="H81" s="57">
        <f>B9*Rates!AA9</f>
        <v>11410.256175824175</v>
      </c>
      <c r="I81" s="57">
        <f>C9*Rates!AB9</f>
        <v>7564.776454945054</v>
      </c>
      <c r="J81" s="57">
        <f>(D27-E27)*Rates!W27*1000</f>
        <v>0</v>
      </c>
    </row>
    <row r="82" spans="7:10" ht="12.75">
      <c r="G82" s="3">
        <v>39142</v>
      </c>
      <c r="H82" s="57">
        <f>B10*Rates!AA10</f>
        <v>12313.174163736265</v>
      </c>
      <c r="I82" s="57">
        <f>C10*Rates!AB10</f>
        <v>7829.337452930403</v>
      </c>
      <c r="J82" s="57">
        <f>(D28-E28)*Rates!W28*1000</f>
        <v>0</v>
      </c>
    </row>
    <row r="83" spans="7:10" ht="12.75">
      <c r="G83" s="3">
        <v>39173</v>
      </c>
      <c r="H83" s="57">
        <f>B11*Rates!AA11</f>
        <v>28218.225792349727</v>
      </c>
      <c r="I83" s="57">
        <f>C11*Rates!AB11</f>
        <v>19416.771366120218</v>
      </c>
      <c r="J83" s="57">
        <f>(D29-E29)*Rates!W29*1000</f>
        <v>0</v>
      </c>
    </row>
    <row r="84" spans="7:10" ht="12.75">
      <c r="G84" s="3">
        <v>39203</v>
      </c>
      <c r="H84" s="57">
        <f>B12*Rates!AA12</f>
        <v>25989.264216393443</v>
      </c>
      <c r="I84" s="57">
        <f>C12*Rates!AB12</f>
        <v>17443.421524043715</v>
      </c>
      <c r="J84" s="57">
        <f>(D30-E30)*Rates!W30*1000</f>
        <v>0</v>
      </c>
    </row>
    <row r="85" spans="7:10" ht="12.75">
      <c r="G85" s="3">
        <v>39234</v>
      </c>
      <c r="H85" s="57">
        <f>B13*Rates!AA13</f>
        <v>25622.444083060112</v>
      </c>
      <c r="I85" s="57">
        <f>C13*Rates!AB13</f>
        <v>14219.446691803278</v>
      </c>
      <c r="J85" s="57">
        <f>(D31-E31)*Rates!W31*1000</f>
        <v>0</v>
      </c>
    </row>
    <row r="86" spans="7:10" ht="12.75">
      <c r="G86" s="3">
        <v>39264</v>
      </c>
      <c r="H86" s="57">
        <f>B14*Rates!AA14</f>
        <v>29622.37480874317</v>
      </c>
      <c r="I86" s="57">
        <f>C14*Rates!AB14</f>
        <v>21132.379230601095</v>
      </c>
      <c r="J86" s="57">
        <f>(D32-E32)*Rates!W32*1000</f>
        <v>0</v>
      </c>
    </row>
    <row r="87" spans="7:10" ht="12.75">
      <c r="G87" s="3">
        <v>39295</v>
      </c>
      <c r="H87" s="57">
        <f>B15*Rates!AA15</f>
        <v>35302.365590163936</v>
      </c>
      <c r="I87" s="57">
        <f>C15*Rates!AB15</f>
        <v>21877.18343114754</v>
      </c>
      <c r="J87" s="57">
        <f>(D33-E33)*Rates!W33*1000</f>
        <v>0</v>
      </c>
    </row>
    <row r="88" spans="7:10" ht="12.75">
      <c r="G88" s="3">
        <v>39326</v>
      </c>
      <c r="H88" s="57">
        <f>B16*Rates!AA16</f>
        <v>32642.143868852454</v>
      </c>
      <c r="I88" s="57">
        <f>C16*Rates!AB16</f>
        <v>25521.440963934427</v>
      </c>
      <c r="J88" s="57">
        <f>(D34-E34)*Rates!W34*1000</f>
        <v>0</v>
      </c>
    </row>
    <row r="89" spans="8:10" ht="12.75">
      <c r="H89" s="57"/>
      <c r="I89" s="57"/>
      <c r="J89" s="57"/>
    </row>
    <row r="90" spans="8:10" ht="12.75">
      <c r="H90" s="57"/>
      <c r="I90" s="57"/>
      <c r="J90" s="57">
        <f>SUM(H77:J88)</f>
        <v>419103.75934374693</v>
      </c>
    </row>
    <row r="91" spans="8:10" ht="12.75">
      <c r="H91" t="s">
        <v>63</v>
      </c>
      <c r="J91" s="30">
        <f>J90/$B$18</f>
        <v>47.842894902254216</v>
      </c>
    </row>
  </sheetData>
  <mergeCells count="2"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1"/>
  <sheetViews>
    <sheetView workbookViewId="0" topLeftCell="A31">
      <selection activeCell="N22" sqref="N22"/>
    </sheetView>
  </sheetViews>
  <sheetFormatPr defaultColWidth="9.140625" defaultRowHeight="12.75"/>
  <cols>
    <col min="1" max="1" width="10.57421875" style="1" bestFit="1" customWidth="1"/>
    <col min="10" max="10" width="11.28125" style="0" customWidth="1"/>
    <col min="21" max="21" width="12.28125" style="0" customWidth="1"/>
  </cols>
  <sheetData>
    <row r="2" ht="13.5" thickBot="1">
      <c r="L2" s="1"/>
    </row>
    <row r="3" spans="1:20" ht="12.75">
      <c r="A3" s="1" t="s">
        <v>58</v>
      </c>
      <c r="B3" t="s">
        <v>62</v>
      </c>
      <c r="H3" t="s">
        <v>64</v>
      </c>
      <c r="L3" s="64" t="s">
        <v>55</v>
      </c>
      <c r="M3" s="65"/>
      <c r="N3" s="64" t="s">
        <v>56</v>
      </c>
      <c r="O3" s="65"/>
      <c r="P3" t="s">
        <v>78</v>
      </c>
      <c r="R3" t="s">
        <v>79</v>
      </c>
      <c r="T3" t="s">
        <v>80</v>
      </c>
    </row>
    <row r="4" spans="1:21" ht="12.75">
      <c r="A4" s="2" t="s">
        <v>0</v>
      </c>
      <c r="B4" t="s">
        <v>1</v>
      </c>
      <c r="C4" t="s">
        <v>2</v>
      </c>
      <c r="D4" t="s">
        <v>59</v>
      </c>
      <c r="E4" t="s">
        <v>74</v>
      </c>
      <c r="F4" t="s">
        <v>75</v>
      </c>
      <c r="H4" t="s">
        <v>1</v>
      </c>
      <c r="I4" t="s">
        <v>2</v>
      </c>
      <c r="J4" t="s">
        <v>59</v>
      </c>
      <c r="L4" s="20">
        <v>2520018.5664706407</v>
      </c>
      <c r="M4" s="21">
        <v>1429753.2124551309</v>
      </c>
      <c r="N4" s="22">
        <v>0.05290080447638039</v>
      </c>
      <c r="O4" s="23">
        <v>0.030013705513088653</v>
      </c>
      <c r="P4">
        <f aca="true" t="shared" si="0" ref="P4:P15">L4*$L$18</f>
        <v>463.4110472130921</v>
      </c>
      <c r="Q4">
        <f aca="true" t="shared" si="1" ref="Q4:Q15">M4*$L$18</f>
        <v>262.92006029465654</v>
      </c>
      <c r="R4">
        <f>B5-P4</f>
        <v>162.30323850119368</v>
      </c>
      <c r="S4">
        <f>C5-Q4</f>
        <v>231.93570893611275</v>
      </c>
      <c r="T4" s="57">
        <f>R4*Rates!AA5</f>
        <v>8656.793800456326</v>
      </c>
      <c r="U4" s="57">
        <f>S4*Rates!AB5</f>
        <v>10686.928719815312</v>
      </c>
    </row>
    <row r="5" spans="1:21" ht="12.75">
      <c r="A5" s="3">
        <v>38991</v>
      </c>
      <c r="B5">
        <f>$D5*'Hours07-20'!C38</f>
        <v>625.7142857142858</v>
      </c>
      <c r="C5">
        <f>$D5*'Hours07-20'!D38</f>
        <v>494.8557692307693</v>
      </c>
      <c r="D5" s="29">
        <v>1.5041208791208793</v>
      </c>
      <c r="E5" s="29">
        <f>(B5+C5)/('Hours07-20'!C38+'Hours07-20'!D38)</f>
        <v>1.5041208791208793</v>
      </c>
      <c r="F5" s="29">
        <f>(B5)/('Hours07-20'!C38)</f>
        <v>1.5041208791208793</v>
      </c>
      <c r="G5" s="3">
        <v>38991</v>
      </c>
      <c r="H5" s="57">
        <f>B5*Rates!C5</f>
        <v>18583.714285714286</v>
      </c>
      <c r="I5" s="57">
        <f>C5*Rates!D5</f>
        <v>10768.061538461541</v>
      </c>
      <c r="J5" s="57">
        <f>D5*Rates!E5*1000</f>
        <v>2917.994505494506</v>
      </c>
      <c r="L5" s="20">
        <v>2658203.5201743906</v>
      </c>
      <c r="M5" s="21">
        <v>1598970.2070818278</v>
      </c>
      <c r="N5" s="22">
        <v>0.0558016145397355</v>
      </c>
      <c r="O5" s="23">
        <v>0.03356594725683292</v>
      </c>
      <c r="P5">
        <f t="shared" si="0"/>
        <v>488.82214336808283</v>
      </c>
      <c r="Q5">
        <f t="shared" si="1"/>
        <v>294.0376979698563</v>
      </c>
      <c r="R5">
        <f aca="true" t="shared" si="2" ref="R5:S15">B6-P5</f>
        <v>112.82620828026893</v>
      </c>
      <c r="S5">
        <f t="shared" si="2"/>
        <v>187.2809833488251</v>
      </c>
      <c r="T5" s="57">
        <f>R5*Rates!AA6</f>
        <v>7111.212135925594</v>
      </c>
      <c r="U5" s="57">
        <f>S5*Rates!AB6</f>
        <v>9739.994516335906</v>
      </c>
    </row>
    <row r="6" spans="1:21" ht="12.75">
      <c r="A6" s="3">
        <v>39022</v>
      </c>
      <c r="B6">
        <f>$D6*'Hours07-20'!C39</f>
        <v>601.6483516483518</v>
      </c>
      <c r="C6">
        <f>$D6*'Hours07-20'!D39</f>
        <v>481.3186813186814</v>
      </c>
      <c r="D6" s="29">
        <f>D5</f>
        <v>1.5041208791208793</v>
      </c>
      <c r="E6" s="29">
        <f>(B6+C6)/('Hours07-20'!C39+'Hours07-20'!D39)</f>
        <v>1.5041208791208796</v>
      </c>
      <c r="F6" s="29">
        <f>(B6)/('Hours07-20'!C39)</f>
        <v>1.5041208791208793</v>
      </c>
      <c r="G6" s="3">
        <v>39022</v>
      </c>
      <c r="H6" s="57">
        <f>B6*Rates!C6</f>
        <v>19060.219780219784</v>
      </c>
      <c r="I6" s="57">
        <f>C6*Rates!D6</f>
        <v>11118.46153846154</v>
      </c>
      <c r="J6" s="57">
        <f>D6*Rates!E6*1000</f>
        <v>3128.571428571429</v>
      </c>
      <c r="L6" s="20">
        <v>2639862.148976227</v>
      </c>
      <c r="M6" s="21">
        <v>1631988.28579841</v>
      </c>
      <c r="N6" s="22">
        <v>0.05541658829251159</v>
      </c>
      <c r="O6" s="23">
        <v>0.034259070295532566</v>
      </c>
      <c r="P6">
        <f t="shared" si="0"/>
        <v>485.4493134424013</v>
      </c>
      <c r="Q6">
        <f t="shared" si="1"/>
        <v>300.1094557888652</v>
      </c>
      <c r="R6">
        <f t="shared" si="2"/>
        <v>116.19903820595044</v>
      </c>
      <c r="S6">
        <f t="shared" si="2"/>
        <v>217.30812662871728</v>
      </c>
      <c r="T6" s="57">
        <f>R6*Rates!AA7</f>
        <v>7683.974751441501</v>
      </c>
      <c r="U6" s="57">
        <f>S6*Rates!AB7</f>
        <v>11907.361131878613</v>
      </c>
    </row>
    <row r="7" spans="1:21" ht="12.75">
      <c r="A7" s="3">
        <v>39052</v>
      </c>
      <c r="B7">
        <f>$D7*'Hours07-20'!C40</f>
        <v>601.6483516483518</v>
      </c>
      <c r="C7">
        <f>$D7*'Hours07-20'!D40</f>
        <v>517.4175824175825</v>
      </c>
      <c r="D7" s="29">
        <f>D6</f>
        <v>1.5041208791208793</v>
      </c>
      <c r="E7" s="29">
        <f>(B7+C7)/('Hours07-20'!C40+'Hours07-20'!D40)</f>
        <v>1.5041208791208793</v>
      </c>
      <c r="F7" s="29">
        <f>(B7)/('Hours07-20'!C40)</f>
        <v>1.5041208791208793</v>
      </c>
      <c r="G7" s="3">
        <v>39052</v>
      </c>
      <c r="H7" s="57">
        <f>B7*Rates!C7</f>
        <v>19890.49450549451</v>
      </c>
      <c r="I7" s="57">
        <f>C7*Rates!D7</f>
        <v>12552.550549450552</v>
      </c>
      <c r="J7" s="57">
        <f>D7*Rates!E7*1000</f>
        <v>3278.983516483517</v>
      </c>
      <c r="L7" s="20">
        <v>1997599.1775799892</v>
      </c>
      <c r="M7" s="21">
        <v>1332899.0656379322</v>
      </c>
      <c r="N7" s="22">
        <v>0.041934057519003774</v>
      </c>
      <c r="O7" s="23">
        <v>0.027980521174022808</v>
      </c>
      <c r="P7">
        <f t="shared" si="0"/>
        <v>367.34234386647296</v>
      </c>
      <c r="Q7">
        <f t="shared" si="1"/>
        <v>245.1093654844397</v>
      </c>
      <c r="R7">
        <f t="shared" si="2"/>
        <v>258.3719418478128</v>
      </c>
      <c r="S7">
        <f t="shared" si="2"/>
        <v>248.2422828672087</v>
      </c>
      <c r="T7" s="57">
        <f>R7*Rates!AA8</f>
        <v>15278.156459080834</v>
      </c>
      <c r="U7" s="57">
        <f>S7*Rates!AB8</f>
        <v>12413.66234773125</v>
      </c>
    </row>
    <row r="8" spans="1:21" ht="12.75">
      <c r="A8" s="3">
        <v>39083</v>
      </c>
      <c r="B8">
        <f>$D8*'Hours07-20'!C41</f>
        <v>625.7142857142858</v>
      </c>
      <c r="C8">
        <f>$D8*'Hours07-20'!D41</f>
        <v>493.3516483516484</v>
      </c>
      <c r="D8" s="29">
        <f>D7</f>
        <v>1.5041208791208793</v>
      </c>
      <c r="E8" s="29">
        <f>(B8+C8)/('Hours07-20'!C41+'Hours07-20'!D41)</f>
        <v>1.5041208791208793</v>
      </c>
      <c r="F8" s="29">
        <f>(B8)/('Hours07-20'!C41)</f>
        <v>1.5041208791208793</v>
      </c>
      <c r="G8" s="3">
        <v>39083</v>
      </c>
      <c r="H8" s="57">
        <f>B8*Rates!C8</f>
        <v>17563.800000000003</v>
      </c>
      <c r="I8" s="57">
        <f>C8*Rates!D8</f>
        <v>10015.038461538463</v>
      </c>
      <c r="J8" s="57">
        <f>D8*Rates!E8*1000</f>
        <v>2782.623626373627</v>
      </c>
      <c r="L8" s="20">
        <v>1853076.1047820207</v>
      </c>
      <c r="M8" s="21">
        <v>1288646.5073312388</v>
      </c>
      <c r="N8" s="22">
        <v>0.038900196214117194</v>
      </c>
      <c r="O8" s="23">
        <v>0.027051561377571528</v>
      </c>
      <c r="P8">
        <f t="shared" si="0"/>
        <v>340.7657188356665</v>
      </c>
      <c r="Q8">
        <f t="shared" si="1"/>
        <v>236.9716776675265</v>
      </c>
      <c r="R8">
        <f t="shared" si="2"/>
        <v>236.81669874675111</v>
      </c>
      <c r="S8">
        <f t="shared" si="2"/>
        <v>196.21513551928675</v>
      </c>
      <c r="T8" s="57">
        <f>R8*Rates!AA9</f>
        <v>14035.083741245453</v>
      </c>
      <c r="U8" s="57">
        <f>S8*Rates!AB9</f>
        <v>10279.56248040289</v>
      </c>
    </row>
    <row r="9" spans="1:21" ht="12.75">
      <c r="A9" s="3">
        <v>39114</v>
      </c>
      <c r="B9">
        <f>$D9*'Hours07-20'!C42</f>
        <v>577.5824175824176</v>
      </c>
      <c r="C9">
        <f>$D9*'Hours07-20'!D42</f>
        <v>433.18681318681325</v>
      </c>
      <c r="D9" s="29">
        <f>D8</f>
        <v>1.5041208791208793</v>
      </c>
      <c r="E9" s="29">
        <f>(B9+C9)/('Hours07-20'!C42+'Hours07-20'!D42)</f>
        <v>1.5041208791208793</v>
      </c>
      <c r="F9" s="29">
        <f>(B9)/('Hours07-20'!C42)</f>
        <v>1.5041208791208793</v>
      </c>
      <c r="G9" s="3">
        <v>39114</v>
      </c>
      <c r="H9" s="57">
        <f>B9*Rates!C9</f>
        <v>16553.512087912088</v>
      </c>
      <c r="I9" s="57">
        <f>C9*Rates!D9</f>
        <v>8880.329670329671</v>
      </c>
      <c r="J9" s="57">
        <f>D9*Rates!E9*1000</f>
        <v>2827.747252747253</v>
      </c>
      <c r="L9" s="20">
        <v>2224756.821834941</v>
      </c>
      <c r="M9" s="21">
        <v>1515365.7989456018</v>
      </c>
      <c r="N9" s="22">
        <v>0.04670260259400149</v>
      </c>
      <c r="O9" s="23">
        <v>0.031810904453964936</v>
      </c>
      <c r="P9">
        <f t="shared" si="0"/>
        <v>409.1147987234529</v>
      </c>
      <c r="Q9">
        <f t="shared" si="1"/>
        <v>278.66352301673277</v>
      </c>
      <c r="R9">
        <f t="shared" si="2"/>
        <v>240.665421056767</v>
      </c>
      <c r="S9">
        <f t="shared" si="2"/>
        <v>189.1180703898607</v>
      </c>
      <c r="T9" s="57">
        <f>R9*Rates!AA10</f>
        <v>13681.650292447552</v>
      </c>
      <c r="U9" s="57">
        <f>S9*Rates!AB10</f>
        <v>9495.900730593354</v>
      </c>
    </row>
    <row r="10" spans="1:21" ht="12.75">
      <c r="A10" s="3">
        <v>39142</v>
      </c>
      <c r="B10">
        <f>$D10*'Hours07-20'!C43</f>
        <v>649.7802197802199</v>
      </c>
      <c r="C10">
        <f>$D10*'Hours07-20'!D43</f>
        <v>467.78159340659346</v>
      </c>
      <c r="D10" s="29">
        <f>D9</f>
        <v>1.5041208791208793</v>
      </c>
      <c r="E10" s="29">
        <f>(B10+C10)/('Hours07-20'!C43+'Hours07-20'!D43)</f>
        <v>1.5041208791208796</v>
      </c>
      <c r="F10" s="29">
        <f>(B10)/('Hours07-20'!C43)</f>
        <v>1.5041208791208793</v>
      </c>
      <c r="G10" s="3">
        <v>39142</v>
      </c>
      <c r="H10" s="57">
        <f>B10*Rates!C10</f>
        <v>17277.65604395605</v>
      </c>
      <c r="I10" s="57">
        <f>C10*Rates!D10</f>
        <v>9117.063255494506</v>
      </c>
      <c r="J10" s="57">
        <f>D10*Rates!E10*1000</f>
        <v>2632.2115384615386</v>
      </c>
      <c r="L10" s="20">
        <v>1917353.3100519364</v>
      </c>
      <c r="M10" s="21">
        <v>1390318.6922613392</v>
      </c>
      <c r="N10" s="22">
        <v>0.04024951796654945</v>
      </c>
      <c r="O10" s="23">
        <v>0.02918588707153117</v>
      </c>
      <c r="P10">
        <f t="shared" si="0"/>
        <v>352.58577738697306</v>
      </c>
      <c r="Q10">
        <f t="shared" si="1"/>
        <v>255.66837074661296</v>
      </c>
      <c r="R10">
        <f t="shared" si="2"/>
        <v>-153.13222547440478</v>
      </c>
      <c r="S10">
        <f t="shared" si="2"/>
        <v>-96.10552921655832</v>
      </c>
      <c r="T10" s="57">
        <f>R10*Rates!AA11</f>
        <v>-7221.597331118562</v>
      </c>
      <c r="U10" s="57">
        <f>S10*Rates!AB11</f>
        <v>-3898.2741218113656</v>
      </c>
    </row>
    <row r="11" spans="1:21" ht="12.75">
      <c r="A11" s="3">
        <v>39173</v>
      </c>
      <c r="B11">
        <f>$D11*'Hours07-20'!C44</f>
        <v>199.4535519125683</v>
      </c>
      <c r="C11">
        <f>$D11*'Hours07-20'!D44</f>
        <v>159.56284153005464</v>
      </c>
      <c r="D11" s="29">
        <v>0.4986338797814207</v>
      </c>
      <c r="E11" s="29">
        <f>(B11+C11)/('Hours07-20'!C44+'Hours07-20'!D44)</f>
        <v>0.4986338797814207</v>
      </c>
      <c r="F11" s="29">
        <f>(B11)/('Hours07-20'!C44)</f>
        <v>0.4986338797814207</v>
      </c>
      <c r="G11" s="3">
        <v>39173</v>
      </c>
      <c r="H11" s="57">
        <f>B11*Rates!C11</f>
        <v>4976.3661202185785</v>
      </c>
      <c r="I11" s="57">
        <f>C11*Rates!D11</f>
        <v>2860.96174863388</v>
      </c>
      <c r="J11" s="57">
        <f>D11*Rates!E11*1000</f>
        <v>817.7595628415299</v>
      </c>
      <c r="L11" s="20">
        <v>2260677.693963502</v>
      </c>
      <c r="M11" s="21">
        <v>1606961.308519415</v>
      </c>
      <c r="N11" s="22">
        <v>0.04745666173403212</v>
      </c>
      <c r="O11" s="23">
        <v>0.03373369828070446</v>
      </c>
      <c r="P11">
        <f t="shared" si="0"/>
        <v>415.72035679012123</v>
      </c>
      <c r="Q11">
        <f t="shared" si="1"/>
        <v>295.50719693897094</v>
      </c>
      <c r="R11">
        <f t="shared" si="2"/>
        <v>-208.2886628010502</v>
      </c>
      <c r="S11">
        <f t="shared" si="2"/>
        <v>-131.95528437066494</v>
      </c>
      <c r="T11" s="57">
        <f>R11*Rates!AA12</f>
        <v>-8698.878149098056</v>
      </c>
      <c r="U11" s="57">
        <f>S11*Rates!AB12</f>
        <v>-4691.174423780706</v>
      </c>
    </row>
    <row r="12" spans="1:21" ht="12.75">
      <c r="A12" s="3">
        <v>39203</v>
      </c>
      <c r="B12">
        <f>$D12*'Hours07-20'!C45</f>
        <v>207.43169398907102</v>
      </c>
      <c r="C12">
        <f>$D12*'Hours07-20'!D45</f>
        <v>163.551912568306</v>
      </c>
      <c r="D12" s="29">
        <f>D11</f>
        <v>0.4986338797814207</v>
      </c>
      <c r="E12" s="29">
        <f>(B12+C12)/('Hours07-20'!C45+'Hours07-20'!D45)</f>
        <v>0.4986338797814207</v>
      </c>
      <c r="F12" s="29">
        <f>(B12)/('Hours07-20'!C45)</f>
        <v>0.4986338797814207</v>
      </c>
      <c r="G12" s="3">
        <v>39203</v>
      </c>
      <c r="H12" s="57">
        <f>B12*Rates!C12</f>
        <v>4322.87650273224</v>
      </c>
      <c r="I12" s="57">
        <f>C12*Rates!D12</f>
        <v>2356.783060109289</v>
      </c>
      <c r="J12" s="57">
        <f>D12*Rates!E12*1000</f>
        <v>678.1420765027322</v>
      </c>
      <c r="L12" s="20">
        <v>3309253.816917282</v>
      </c>
      <c r="M12" s="21">
        <v>1697188.9370668605</v>
      </c>
      <c r="N12" s="22">
        <v>0.0694686108510051</v>
      </c>
      <c r="O12" s="23">
        <v>0.035627777236972136</v>
      </c>
      <c r="P12">
        <f t="shared" si="0"/>
        <v>608.5450310548044</v>
      </c>
      <c r="Q12">
        <f t="shared" si="1"/>
        <v>312.0993285958758</v>
      </c>
      <c r="R12">
        <f t="shared" si="2"/>
        <v>-401.1133370657334</v>
      </c>
      <c r="S12">
        <f t="shared" si="2"/>
        <v>-160.5146291423239</v>
      </c>
      <c r="T12" s="57">
        <f>R12*Rates!AA13</f>
        <v>-16515.483325767127</v>
      </c>
      <c r="U12" s="57">
        <f>S12*Rates!AB13</f>
        <v>-5019.040445312715</v>
      </c>
    </row>
    <row r="13" spans="1:21" ht="12.75">
      <c r="A13" s="3">
        <v>39234</v>
      </c>
      <c r="B13">
        <f>$D13*'Hours07-20'!C46</f>
        <v>207.43169398907102</v>
      </c>
      <c r="C13">
        <f>$D13*'Hours07-20'!D46</f>
        <v>151.5846994535519</v>
      </c>
      <c r="D13" s="29">
        <f>D12</f>
        <v>0.4986338797814207</v>
      </c>
      <c r="E13" s="29">
        <f>(B13+C13)/('Hours07-20'!C46+'Hours07-20'!D46)</f>
        <v>0.4986338797814207</v>
      </c>
      <c r="F13" s="29">
        <f>(B13)/('Hours07-20'!C46)</f>
        <v>0.4986338797814207</v>
      </c>
      <c r="G13" s="3">
        <v>39234</v>
      </c>
      <c r="H13" s="57">
        <f>B13*Rates!C13</f>
        <v>3914.2360655737702</v>
      </c>
      <c r="I13" s="57">
        <f>C13*Rates!D13</f>
        <v>1518.87868852459</v>
      </c>
      <c r="J13" s="57">
        <f>D13*Rates!E13*1000</f>
        <v>623.2923497267759</v>
      </c>
      <c r="L13" s="20">
        <v>3107264.6400012774</v>
      </c>
      <c r="M13" s="21">
        <v>1570249.7628143367</v>
      </c>
      <c r="N13" s="22">
        <v>0.06522840798244299</v>
      </c>
      <c r="O13" s="23">
        <v>0.0329630411406303</v>
      </c>
      <c r="P13">
        <f t="shared" si="0"/>
        <v>571.4008539262004</v>
      </c>
      <c r="Q13">
        <f t="shared" si="1"/>
        <v>288.75624039192127</v>
      </c>
      <c r="R13">
        <f t="shared" si="2"/>
        <v>-371.9473020136321</v>
      </c>
      <c r="S13">
        <f t="shared" si="2"/>
        <v>-117.22618574711254</v>
      </c>
      <c r="T13" s="57">
        <f>R13*Rates!AA14</f>
        <v>-18413.580979459308</v>
      </c>
      <c r="U13" s="57">
        <f>S13*Rates!AB14</f>
        <v>-4814.060560396842</v>
      </c>
    </row>
    <row r="14" spans="1:21" ht="12.75">
      <c r="A14" s="3">
        <v>39264</v>
      </c>
      <c r="B14">
        <f>$D14*'Hours07-20'!C47</f>
        <v>199.4535519125683</v>
      </c>
      <c r="C14">
        <f>$D14*'Hours07-20'!D47</f>
        <v>171.53005464480873</v>
      </c>
      <c r="D14" s="29">
        <f>D13</f>
        <v>0.4986338797814207</v>
      </c>
      <c r="E14" s="29">
        <f>(B14+C14)/('Hours07-20'!C47+'Hours07-20'!D47)</f>
        <v>0.4986338797814207</v>
      </c>
      <c r="F14" s="29">
        <f>(B14)/('Hours07-20'!C47)</f>
        <v>0.4986338797814207</v>
      </c>
      <c r="G14" s="3">
        <v>39264</v>
      </c>
      <c r="H14" s="57">
        <f>B14*Rates!C14</f>
        <v>4635.300546448087</v>
      </c>
      <c r="I14" s="57">
        <f>C14*Rates!D14</f>
        <v>2917.726229508197</v>
      </c>
      <c r="J14" s="57">
        <f>D14*Rates!E14*1000</f>
        <v>762.9098360655737</v>
      </c>
      <c r="L14" s="20">
        <v>2938899.647361982</v>
      </c>
      <c r="M14" s="21">
        <v>1500269.9204671502</v>
      </c>
      <c r="N14" s="22">
        <v>0.061694051658730424</v>
      </c>
      <c r="O14" s="23">
        <v>0.0314940083300978</v>
      </c>
      <c r="P14">
        <f t="shared" si="0"/>
        <v>540.4398925304783</v>
      </c>
      <c r="Q14">
        <f t="shared" si="1"/>
        <v>275.88751297165663</v>
      </c>
      <c r="R14">
        <f t="shared" si="2"/>
        <v>-325.0300564649046</v>
      </c>
      <c r="S14">
        <f t="shared" si="2"/>
        <v>-120.31374247985337</v>
      </c>
      <c r="T14" s="57">
        <f>R14*Rates!AA15</f>
        <v>-17755.812347743708</v>
      </c>
      <c r="U14" s="57">
        <f>S14*Rates!AB15</f>
        <v>-5639.609224611718</v>
      </c>
    </row>
    <row r="15" spans="1:21" ht="13.5" thickBot="1">
      <c r="A15" s="3">
        <v>39295</v>
      </c>
      <c r="B15">
        <f>$D15*'Hours07-20'!C48</f>
        <v>215.40983606557376</v>
      </c>
      <c r="C15">
        <f>$D15*'Hours07-20'!D48</f>
        <v>155.57377049180326</v>
      </c>
      <c r="D15" s="29">
        <f>D14</f>
        <v>0.4986338797814207</v>
      </c>
      <c r="E15" s="29">
        <f>(B15+C15)/('Hours07-20'!C48+'Hours07-20'!D48)</f>
        <v>0.4986338797814207</v>
      </c>
      <c r="F15" s="29">
        <f>(B15)/('Hours07-20'!C48)</f>
        <v>0.4986338797814207</v>
      </c>
      <c r="G15" s="3">
        <v>39295</v>
      </c>
      <c r="H15" s="57">
        <f>B15*Rates!C15</f>
        <v>5861.301639344262</v>
      </c>
      <c r="I15" s="57">
        <f>C15*Rates!D15</f>
        <v>3139.47868852459</v>
      </c>
      <c r="J15" s="57">
        <f>D15*Rates!E15*1000</f>
        <v>892.5546448087431</v>
      </c>
      <c r="L15" s="24">
        <v>2362568.9858141486</v>
      </c>
      <c r="M15" s="25">
        <v>1284531.4459285112</v>
      </c>
      <c r="N15" s="26">
        <v>0.049595586970438574</v>
      </c>
      <c r="O15" s="27">
        <v>0.026965177070102368</v>
      </c>
      <c r="P15">
        <f t="shared" si="0"/>
        <v>434.45734186104175</v>
      </c>
      <c r="Q15">
        <f t="shared" si="1"/>
        <v>236.21495113409668</v>
      </c>
      <c r="R15">
        <f t="shared" si="2"/>
        <v>-242.9819320249762</v>
      </c>
      <c r="S15">
        <f t="shared" si="2"/>
        <v>-68.67396752753933</v>
      </c>
      <c r="T15" s="57">
        <f>R15*Rates!AA16</f>
        <v>-13807.606225575088</v>
      </c>
      <c r="U15" s="57">
        <f>S15*Rates!AB16</f>
        <v>-3487.024627815001</v>
      </c>
    </row>
    <row r="16" spans="1:21" ht="12.75">
      <c r="A16" s="3">
        <v>39326</v>
      </c>
      <c r="B16">
        <f>$D16*'Hours07-20'!C49</f>
        <v>191.47540983606555</v>
      </c>
      <c r="C16">
        <f>$D16*'Hours07-20'!D49</f>
        <v>167.54098360655735</v>
      </c>
      <c r="D16" s="29">
        <f>D15</f>
        <v>0.4986338797814207</v>
      </c>
      <c r="E16" s="29">
        <f>(B16+C16)/('Hours07-20'!C49+'Hours07-20'!D49)</f>
        <v>0.49863387978142065</v>
      </c>
      <c r="F16" s="29">
        <f>(B16)/('Hours07-20'!C49)</f>
        <v>0.4986338797814207</v>
      </c>
      <c r="G16" s="3">
        <v>39326</v>
      </c>
      <c r="H16" s="57">
        <f>B16*Rates!C16</f>
        <v>5378.544262295081</v>
      </c>
      <c r="I16" s="57">
        <f>C16*Rates!D16</f>
        <v>3776.3737704918026</v>
      </c>
      <c r="J16" s="57">
        <f>D16*Rates!E16*1000</f>
        <v>922.4726775956284</v>
      </c>
      <c r="K16" t="s">
        <v>93</v>
      </c>
      <c r="L16" s="28">
        <f>SUM(L4:L15)</f>
        <v>29789534.43392834</v>
      </c>
      <c r="M16" s="28">
        <f>SUM(M4:M15)</f>
        <v>17847143.144307755</v>
      </c>
      <c r="U16" s="30">
        <f>SUM(T4:U15)</f>
        <v>21008.13934486438</v>
      </c>
    </row>
    <row r="17" spans="1:12" ht="12.75">
      <c r="A17" s="3" t="s">
        <v>60</v>
      </c>
      <c r="B17">
        <f>SUM(B5:B16)</f>
        <v>4902.74364979283</v>
      </c>
      <c r="C17">
        <f>SUM(C5:C16)</f>
        <v>3857.2563502071703</v>
      </c>
      <c r="K17" t="s">
        <v>61</v>
      </c>
      <c r="L17" s="28">
        <f>L16+M16</f>
        <v>47636677.578236096</v>
      </c>
    </row>
    <row r="18" spans="1:12" ht="12.75">
      <c r="A18" s="3" t="s">
        <v>61</v>
      </c>
      <c r="B18">
        <f>B17+C17</f>
        <v>8760</v>
      </c>
      <c r="J18" s="57">
        <f>SUM(H5:J16)</f>
        <v>239304.99205511028</v>
      </c>
      <c r="K18" t="s">
        <v>94</v>
      </c>
      <c r="L18" s="22">
        <f>B18/L17</f>
        <v>0.00018389191785285643</v>
      </c>
    </row>
    <row r="19" spans="1:10" ht="12.75">
      <c r="A19" s="3"/>
      <c r="H19" t="s">
        <v>63</v>
      </c>
      <c r="J19" s="30">
        <f>J18/B18</f>
        <v>27.317921467478342</v>
      </c>
    </row>
    <row r="20" ht="12.75">
      <c r="A20" s="3"/>
    </row>
    <row r="21" spans="1:8" ht="12.75">
      <c r="A21" s="3"/>
      <c r="H21" t="s">
        <v>70</v>
      </c>
    </row>
    <row r="22" spans="1:10" ht="12.75">
      <c r="A22" s="3"/>
      <c r="H22" t="s">
        <v>1</v>
      </c>
      <c r="I22" t="s">
        <v>2</v>
      </c>
      <c r="J22" t="s">
        <v>59</v>
      </c>
    </row>
    <row r="23" spans="1:10" ht="12.75">
      <c r="A23" s="3"/>
      <c r="G23" s="3">
        <v>38991</v>
      </c>
      <c r="H23" s="57">
        <f>B5*Rates!I5</f>
        <v>18376.09881847277</v>
      </c>
      <c r="I23" s="57">
        <f>C5*Rates!J5</f>
        <v>10646.932963443767</v>
      </c>
      <c r="J23" s="57">
        <f>D5*Rates!K5*1000</f>
        <v>2890.8209941704645</v>
      </c>
    </row>
    <row r="24" spans="1:10" ht="12.75">
      <c r="A24" s="3"/>
      <c r="G24" s="3">
        <v>39022</v>
      </c>
      <c r="H24" s="57">
        <f>B6*Rates!I6</f>
        <v>18846.583205433508</v>
      </c>
      <c r="I24" s="57">
        <f>C6*Rates!J6</f>
        <v>10996.107513753208</v>
      </c>
      <c r="J24" s="57">
        <f>D6*Rates!K6*1000</f>
        <v>3087.030563910541</v>
      </c>
    </row>
    <row r="25" spans="1:10" ht="12.75">
      <c r="A25" s="3"/>
      <c r="G25" s="3">
        <v>39052</v>
      </c>
      <c r="H25" s="57">
        <f>B7*Rates!I7</f>
        <v>19668.047270745294</v>
      </c>
      <c r="I25" s="57">
        <f>C7*Rates!J7</f>
        <v>12410.28144733582</v>
      </c>
      <c r="J25" s="57">
        <f>D7*Rates!K7*1000</f>
        <v>3243.9982197026025</v>
      </c>
    </row>
    <row r="26" spans="1:10" ht="12.75">
      <c r="A26" s="3"/>
      <c r="G26" s="3">
        <v>39083</v>
      </c>
      <c r="H26" s="57">
        <f>B8*Rates!I8</f>
        <v>17363.971373925557</v>
      </c>
      <c r="I26" s="57">
        <f>C8*Rates!J8</f>
        <v>9902.356888194123</v>
      </c>
      <c r="J26" s="57">
        <f>D8*Rates!K8*1000</f>
        <v>2746.933976361075</v>
      </c>
    </row>
    <row r="27" spans="1:10" ht="12.75">
      <c r="A27" s="3"/>
      <c r="G27" s="3">
        <v>39114</v>
      </c>
      <c r="H27" s="57">
        <f>B9*Rates!I9</f>
        <v>16369.842887242501</v>
      </c>
      <c r="I27" s="57">
        <f>C9*Rates!J9</f>
        <v>8781.398535631082</v>
      </c>
      <c r="J27" s="57">
        <f>D9*Rates!K9*1000</f>
        <v>2799.256528291762</v>
      </c>
    </row>
    <row r="28" spans="1:10" ht="12.75">
      <c r="A28" s="3"/>
      <c r="G28" s="3">
        <v>39142</v>
      </c>
      <c r="H28" s="57">
        <f>B10*Rates!I10</f>
        <v>17082.47604453846</v>
      </c>
      <c r="I28" s="57">
        <f>C10*Rates!J10</f>
        <v>9014.86176234581</v>
      </c>
      <c r="J28" s="57">
        <f>D10*Rates!K10*1000</f>
        <v>2603.0469585516853</v>
      </c>
    </row>
    <row r="29" spans="1:10" ht="12.75">
      <c r="A29" s="3"/>
      <c r="G29" s="3">
        <v>39173</v>
      </c>
      <c r="H29" s="57">
        <f>B11*Rates!I11</f>
        <v>4920.931243821386</v>
      </c>
      <c r="I29" s="57">
        <f>C11*Rates!J11</f>
        <v>2829.4053736064307</v>
      </c>
      <c r="J29" s="57">
        <f>D11*Rates!K11*1000</f>
        <v>810.9042497308769</v>
      </c>
    </row>
    <row r="30" spans="1:10" ht="12.75">
      <c r="A30" s="3"/>
      <c r="G30" s="3">
        <v>39203</v>
      </c>
      <c r="H30" s="57">
        <f>B12*Rates!I12</f>
        <v>4275.330042217465</v>
      </c>
      <c r="I30" s="57">
        <f>C12*Rates!J12</f>
        <v>2329.7842824995178</v>
      </c>
      <c r="J30" s="57">
        <f>D12*Rates!K12*1000</f>
        <v>672.1398861405664</v>
      </c>
    </row>
    <row r="31" spans="1:10" ht="12.75">
      <c r="A31" s="3"/>
      <c r="G31" s="3">
        <v>39234</v>
      </c>
      <c r="H31" s="57">
        <f>B13*Rates!I13</f>
        <v>3869.4442787158077</v>
      </c>
      <c r="I31" s="57">
        <f>C13*Rates!J13</f>
        <v>1501.4997962289547</v>
      </c>
      <c r="J31" s="57">
        <f>D13*Rates!K13*1000</f>
        <v>615.7668634320028</v>
      </c>
    </row>
    <row r="32" spans="1:10" ht="12.75">
      <c r="A32" s="3"/>
      <c r="G32" s="3">
        <v>39264</v>
      </c>
      <c r="H32" s="57">
        <f>B14*Rates!I14</f>
        <v>4582.693107570003</v>
      </c>
      <c r="I32" s="57">
        <f>C14*Rates!J14</f>
        <v>2884.98050122435</v>
      </c>
      <c r="J32" s="57">
        <f>D14*Rates!K14*1000</f>
        <v>754.5312270223133</v>
      </c>
    </row>
    <row r="33" spans="1:10" ht="12.75">
      <c r="A33" s="3"/>
      <c r="G33" s="3">
        <v>39295</v>
      </c>
      <c r="H33" s="57">
        <f>B15*Rates!I15</f>
        <v>5796.048702803679</v>
      </c>
      <c r="I33" s="57">
        <f>C15*Rates!J15</f>
        <v>3105.026090787685</v>
      </c>
      <c r="J33" s="57">
        <f>D15*Rates!K15*1000</f>
        <v>884.6228178882293</v>
      </c>
    </row>
    <row r="34" spans="1:10" ht="12.75">
      <c r="A34" s="3"/>
      <c r="G34" s="3">
        <v>39326</v>
      </c>
      <c r="H34" s="57">
        <f>B16*Rates!I16</f>
        <v>5318.56052768942</v>
      </c>
      <c r="I34" s="57">
        <f>C16*Rates!J16</f>
        <v>3734.35717076064</v>
      </c>
      <c r="J34" s="57">
        <f>D16*Rates!K16*1000</f>
        <v>910.6411360614126</v>
      </c>
    </row>
    <row r="35" ht="12.75">
      <c r="A35" s="3"/>
    </row>
    <row r="36" spans="1:10" ht="12.75">
      <c r="A36" s="3"/>
      <c r="J36" s="57">
        <f>SUM(H23:J34)</f>
        <v>236626.71325025073</v>
      </c>
    </row>
    <row r="37" spans="1:10" ht="12.75">
      <c r="A37" s="3"/>
      <c r="H37" t="s">
        <v>63</v>
      </c>
      <c r="J37" s="30">
        <f>J36/B18</f>
        <v>27.012181877882504</v>
      </c>
    </row>
    <row r="38" ht="12.75">
      <c r="A38" s="3"/>
    </row>
    <row r="39" spans="1:8" ht="12.75">
      <c r="A39" s="3"/>
      <c r="H39" t="s">
        <v>72</v>
      </c>
    </row>
    <row r="40" spans="1:10" ht="12.75">
      <c r="A40" s="3"/>
      <c r="H40" t="s">
        <v>1</v>
      </c>
      <c r="I40" t="s">
        <v>2</v>
      </c>
      <c r="J40" t="s">
        <v>59</v>
      </c>
    </row>
    <row r="41" spans="1:10" ht="12.75">
      <c r="A41" s="3"/>
      <c r="G41" s="3">
        <v>38991</v>
      </c>
      <c r="H41" s="57">
        <f>B5*Rates!O5</f>
        <v>13547.62900647893</v>
      </c>
      <c r="I41" s="57">
        <f>C5*Rates!P5</f>
        <v>9255.95575324111</v>
      </c>
      <c r="J41" s="57">
        <f>D5*Rates!Q5*1000</f>
        <v>5189.900155691665</v>
      </c>
    </row>
    <row r="42" spans="1:10" ht="12.75">
      <c r="A42" s="3"/>
      <c r="G42" s="3">
        <v>39022</v>
      </c>
      <c r="H42" s="57">
        <f>B6*Rates!O6</f>
        <v>15393.370047589187</v>
      </c>
      <c r="I42" s="57">
        <f>C6*Rates!P6</f>
        <v>10161.43601537694</v>
      </c>
      <c r="J42" s="57">
        <f>D6*Rates!Q6*1000</f>
        <v>5189.900155691665</v>
      </c>
    </row>
    <row r="43" spans="1:10" ht="12.75">
      <c r="A43" s="3"/>
      <c r="G43" s="3">
        <v>39052</v>
      </c>
      <c r="H43" s="57">
        <f>B7*Rates!O7</f>
        <v>16150.406740040686</v>
      </c>
      <c r="I43" s="57">
        <f>C7*Rates!P7</f>
        <v>11509.01290944239</v>
      </c>
      <c r="J43" s="57">
        <f>D7*Rates!Q7*1000</f>
        <v>5189.900155691665</v>
      </c>
    </row>
    <row r="44" spans="1:10" ht="12.75">
      <c r="A44" s="3"/>
      <c r="G44" s="3">
        <v>39083</v>
      </c>
      <c r="H44" s="57">
        <f>B8*Rates!O8</f>
        <v>15019.622306432668</v>
      </c>
      <c r="I44" s="57">
        <f>C8*Rates!P8</f>
        <v>10014.703429588133</v>
      </c>
      <c r="J44" s="57">
        <f>D8*Rates!Q8*1000</f>
        <v>5189.900155691665</v>
      </c>
    </row>
    <row r="45" spans="1:10" ht="12.75">
      <c r="A45" s="3"/>
      <c r="G45" s="3">
        <v>39114</v>
      </c>
      <c r="H45" s="57">
        <f>B9*Rates!O9</f>
        <v>13895.49387296346</v>
      </c>
      <c r="I45" s="57">
        <f>C9*Rates!P9</f>
        <v>9212.440392245146</v>
      </c>
      <c r="J45" s="57">
        <f>D9*Rates!Q9*1000</f>
        <v>5189.900155691665</v>
      </c>
    </row>
    <row r="46" spans="1:10" ht="12.75">
      <c r="A46" s="3"/>
      <c r="G46" s="3">
        <v>39142</v>
      </c>
      <c r="H46" s="57">
        <f>B10*Rates!O10</f>
        <v>14995.07403799115</v>
      </c>
      <c r="I46" s="57">
        <f>C10*Rates!P10</f>
        <v>9534.624720965088</v>
      </c>
      <c r="J46" s="57">
        <f>D10*Rates!Q10*1000</f>
        <v>5189.900155691665</v>
      </c>
    </row>
    <row r="47" spans="1:10" ht="12.75">
      <c r="A47" s="3"/>
      <c r="G47" s="3">
        <v>39173</v>
      </c>
      <c r="H47" s="57">
        <f>B11*Rates!O11</f>
        <v>3818.262540505559</v>
      </c>
      <c r="I47" s="57">
        <f>C11*Rates!P11</f>
        <v>2627.320771702008</v>
      </c>
      <c r="J47" s="57">
        <f>D11*Rates!Q11*1000</f>
        <v>1720.5133485170907</v>
      </c>
    </row>
    <row r="48" spans="1:10" ht="12.75">
      <c r="A48" s="3"/>
      <c r="G48" s="3">
        <v>39203</v>
      </c>
      <c r="H48" s="57">
        <f>B12*Rates!O12</f>
        <v>3516.6574519245664</v>
      </c>
      <c r="I48" s="57">
        <f>C12*Rates!P12</f>
        <v>2360.3029996861633</v>
      </c>
      <c r="J48" s="57">
        <f>D12*Rates!Q12*1000</f>
        <v>1720.5133485170907</v>
      </c>
    </row>
    <row r="49" spans="1:10" ht="12.75">
      <c r="A49" s="3"/>
      <c r="G49" s="3">
        <v>39234</v>
      </c>
      <c r="H49" s="57">
        <f>B13*Rates!O13</f>
        <v>3467.0223124045747</v>
      </c>
      <c r="I49" s="57">
        <f>C13*Rates!P13</f>
        <v>1924.06074887769</v>
      </c>
      <c r="J49" s="57">
        <f>D13*Rates!Q13*1000</f>
        <v>1720.5133485170907</v>
      </c>
    </row>
    <row r="50" spans="1:10" ht="12.75">
      <c r="A50" s="3"/>
      <c r="G50" s="3">
        <v>39264</v>
      </c>
      <c r="H50" s="57">
        <f>B14*Rates!O14</f>
        <v>4008.2606513023175</v>
      </c>
      <c r="I50" s="57">
        <f>C14*Rates!P14</f>
        <v>2859.462979768116</v>
      </c>
      <c r="J50" s="57">
        <f>D14*Rates!Q14*1000</f>
        <v>1720.5133485170907</v>
      </c>
    </row>
    <row r="51" spans="1:10" ht="12.75">
      <c r="A51" s="3"/>
      <c r="G51" s="3">
        <v>39295</v>
      </c>
      <c r="H51" s="57">
        <f>B15*Rates!O15</f>
        <v>4776.831155724166</v>
      </c>
      <c r="I51" s="57">
        <f>C15*Rates!P15</f>
        <v>2960.243872226943</v>
      </c>
      <c r="J51" s="57">
        <f>D15*Rates!Q15*1000</f>
        <v>1720.5133485170907</v>
      </c>
    </row>
    <row r="52" spans="1:10" ht="12.75">
      <c r="A52" s="3"/>
      <c r="G52" s="3">
        <v>39326</v>
      </c>
      <c r="H52" s="57">
        <f>B16*Rates!O16</f>
        <v>4416.871425347473</v>
      </c>
      <c r="I52" s="57">
        <f>C16*Rates!P16</f>
        <v>3453.3553856080503</v>
      </c>
      <c r="J52" s="57">
        <f>D16*Rates!Q16*1000</f>
        <v>1720.5133485170907</v>
      </c>
    </row>
    <row r="53" spans="1:10" ht="12.75">
      <c r="A53" s="3"/>
      <c r="H53" s="57"/>
      <c r="I53" s="57"/>
      <c r="J53" s="57"/>
    </row>
    <row r="54" spans="1:10" ht="12.75">
      <c r="A54" s="3"/>
      <c r="H54" s="57"/>
      <c r="I54" s="57"/>
      <c r="J54" s="57">
        <f>SUM(H41:J52)</f>
        <v>230340.90255268506</v>
      </c>
    </row>
    <row r="55" spans="1:10" ht="12.75">
      <c r="A55" s="3"/>
      <c r="H55" t="s">
        <v>63</v>
      </c>
      <c r="J55" s="30">
        <f>J54/$B$18</f>
        <v>26.294623579073637</v>
      </c>
    </row>
    <row r="56" ht="12.75">
      <c r="A56" s="3"/>
    </row>
    <row r="57" spans="1:8" ht="12.75">
      <c r="A57" s="3"/>
      <c r="H57" t="s">
        <v>73</v>
      </c>
    </row>
    <row r="58" spans="1:10" ht="12.75">
      <c r="A58" s="3"/>
      <c r="H58" t="s">
        <v>1</v>
      </c>
      <c r="I58" t="s">
        <v>2</v>
      </c>
      <c r="J58" t="s">
        <v>59</v>
      </c>
    </row>
    <row r="59" spans="1:10" ht="12.75">
      <c r="A59" s="3"/>
      <c r="G59" s="3">
        <v>38991</v>
      </c>
      <c r="H59" s="57">
        <f>B5*Rates!U5</f>
        <v>17326.429720372922</v>
      </c>
      <c r="I59" s="57">
        <f>C5*Rates!V5</f>
        <v>10110.199176448785</v>
      </c>
      <c r="J59" s="57">
        <f>(D5-F5)*Rates!W5*1000</f>
        <v>0</v>
      </c>
    </row>
    <row r="60" spans="1:10" ht="12.75">
      <c r="A60" s="3"/>
      <c r="G60" s="3">
        <v>39022</v>
      </c>
      <c r="H60" s="57">
        <f>B6*Rates!U6</f>
        <v>22490.516516842104</v>
      </c>
      <c r="I60" s="57">
        <f>C6*Rates!V6</f>
        <v>12687.97811457258</v>
      </c>
      <c r="J60" s="57">
        <f>(D6-F6)*Rates!W6*1000</f>
        <v>0</v>
      </c>
    </row>
    <row r="61" spans="1:10" ht="12.75">
      <c r="A61" s="3"/>
      <c r="G61" s="3">
        <v>39052</v>
      </c>
      <c r="H61" s="57">
        <f>B7*Rates!U7</f>
        <v>24355.433879479464</v>
      </c>
      <c r="I61" s="57">
        <f>C7*Rates!V7</f>
        <v>15081.84693909959</v>
      </c>
      <c r="J61" s="57">
        <f>(D7-F7)*Rates!W7*1000</f>
        <v>0</v>
      </c>
    </row>
    <row r="62" spans="1:10" ht="12.75">
      <c r="A62" s="3"/>
      <c r="G62" s="3">
        <v>39083</v>
      </c>
      <c r="H62" s="57">
        <f>B8*Rates!U8</f>
        <v>20952.602520372933</v>
      </c>
      <c r="I62" s="57">
        <f>C8*Rates!V8</f>
        <v>12017.906916337994</v>
      </c>
      <c r="J62" s="57">
        <f>(D8-F8)*Rates!W8*1000</f>
        <v>0</v>
      </c>
    </row>
    <row r="63" spans="1:10" ht="12.75">
      <c r="A63" s="3"/>
      <c r="G63" s="3">
        <v>39114</v>
      </c>
      <c r="H63" s="57">
        <f>B9*Rates!U9</f>
        <v>19417.790141882702</v>
      </c>
      <c r="I63" s="57">
        <f>C9*Rates!V9</f>
        <v>11584.595575642796</v>
      </c>
      <c r="J63" s="57">
        <f>(D9-F9)*Rates!W9*1000</f>
        <v>0</v>
      </c>
    </row>
    <row r="64" spans="1:10" ht="12.75">
      <c r="A64" s="3"/>
      <c r="G64" s="3">
        <v>39142</v>
      </c>
      <c r="H64" s="57">
        <f>B10*Rates!U10</f>
        <v>20274.92180742024</v>
      </c>
      <c r="I64" s="57">
        <f>C10*Rates!V10</f>
        <v>11491.04288504528</v>
      </c>
      <c r="J64" s="57">
        <f>(D10-F10)*Rates!W10*1000</f>
        <v>0</v>
      </c>
    </row>
    <row r="65" spans="1:10" ht="12.75">
      <c r="A65" s="3"/>
      <c r="G65" s="3">
        <v>39173</v>
      </c>
      <c r="H65" s="57">
        <f>B11*Rates!U11</f>
        <v>4290.785976439455</v>
      </c>
      <c r="I65" s="57">
        <f>C11*Rates!V11</f>
        <v>2380.0256918983773</v>
      </c>
      <c r="J65" s="57">
        <f>(D11-F11)*Rates!W11*1000</f>
        <v>0</v>
      </c>
    </row>
    <row r="66" spans="1:10" ht="12.75">
      <c r="A66" s="3"/>
      <c r="G66" s="3">
        <v>39203</v>
      </c>
      <c r="H66" s="57">
        <f>B12*Rates!U12</f>
        <v>3343.1872129469443</v>
      </c>
      <c r="I66" s="57">
        <f>C12*Rates!V12</f>
        <v>1619.9366254526676</v>
      </c>
      <c r="J66" s="57">
        <f>(D12-F12)*Rates!W12*1000</f>
        <v>0</v>
      </c>
    </row>
    <row r="67" spans="1:10" ht="12.75">
      <c r="A67" s="3"/>
      <c r="G67" s="3">
        <v>39234</v>
      </c>
      <c r="H67" s="57">
        <f>B13*Rates!U13</f>
        <v>3220.9138351691663</v>
      </c>
      <c r="I67" s="57">
        <f>C13*Rates!V13</f>
        <v>852.1957052998158</v>
      </c>
      <c r="J67" s="57">
        <f>(D13-F13)*Rates!W13*1000</f>
        <v>0</v>
      </c>
    </row>
    <row r="68" spans="1:10" ht="12.75">
      <c r="A68" s="3"/>
      <c r="G68" s="3">
        <v>39264</v>
      </c>
      <c r="H68" s="57">
        <f>B14*Rates!U14</f>
        <v>4758.835648570603</v>
      </c>
      <c r="I68" s="57">
        <f>C14*Rates!V14</f>
        <v>2644.977622798042</v>
      </c>
      <c r="J68" s="57">
        <f>(D14-F14)*Rates!W14*1000</f>
        <v>0</v>
      </c>
    </row>
    <row r="69" spans="1:10" ht="12.75">
      <c r="A69" s="3"/>
      <c r="G69" s="3">
        <v>39295</v>
      </c>
      <c r="H69" s="57">
        <f>B15*Rates!U15</f>
        <v>6242.9427660300225</v>
      </c>
      <c r="I69" s="57">
        <f>C15*Rates!V15</f>
        <v>3302.468832661027</v>
      </c>
      <c r="J69" s="57">
        <f>(D15-F15)*Rates!W15*1000</f>
        <v>0</v>
      </c>
    </row>
    <row r="70" spans="1:10" ht="12.75">
      <c r="A70" s="3"/>
      <c r="G70" s="3">
        <v>39326</v>
      </c>
      <c r="H70" s="57">
        <f>B16*Rates!U16</f>
        <v>5970.036906780784</v>
      </c>
      <c r="I70" s="57">
        <f>C16*Rates!V16</f>
        <v>4210.303986329362</v>
      </c>
      <c r="J70" s="57">
        <f>(D16-F16)*Rates!W16*1000</f>
        <v>0</v>
      </c>
    </row>
    <row r="71" spans="1:10" ht="12.75">
      <c r="A71" s="3"/>
      <c r="H71" s="57"/>
      <c r="I71" s="57"/>
      <c r="J71" s="57"/>
    </row>
    <row r="72" spans="1:10" ht="12.75">
      <c r="A72" s="3"/>
      <c r="H72" s="57"/>
      <c r="I72" s="57"/>
      <c r="J72" s="57">
        <f>SUM(H59:J70)</f>
        <v>240627.87500389363</v>
      </c>
    </row>
    <row r="73" spans="1:10" ht="12.75">
      <c r="A73" s="3"/>
      <c r="H73" t="s">
        <v>63</v>
      </c>
      <c r="J73" s="30">
        <f>J72/$B$18</f>
        <v>27.468935502727582</v>
      </c>
    </row>
    <row r="74" ht="12.75">
      <c r="A74" s="3"/>
    </row>
    <row r="75" spans="1:8" ht="12.75">
      <c r="A75" s="3"/>
      <c r="H75" t="s">
        <v>76</v>
      </c>
    </row>
    <row r="76" spans="1:10" ht="12.75">
      <c r="A76" s="3"/>
      <c r="H76" t="s">
        <v>1</v>
      </c>
      <c r="I76" t="s">
        <v>2</v>
      </c>
      <c r="J76" t="s">
        <v>59</v>
      </c>
    </row>
    <row r="77" spans="1:10" ht="12.75">
      <c r="A77" s="3"/>
      <c r="G77" s="3">
        <v>38991</v>
      </c>
      <c r="H77" s="57">
        <f>B5*Rates!AA5</f>
        <v>33373.82297142857</v>
      </c>
      <c r="I77" s="57">
        <f>C5*Rates!AB5</f>
        <v>22801.527012019236</v>
      </c>
      <c r="J77" s="57">
        <f>(D5-E5)*Rates!W23*1000</f>
        <v>0</v>
      </c>
    </row>
    <row r="78" spans="1:10" ht="12.75">
      <c r="A78" s="3"/>
      <c r="G78" s="3">
        <v>39022</v>
      </c>
      <c r="H78" s="57">
        <f>B6*Rates!AA6</f>
        <v>37920.70233516484</v>
      </c>
      <c r="I78" s="57">
        <f>C6*Rates!AB6</f>
        <v>25032.12676923077</v>
      </c>
      <c r="J78" s="57">
        <f>(D24-E24)*Rates!W24*1000</f>
        <v>0</v>
      </c>
    </row>
    <row r="79" spans="1:10" ht="12.75">
      <c r="A79" s="3"/>
      <c r="G79" s="3">
        <v>39052</v>
      </c>
      <c r="H79" s="57">
        <f>B7*Rates!AA7</f>
        <v>39785.619697802205</v>
      </c>
      <c r="I79" s="57">
        <f>C7*Rates!AB7</f>
        <v>28351.806742857145</v>
      </c>
      <c r="J79" s="57">
        <f>(D25-E25)*Rates!W25*1000</f>
        <v>0</v>
      </c>
    </row>
    <row r="80" spans="1:10" ht="12.75">
      <c r="A80" s="3"/>
      <c r="G80" s="3">
        <v>39083</v>
      </c>
      <c r="H80" s="57">
        <f>B8*Rates!AA8</f>
        <v>36999.99577142858</v>
      </c>
      <c r="I80" s="57">
        <f>C8*Rates!AB8</f>
        <v>24670.65928736264</v>
      </c>
      <c r="J80" s="57">
        <f>(D26-E26)*Rates!W26*1000</f>
        <v>0</v>
      </c>
    </row>
    <row r="81" spans="7:10" ht="12.75">
      <c r="G81" s="3">
        <v>39114</v>
      </c>
      <c r="H81" s="57">
        <f>B9*Rates!AA9</f>
        <v>34230.76852747253</v>
      </c>
      <c r="I81" s="57">
        <f>C9*Rates!AB9</f>
        <v>22694.32936483517</v>
      </c>
      <c r="J81" s="57">
        <f>(D27-E27)*Rates!W27*1000</f>
        <v>0</v>
      </c>
    </row>
    <row r="82" spans="7:10" ht="12.75">
      <c r="G82" s="3">
        <v>39142</v>
      </c>
      <c r="H82" s="57">
        <f>B10*Rates!AA10</f>
        <v>36939.5224912088</v>
      </c>
      <c r="I82" s="57">
        <f>C10*Rates!AB10</f>
        <v>23488.01235879121</v>
      </c>
      <c r="J82" s="57">
        <f>(D28-E28)*Rates!W28*1000</f>
        <v>0</v>
      </c>
    </row>
    <row r="83" spans="7:10" ht="12.75">
      <c r="G83" s="3">
        <v>39173</v>
      </c>
      <c r="H83" s="57">
        <f>B11*Rates!AA11</f>
        <v>9406.075264116575</v>
      </c>
      <c r="I83" s="57">
        <f>C11*Rates!AB11</f>
        <v>6472.257122040072</v>
      </c>
      <c r="J83" s="57">
        <f>(D29-E29)*Rates!W29*1000</f>
        <v>0</v>
      </c>
    </row>
    <row r="84" spans="7:10" ht="12.75">
      <c r="G84" s="3">
        <v>39203</v>
      </c>
      <c r="H84" s="57">
        <f>B12*Rates!AA12</f>
        <v>8663.088072131148</v>
      </c>
      <c r="I84" s="57">
        <f>C12*Rates!AB12</f>
        <v>5814.473841347904</v>
      </c>
      <c r="J84" s="57">
        <f>(D30-E30)*Rates!W30*1000</f>
        <v>0</v>
      </c>
    </row>
    <row r="85" spans="7:10" ht="12.75">
      <c r="G85" s="3">
        <v>39234</v>
      </c>
      <c r="H85" s="57">
        <f>B13*Rates!AA13</f>
        <v>8540.814694353368</v>
      </c>
      <c r="I85" s="57">
        <f>C13*Rates!AB13</f>
        <v>4739.815563934426</v>
      </c>
      <c r="J85" s="57">
        <f>(D31-E31)*Rates!W31*1000</f>
        <v>0</v>
      </c>
    </row>
    <row r="86" spans="7:10" ht="12.75">
      <c r="G86" s="3">
        <v>39264</v>
      </c>
      <c r="H86" s="57">
        <f>B14*Rates!AA14</f>
        <v>9874.124936247721</v>
      </c>
      <c r="I86" s="57">
        <f>C14*Rates!AB14</f>
        <v>7044.126410200363</v>
      </c>
      <c r="J86" s="57">
        <f>(D32-E32)*Rates!W32*1000</f>
        <v>0</v>
      </c>
    </row>
    <row r="87" spans="7:10" ht="12.75">
      <c r="G87" s="3">
        <v>39295</v>
      </c>
      <c r="H87" s="57">
        <f>B15*Rates!AA15</f>
        <v>11767.45519672131</v>
      </c>
      <c r="I87" s="57">
        <f>C15*Rates!AB15</f>
        <v>7292.394477049179</v>
      </c>
      <c r="J87" s="57">
        <f>(D33-E33)*Rates!W33*1000</f>
        <v>0</v>
      </c>
    </row>
    <row r="88" spans="7:10" ht="12.75">
      <c r="G88" s="3">
        <v>39326</v>
      </c>
      <c r="H88" s="57">
        <f>B16*Rates!AA16</f>
        <v>10880.714622950818</v>
      </c>
      <c r="I88" s="57">
        <f>C16*Rates!AB16</f>
        <v>8507.14698797814</v>
      </c>
      <c r="J88" s="57">
        <f>(D34-E34)*Rates!W34*1000</f>
        <v>0</v>
      </c>
    </row>
    <row r="89" spans="8:10" ht="12.75">
      <c r="H89" s="57"/>
      <c r="I89" s="57"/>
      <c r="J89" s="57"/>
    </row>
    <row r="90" spans="8:10" ht="12.75">
      <c r="H90" s="57"/>
      <c r="I90" s="57"/>
      <c r="J90" s="57">
        <f>SUM(H77:J88)</f>
        <v>465291.38051867275</v>
      </c>
    </row>
    <row r="91" spans="8:10" ht="12.75">
      <c r="H91" t="s">
        <v>63</v>
      </c>
      <c r="J91" s="30">
        <f>J90/$B$18</f>
        <v>53.11545439710876</v>
      </c>
    </row>
  </sheetData>
  <mergeCells count="2"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E36"/>
  <sheetViews>
    <sheetView workbookViewId="0" topLeftCell="A1">
      <selection activeCell="I27" sqref="I27"/>
    </sheetView>
  </sheetViews>
  <sheetFormatPr defaultColWidth="9.140625" defaultRowHeight="12.75"/>
  <cols>
    <col min="2" max="2" width="17.7109375" style="0" customWidth="1"/>
    <col min="9" max="10" width="10.00390625" style="0" bestFit="1" customWidth="1"/>
    <col min="11" max="11" width="9.28125" style="0" bestFit="1" customWidth="1"/>
  </cols>
  <sheetData>
    <row r="3" spans="2:31" ht="12.75">
      <c r="B3" s="67" t="s">
        <v>32</v>
      </c>
      <c r="C3" s="68"/>
      <c r="D3" s="68"/>
      <c r="E3" s="68"/>
      <c r="F3" s="68"/>
      <c r="H3" s="67" t="s">
        <v>33</v>
      </c>
      <c r="I3" s="68"/>
      <c r="J3" s="68"/>
      <c r="K3" s="68"/>
      <c r="L3" s="68"/>
      <c r="N3" s="67" t="s">
        <v>34</v>
      </c>
      <c r="O3" s="68"/>
      <c r="P3" s="68"/>
      <c r="Q3" s="68"/>
      <c r="R3" s="68"/>
      <c r="T3" s="67" t="s">
        <v>35</v>
      </c>
      <c r="U3" s="68"/>
      <c r="V3" s="68"/>
      <c r="W3" s="68"/>
      <c r="X3" s="68"/>
      <c r="Z3" s="66" t="s">
        <v>77</v>
      </c>
      <c r="AA3" s="66"/>
      <c r="AB3" s="66"/>
      <c r="AC3" s="1"/>
      <c r="AD3" s="1"/>
      <c r="AE3" s="1"/>
    </row>
    <row r="4" spans="2:31" ht="38.25">
      <c r="B4" s="9"/>
      <c r="C4" s="10" t="s">
        <v>36</v>
      </c>
      <c r="D4" s="10" t="s">
        <v>37</v>
      </c>
      <c r="E4" s="10" t="s">
        <v>38</v>
      </c>
      <c r="F4" s="10" t="s">
        <v>39</v>
      </c>
      <c r="H4" s="9"/>
      <c r="I4" s="10" t="s">
        <v>36</v>
      </c>
      <c r="J4" s="10" t="s">
        <v>37</v>
      </c>
      <c r="K4" s="10" t="s">
        <v>38</v>
      </c>
      <c r="L4" s="10" t="s">
        <v>39</v>
      </c>
      <c r="N4" s="9"/>
      <c r="O4" s="10" t="s">
        <v>36</v>
      </c>
      <c r="P4" s="10" t="s">
        <v>37</v>
      </c>
      <c r="Q4" s="10" t="s">
        <v>38</v>
      </c>
      <c r="R4" s="10" t="s">
        <v>39</v>
      </c>
      <c r="T4" s="9"/>
      <c r="U4" s="10" t="s">
        <v>36</v>
      </c>
      <c r="V4" s="10" t="s">
        <v>37</v>
      </c>
      <c r="W4" s="10" t="s">
        <v>38</v>
      </c>
      <c r="X4" s="10" t="s">
        <v>39</v>
      </c>
      <c r="Z4" s="9"/>
      <c r="AA4" s="10" t="s">
        <v>36</v>
      </c>
      <c r="AB4" s="10" t="s">
        <v>37</v>
      </c>
      <c r="AC4" s="55"/>
      <c r="AD4" s="55"/>
      <c r="AE4" s="1"/>
    </row>
    <row r="5" spans="2:31" ht="15.75">
      <c r="B5" s="11" t="s">
        <v>6</v>
      </c>
      <c r="C5" s="9">
        <v>29.7</v>
      </c>
      <c r="D5" s="9">
        <v>21.76</v>
      </c>
      <c r="E5" s="9">
        <v>1.94</v>
      </c>
      <c r="F5" s="9">
        <v>0.47</v>
      </c>
      <c r="H5" s="11" t="s">
        <v>6</v>
      </c>
      <c r="I5" s="12">
        <v>29.36819445874643</v>
      </c>
      <c r="J5" s="12">
        <v>21.515224486508338</v>
      </c>
      <c r="K5" s="12">
        <v>1.9219339577681258</v>
      </c>
      <c r="L5" s="9">
        <v>0.47</v>
      </c>
      <c r="N5" s="11" t="s">
        <v>6</v>
      </c>
      <c r="O5" s="12">
        <v>21.65146188250057</v>
      </c>
      <c r="P5" s="12">
        <v>18.704350497174303</v>
      </c>
      <c r="Q5" s="12">
        <v>3.450454167437015</v>
      </c>
      <c r="R5" s="12">
        <v>0.21514596573430803</v>
      </c>
      <c r="S5" s="13"/>
      <c r="T5" s="11" t="s">
        <v>6</v>
      </c>
      <c r="U5" s="12">
        <v>27.69064110561882</v>
      </c>
      <c r="V5" s="12">
        <v>20.430597772285505</v>
      </c>
      <c r="W5" s="12">
        <v>4.25</v>
      </c>
      <c r="X5" s="12">
        <v>0</v>
      </c>
      <c r="Y5" s="13"/>
      <c r="Z5" s="11" t="s">
        <v>6</v>
      </c>
      <c r="AA5" s="12">
        <v>53.33715999999999</v>
      </c>
      <c r="AB5" s="12">
        <v>46.077116666666676</v>
      </c>
      <c r="AC5" s="56"/>
      <c r="AD5" s="56"/>
      <c r="AE5" s="1"/>
    </row>
    <row r="6" spans="2:31" ht="15.75">
      <c r="B6" s="11" t="s">
        <v>7</v>
      </c>
      <c r="C6" s="9">
        <v>31.68</v>
      </c>
      <c r="D6" s="9">
        <v>23.1</v>
      </c>
      <c r="E6" s="9">
        <v>2.08</v>
      </c>
      <c r="F6" s="9">
        <v>0.47</v>
      </c>
      <c r="H6" s="11" t="s">
        <v>7</v>
      </c>
      <c r="I6" s="12">
        <v>31.324914551496786</v>
      </c>
      <c r="J6" s="12">
        <v>22.84579414957858</v>
      </c>
      <c r="K6" s="12">
        <v>2.0523819639514826</v>
      </c>
      <c r="L6" s="9">
        <v>0.47</v>
      </c>
      <c r="N6" s="11" t="s">
        <v>7</v>
      </c>
      <c r="O6" s="12">
        <v>25.585327385034077</v>
      </c>
      <c r="P6" s="12">
        <v>21.11165930135391</v>
      </c>
      <c r="Q6" s="12">
        <v>3.450454167437015</v>
      </c>
      <c r="R6" s="12">
        <v>0.21514596573430803</v>
      </c>
      <c r="S6" s="13"/>
      <c r="T6" s="11" t="s">
        <v>7</v>
      </c>
      <c r="U6" s="12">
        <v>37.3814977722855</v>
      </c>
      <c r="V6" s="12">
        <v>26.36086777228549</v>
      </c>
      <c r="W6" s="12">
        <v>4.25</v>
      </c>
      <c r="X6" s="12">
        <v>0</v>
      </c>
      <c r="Y6" s="13"/>
      <c r="Z6" s="11" t="s">
        <v>7</v>
      </c>
      <c r="AA6" s="12">
        <v>63.028016666666666</v>
      </c>
      <c r="AB6" s="12">
        <v>52.00738666666666</v>
      </c>
      <c r="AC6" s="56"/>
      <c r="AD6" s="56"/>
      <c r="AE6" s="1"/>
    </row>
    <row r="7" spans="2:31" ht="15.75">
      <c r="B7" s="11" t="s">
        <v>8</v>
      </c>
      <c r="C7" s="9">
        <v>33.06</v>
      </c>
      <c r="D7" s="9">
        <v>24.26</v>
      </c>
      <c r="E7" s="9">
        <v>2.18</v>
      </c>
      <c r="F7" s="9">
        <v>0.47</v>
      </c>
      <c r="H7" s="11" t="s">
        <v>8</v>
      </c>
      <c r="I7" s="12">
        <v>32.69027034954925</v>
      </c>
      <c r="J7" s="12">
        <v>23.985040070246562</v>
      </c>
      <c r="K7" s="12">
        <v>2.156740368898168</v>
      </c>
      <c r="L7" s="9">
        <v>0.47</v>
      </c>
      <c r="N7" s="11" t="s">
        <v>8</v>
      </c>
      <c r="O7" s="12">
        <v>26.843598417236567</v>
      </c>
      <c r="P7" s="12">
        <v>22.243180944233988</v>
      </c>
      <c r="Q7" s="12">
        <v>3.450454167437015</v>
      </c>
      <c r="R7" s="12">
        <v>0.21514596573430803</v>
      </c>
      <c r="S7" s="13"/>
      <c r="T7" s="11" t="s">
        <v>8</v>
      </c>
      <c r="U7" s="12">
        <v>40.48117777228549</v>
      </c>
      <c r="V7" s="12">
        <v>29.148307772285495</v>
      </c>
      <c r="W7" s="12">
        <v>4.25</v>
      </c>
      <c r="X7" s="12">
        <v>0</v>
      </c>
      <c r="Y7" s="13"/>
      <c r="Z7" s="11" t="s">
        <v>8</v>
      </c>
      <c r="AA7" s="12">
        <v>66.12769666666667</v>
      </c>
      <c r="AB7" s="12">
        <v>54.794826666666665</v>
      </c>
      <c r="AC7" s="56"/>
      <c r="AD7" s="56"/>
      <c r="AE7" s="1"/>
    </row>
    <row r="8" spans="2:30" ht="12.75">
      <c r="B8" s="11" t="s">
        <v>9</v>
      </c>
      <c r="C8" s="9">
        <v>28.07</v>
      </c>
      <c r="D8" s="9">
        <v>20.3</v>
      </c>
      <c r="E8" s="9">
        <v>1.85</v>
      </c>
      <c r="F8" s="9">
        <v>0.47</v>
      </c>
      <c r="H8" s="11" t="s">
        <v>9</v>
      </c>
      <c r="I8" s="12">
        <v>27.750639182072803</v>
      </c>
      <c r="J8" s="12">
        <v>20.071599884745854</v>
      </c>
      <c r="K8" s="12">
        <v>1.8262720865669975</v>
      </c>
      <c r="L8" s="9">
        <v>0.47</v>
      </c>
      <c r="N8" s="11" t="s">
        <v>9</v>
      </c>
      <c r="O8" s="12">
        <v>24.003962590189193</v>
      </c>
      <c r="P8" s="12">
        <v>20.299320906393138</v>
      </c>
      <c r="Q8" s="12">
        <v>3.450454167437015</v>
      </c>
      <c r="R8" s="12">
        <v>0.21514596573430803</v>
      </c>
      <c r="T8" s="11" t="s">
        <v>9</v>
      </c>
      <c r="U8" s="12">
        <v>33.48589443895217</v>
      </c>
      <c r="V8" s="12">
        <v>24.359717772285496</v>
      </c>
      <c r="W8" s="12">
        <v>4.25</v>
      </c>
      <c r="X8" s="12">
        <v>0</v>
      </c>
      <c r="Z8" s="11" t="s">
        <v>9</v>
      </c>
      <c r="AA8" s="12">
        <v>59.13241333333334</v>
      </c>
      <c r="AB8" s="12">
        <v>50.006236666666666</v>
      </c>
      <c r="AC8" s="12"/>
      <c r="AD8" s="12"/>
    </row>
    <row r="9" spans="2:30" ht="12.75">
      <c r="B9" s="11" t="s">
        <v>10</v>
      </c>
      <c r="C9" s="9">
        <v>28.66</v>
      </c>
      <c r="D9" s="9">
        <v>20.5</v>
      </c>
      <c r="E9" s="9">
        <v>1.88</v>
      </c>
      <c r="F9" s="9">
        <v>0.47</v>
      </c>
      <c r="H9" s="11" t="s">
        <v>10</v>
      </c>
      <c r="I9" s="12">
        <v>28.34200347677069</v>
      </c>
      <c r="J9" s="12">
        <v>20.27162016089367</v>
      </c>
      <c r="K9" s="12">
        <v>1.861058221549226</v>
      </c>
      <c r="L9" s="9">
        <v>0.47</v>
      </c>
      <c r="N9" s="11" t="s">
        <v>10</v>
      </c>
      <c r="O9" s="12">
        <v>24.058027824194724</v>
      </c>
      <c r="P9" s="12">
        <v>21.26666858686728</v>
      </c>
      <c r="Q9" s="12">
        <v>3.450454167437015</v>
      </c>
      <c r="R9" s="12">
        <v>0.21514596573430803</v>
      </c>
      <c r="T9" s="11" t="s">
        <v>10</v>
      </c>
      <c r="U9" s="12">
        <v>33.61908110561883</v>
      </c>
      <c r="V9" s="12">
        <v>26.742724438952163</v>
      </c>
      <c r="W9" s="12">
        <v>4.25</v>
      </c>
      <c r="X9" s="12">
        <v>0</v>
      </c>
      <c r="Z9" s="11" t="s">
        <v>10</v>
      </c>
      <c r="AA9" s="12">
        <v>59.2656</v>
      </c>
      <c r="AB9" s="12">
        <v>52.38924333333333</v>
      </c>
      <c r="AC9" s="12"/>
      <c r="AD9" s="12"/>
    </row>
    <row r="10" spans="2:30" ht="12.75">
      <c r="B10" s="11" t="s">
        <v>11</v>
      </c>
      <c r="C10" s="9">
        <v>26.59</v>
      </c>
      <c r="D10" s="9">
        <v>19.49</v>
      </c>
      <c r="E10" s="9">
        <v>1.75</v>
      </c>
      <c r="F10" s="9">
        <v>0.47</v>
      </c>
      <c r="H10" s="11" t="s">
        <v>11</v>
      </c>
      <c r="I10" s="12">
        <v>26.289621512819206</v>
      </c>
      <c r="J10" s="12">
        <v>19.2715187801546</v>
      </c>
      <c r="K10" s="12">
        <v>1.730610215365869</v>
      </c>
      <c r="L10" s="9">
        <v>0.47</v>
      </c>
      <c r="N10" s="11" t="s">
        <v>11</v>
      </c>
      <c r="O10" s="12">
        <v>23.077147597787828</v>
      </c>
      <c r="P10" s="12">
        <v>20.382641932380693</v>
      </c>
      <c r="Q10" s="12">
        <v>3.450454167437015</v>
      </c>
      <c r="R10" s="12">
        <v>0.21514596573430803</v>
      </c>
      <c r="T10" s="11" t="s">
        <v>11</v>
      </c>
      <c r="U10" s="12">
        <v>31.2027377722855</v>
      </c>
      <c r="V10" s="12">
        <v>24.56497443895216</v>
      </c>
      <c r="W10" s="12">
        <v>4.25</v>
      </c>
      <c r="X10" s="12">
        <v>0</v>
      </c>
      <c r="Z10" s="11" t="s">
        <v>11</v>
      </c>
      <c r="AA10" s="12">
        <v>56.84925666666667</v>
      </c>
      <c r="AB10" s="12">
        <v>50.21149333333333</v>
      </c>
      <c r="AC10" s="12"/>
      <c r="AD10" s="12"/>
    </row>
    <row r="11" spans="2:30" ht="12.75">
      <c r="B11" s="11" t="s">
        <v>12</v>
      </c>
      <c r="C11" s="9">
        <v>24.95</v>
      </c>
      <c r="D11" s="9">
        <v>17.93</v>
      </c>
      <c r="E11" s="9">
        <v>1.64</v>
      </c>
      <c r="F11" s="9">
        <v>0.47</v>
      </c>
      <c r="H11" s="11" t="s">
        <v>12</v>
      </c>
      <c r="I11" s="12">
        <v>24.67206623614558</v>
      </c>
      <c r="J11" s="12">
        <v>17.732232307190987</v>
      </c>
      <c r="K11" s="12">
        <v>1.6262518104191834</v>
      </c>
      <c r="L11" s="9">
        <v>0.47</v>
      </c>
      <c r="N11" s="11" t="s">
        <v>12</v>
      </c>
      <c r="O11" s="12">
        <v>19.143617668836093</v>
      </c>
      <c r="P11" s="12">
        <v>16.465743192516012</v>
      </c>
      <c r="Q11" s="12">
        <v>3.450454167437015</v>
      </c>
      <c r="R11" s="12">
        <v>0.21514596573430803</v>
      </c>
      <c r="T11" s="11" t="s">
        <v>12</v>
      </c>
      <c r="U11" s="12">
        <v>21.51270777228549</v>
      </c>
      <c r="V11" s="12">
        <v>14.91591443895216</v>
      </c>
      <c r="W11" s="12">
        <v>4.25</v>
      </c>
      <c r="X11" s="12">
        <v>0</v>
      </c>
      <c r="Z11" s="11" t="s">
        <v>12</v>
      </c>
      <c r="AA11" s="12">
        <v>47.15922666666666</v>
      </c>
      <c r="AB11" s="12">
        <v>40.56243333333333</v>
      </c>
      <c r="AC11" s="12"/>
      <c r="AD11" s="12"/>
    </row>
    <row r="12" spans="2:30" ht="12.75">
      <c r="B12" s="11" t="s">
        <v>13</v>
      </c>
      <c r="C12" s="9">
        <v>20.84</v>
      </c>
      <c r="D12" s="9">
        <v>14.41</v>
      </c>
      <c r="E12" s="9">
        <v>1.36</v>
      </c>
      <c r="F12" s="9">
        <v>0.47</v>
      </c>
      <c r="H12" s="11" t="s">
        <v>13</v>
      </c>
      <c r="I12" s="12">
        <v>20.610784976970397</v>
      </c>
      <c r="J12" s="12">
        <v>14.244922275222578</v>
      </c>
      <c r="K12" s="12">
        <v>1.3479627305613553</v>
      </c>
      <c r="L12" s="9">
        <v>0.47</v>
      </c>
      <c r="N12" s="11" t="s">
        <v>13</v>
      </c>
      <c r="O12" s="12">
        <v>16.953327547476178</v>
      </c>
      <c r="P12" s="12">
        <v>14.431521849066753</v>
      </c>
      <c r="Q12" s="12">
        <v>3.450454167437015</v>
      </c>
      <c r="R12" s="12">
        <v>0.21514596573430803</v>
      </c>
      <c r="T12" s="11" t="s">
        <v>13</v>
      </c>
      <c r="U12" s="12">
        <v>16.11705110561883</v>
      </c>
      <c r="V12" s="12">
        <v>9.904724438952162</v>
      </c>
      <c r="W12" s="12">
        <v>4.25</v>
      </c>
      <c r="X12" s="12">
        <v>0</v>
      </c>
      <c r="Z12" s="11" t="s">
        <v>13</v>
      </c>
      <c r="AA12" s="12">
        <v>41.76357</v>
      </c>
      <c r="AB12" s="12">
        <v>35.55124333333333</v>
      </c>
      <c r="AC12" s="12"/>
      <c r="AD12" s="12"/>
    </row>
    <row r="13" spans="2:30" ht="12.75">
      <c r="B13" s="11" t="s">
        <v>14</v>
      </c>
      <c r="C13" s="9">
        <v>18.87</v>
      </c>
      <c r="D13" s="9">
        <v>10.02</v>
      </c>
      <c r="E13" s="9">
        <v>1.25</v>
      </c>
      <c r="F13" s="9">
        <v>0.47</v>
      </c>
      <c r="H13" s="11" t="s">
        <v>14</v>
      </c>
      <c r="I13" s="12">
        <v>18.654064884220045</v>
      </c>
      <c r="J13" s="12">
        <v>9.905351936189572</v>
      </c>
      <c r="K13" s="12">
        <v>1.2349077918691125</v>
      </c>
      <c r="L13" s="9">
        <v>0.47</v>
      </c>
      <c r="N13" s="11" t="s">
        <v>14</v>
      </c>
      <c r="O13" s="12">
        <v>16.714043286881907</v>
      </c>
      <c r="P13" s="12">
        <v>12.692974659142656</v>
      </c>
      <c r="Q13" s="12">
        <v>3.450454167437015</v>
      </c>
      <c r="R13" s="12">
        <v>0.21514596573430803</v>
      </c>
      <c r="T13" s="11" t="s">
        <v>14</v>
      </c>
      <c r="U13" s="12">
        <v>15.527587772285496</v>
      </c>
      <c r="V13" s="12">
        <v>5.621911105618828</v>
      </c>
      <c r="W13" s="12">
        <v>4.25</v>
      </c>
      <c r="X13" s="12">
        <v>0</v>
      </c>
      <c r="Z13" s="11" t="s">
        <v>14</v>
      </c>
      <c r="AA13" s="12">
        <v>41.17410666666667</v>
      </c>
      <c r="AB13" s="12">
        <v>31.26843</v>
      </c>
      <c r="AC13" s="12"/>
      <c r="AD13" s="12"/>
    </row>
    <row r="14" spans="2:30" ht="12.75">
      <c r="B14" s="11" t="s">
        <v>15</v>
      </c>
      <c r="C14" s="9">
        <v>23.24</v>
      </c>
      <c r="D14" s="9">
        <v>17.01</v>
      </c>
      <c r="E14" s="9">
        <v>1.53</v>
      </c>
      <c r="F14" s="9">
        <v>0.47</v>
      </c>
      <c r="H14" s="11" t="s">
        <v>15</v>
      </c>
      <c r="I14" s="12">
        <v>22.976242155761938</v>
      </c>
      <c r="J14" s="12">
        <v>16.81909626390749</v>
      </c>
      <c r="K14" s="12">
        <v>1.5131968717269406</v>
      </c>
      <c r="L14" s="9">
        <v>0.47</v>
      </c>
      <c r="N14" s="11" t="s">
        <v>15</v>
      </c>
      <c r="O14" s="12">
        <v>20.096210936666417</v>
      </c>
      <c r="P14" s="12">
        <v>16.670332121617243</v>
      </c>
      <c r="Q14" s="12">
        <v>3.450454167437015</v>
      </c>
      <c r="R14" s="12">
        <v>0.21514596573430803</v>
      </c>
      <c r="T14" s="11" t="s">
        <v>15</v>
      </c>
      <c r="U14" s="12">
        <v>23.85936777228549</v>
      </c>
      <c r="V14" s="12">
        <v>15.419907772285494</v>
      </c>
      <c r="W14" s="12">
        <v>4.25</v>
      </c>
      <c r="X14" s="12">
        <v>0</v>
      </c>
      <c r="Z14" s="11" t="s">
        <v>15</v>
      </c>
      <c r="AA14" s="12">
        <v>49.50588666666666</v>
      </c>
      <c r="AB14" s="12">
        <v>41.066426666666665</v>
      </c>
      <c r="AC14" s="12"/>
      <c r="AD14" s="12"/>
    </row>
    <row r="15" spans="2:30" ht="12.75">
      <c r="B15" s="11" t="s">
        <v>16</v>
      </c>
      <c r="C15" s="9">
        <v>27.21</v>
      </c>
      <c r="D15" s="9">
        <v>20.18</v>
      </c>
      <c r="E15" s="9">
        <v>1.79</v>
      </c>
      <c r="F15" s="9">
        <v>0.47</v>
      </c>
      <c r="H15" s="11" t="s">
        <v>16</v>
      </c>
      <c r="I15" s="12">
        <v>26.907075408753762</v>
      </c>
      <c r="J15" s="12">
        <v>19.958544946053614</v>
      </c>
      <c r="K15" s="12">
        <v>1.7740928840936545</v>
      </c>
      <c r="L15" s="9">
        <v>0.47</v>
      </c>
      <c r="N15" s="11" t="s">
        <v>16</v>
      </c>
      <c r="O15" s="12">
        <v>22.175547983194377</v>
      </c>
      <c r="P15" s="12">
        <v>19.02791108596876</v>
      </c>
      <c r="Q15" s="12">
        <v>3.450454167437015</v>
      </c>
      <c r="R15" s="12">
        <v>0.21514596573430803</v>
      </c>
      <c r="T15" s="11" t="s">
        <v>16</v>
      </c>
      <c r="U15" s="12">
        <v>28.981697772285496</v>
      </c>
      <c r="V15" s="12">
        <v>21.22767110561883</v>
      </c>
      <c r="W15" s="12">
        <v>4.25</v>
      </c>
      <c r="X15" s="12">
        <v>0</v>
      </c>
      <c r="Z15" s="11" t="s">
        <v>16</v>
      </c>
      <c r="AA15" s="12">
        <v>54.62821666666667</v>
      </c>
      <c r="AB15" s="12">
        <v>46.87419</v>
      </c>
      <c r="AC15" s="12"/>
      <c r="AD15" s="12"/>
    </row>
    <row r="16" spans="2:30" ht="12.75">
      <c r="B16" s="11" t="s">
        <v>17</v>
      </c>
      <c r="C16" s="9">
        <v>28.09</v>
      </c>
      <c r="D16" s="9">
        <v>22.54</v>
      </c>
      <c r="E16" s="9">
        <v>1.85</v>
      </c>
      <c r="F16" s="9">
        <v>0.47</v>
      </c>
      <c r="H16" s="11" t="s">
        <v>17</v>
      </c>
      <c r="I16" s="12">
        <v>27.776728783309476</v>
      </c>
      <c r="J16" s="12">
        <v>22.289215989862925</v>
      </c>
      <c r="K16" s="12">
        <v>1.8262720865669975</v>
      </c>
      <c r="L16" s="9">
        <v>0.47</v>
      </c>
      <c r="N16" s="11" t="s">
        <v>17</v>
      </c>
      <c r="O16" s="12">
        <v>23.067564807037318</v>
      </c>
      <c r="P16" s="12">
        <v>20.612003769284843</v>
      </c>
      <c r="Q16" s="12">
        <v>3.450454167437015</v>
      </c>
      <c r="R16" s="12">
        <v>0.21514596573430803</v>
      </c>
      <c r="T16" s="11" t="s">
        <v>17</v>
      </c>
      <c r="U16" s="12">
        <v>31.179131105618826</v>
      </c>
      <c r="V16" s="12">
        <v>25.129994438952163</v>
      </c>
      <c r="W16" s="12">
        <v>4.25</v>
      </c>
      <c r="X16" s="12">
        <v>0</v>
      </c>
      <c r="Z16" s="11" t="s">
        <v>17</v>
      </c>
      <c r="AA16" s="12">
        <v>56.825649999999996</v>
      </c>
      <c r="AB16" s="12">
        <v>50.776513333333334</v>
      </c>
      <c r="AC16" s="12"/>
      <c r="AD16" s="12"/>
    </row>
    <row r="18" spans="2:14" ht="15.75">
      <c r="B18" s="14" t="s">
        <v>40</v>
      </c>
      <c r="C18" s="15" t="s">
        <v>41</v>
      </c>
      <c r="D18" s="15" t="s">
        <v>42</v>
      </c>
      <c r="E18" s="15" t="s">
        <v>43</v>
      </c>
      <c r="F18" s="15" t="s">
        <v>44</v>
      </c>
      <c r="G18" s="15" t="s">
        <v>45</v>
      </c>
      <c r="H18" s="15" t="s">
        <v>46</v>
      </c>
      <c r="I18" s="15" t="s">
        <v>47</v>
      </c>
      <c r="J18" s="15" t="s">
        <v>48</v>
      </c>
      <c r="K18" s="15" t="s">
        <v>49</v>
      </c>
      <c r="L18" s="15" t="s">
        <v>50</v>
      </c>
      <c r="M18" s="15" t="s">
        <v>51</v>
      </c>
      <c r="N18" s="15" t="s">
        <v>52</v>
      </c>
    </row>
    <row r="19" spans="2:14" ht="15.75">
      <c r="B19" s="16" t="s">
        <v>1</v>
      </c>
      <c r="C19" s="17">
        <v>53.33715999999999</v>
      </c>
      <c r="D19" s="17">
        <v>63.028016666666666</v>
      </c>
      <c r="E19" s="17">
        <v>66.12769666666667</v>
      </c>
      <c r="F19" s="17">
        <v>59.13241333333334</v>
      </c>
      <c r="G19" s="17">
        <v>59.2656</v>
      </c>
      <c r="H19" s="17">
        <v>56.84925666666667</v>
      </c>
      <c r="I19" s="17">
        <v>47.15922666666666</v>
      </c>
      <c r="J19" s="17">
        <v>41.76357</v>
      </c>
      <c r="K19" s="17">
        <v>41.17410666666667</v>
      </c>
      <c r="L19" s="17">
        <v>49.50588666666666</v>
      </c>
      <c r="M19" s="17">
        <v>54.62821666666667</v>
      </c>
      <c r="N19" s="17">
        <v>56.825649999999996</v>
      </c>
    </row>
    <row r="20" spans="2:14" ht="15.75">
      <c r="B20" s="16" t="s">
        <v>2</v>
      </c>
      <c r="C20" s="17">
        <v>46.077116666666676</v>
      </c>
      <c r="D20" s="17">
        <v>52.00738666666666</v>
      </c>
      <c r="E20" s="17">
        <v>54.794826666666665</v>
      </c>
      <c r="F20" s="17">
        <v>50.006236666666666</v>
      </c>
      <c r="G20" s="17">
        <v>52.38924333333333</v>
      </c>
      <c r="H20" s="17">
        <v>50.21149333333333</v>
      </c>
      <c r="I20" s="17">
        <v>40.56243333333333</v>
      </c>
      <c r="J20" s="17">
        <v>35.55124333333333</v>
      </c>
      <c r="K20" s="17">
        <v>31.26843</v>
      </c>
      <c r="L20" s="17">
        <v>41.066426666666665</v>
      </c>
      <c r="M20" s="17">
        <v>46.87419</v>
      </c>
      <c r="N20" s="17">
        <v>50.776513333333334</v>
      </c>
    </row>
    <row r="21" spans="2:14" ht="15.75">
      <c r="B21" s="18" t="s">
        <v>53</v>
      </c>
      <c r="C21" s="17">
        <f>C22*0.5</f>
        <v>4.25</v>
      </c>
      <c r="D21" s="17">
        <f aca="true" t="shared" si="0" ref="D21:N21">D22*0.5</f>
        <v>4.25</v>
      </c>
      <c r="E21" s="17">
        <f t="shared" si="0"/>
        <v>4.25</v>
      </c>
      <c r="F21" s="17">
        <f t="shared" si="0"/>
        <v>4.25</v>
      </c>
      <c r="G21" s="17">
        <f t="shared" si="0"/>
        <v>4.25</v>
      </c>
      <c r="H21" s="17">
        <f t="shared" si="0"/>
        <v>4.25</v>
      </c>
      <c r="I21" s="17">
        <f t="shared" si="0"/>
        <v>4.25</v>
      </c>
      <c r="J21" s="17">
        <f t="shared" si="0"/>
        <v>4.25</v>
      </c>
      <c r="K21" s="17">
        <f t="shared" si="0"/>
        <v>4.25</v>
      </c>
      <c r="L21" s="17">
        <f t="shared" si="0"/>
        <v>4.25</v>
      </c>
      <c r="M21" s="17">
        <f t="shared" si="0"/>
        <v>4.25</v>
      </c>
      <c r="N21" s="17">
        <f t="shared" si="0"/>
        <v>4.25</v>
      </c>
    </row>
    <row r="22" spans="2:14" ht="15.75">
      <c r="B22" s="18" t="s">
        <v>54</v>
      </c>
      <c r="C22" s="19">
        <v>8.5</v>
      </c>
      <c r="D22" s="19">
        <v>8.5</v>
      </c>
      <c r="E22" s="19">
        <v>8.5</v>
      </c>
      <c r="F22" s="19">
        <v>8.5</v>
      </c>
      <c r="G22" s="19">
        <v>8.5</v>
      </c>
      <c r="H22" s="19">
        <v>8.5</v>
      </c>
      <c r="I22" s="19">
        <v>8.5</v>
      </c>
      <c r="J22" s="19">
        <v>8.5</v>
      </c>
      <c r="K22" s="19">
        <v>8.5</v>
      </c>
      <c r="L22" s="19">
        <v>8.5</v>
      </c>
      <c r="M22" s="19">
        <v>8.5</v>
      </c>
      <c r="N22" s="19">
        <v>8.5</v>
      </c>
    </row>
    <row r="23" ht="13.5" thickBot="1"/>
    <row r="24" spans="3:6" ht="12.75">
      <c r="C24" s="64" t="s">
        <v>55</v>
      </c>
      <c r="D24" s="65"/>
      <c r="E24" s="64" t="s">
        <v>56</v>
      </c>
      <c r="F24" s="65"/>
    </row>
    <row r="25" spans="3:6" ht="12.75">
      <c r="C25" s="20">
        <v>2520018.5664706407</v>
      </c>
      <c r="D25" s="21">
        <v>1429753.2124551309</v>
      </c>
      <c r="E25" s="22">
        <v>0.05290080447638039</v>
      </c>
      <c r="F25" s="23">
        <v>0.030013705513088653</v>
      </c>
    </row>
    <row r="26" spans="3:6" ht="12.75">
      <c r="C26" s="20">
        <v>2658203.5201743906</v>
      </c>
      <c r="D26" s="21">
        <v>1598970.2070818278</v>
      </c>
      <c r="E26" s="22">
        <v>0.0558016145397355</v>
      </c>
      <c r="F26" s="23">
        <v>0.03356594725683292</v>
      </c>
    </row>
    <row r="27" spans="3:6" ht="12.75">
      <c r="C27" s="20">
        <v>2639862.148976227</v>
      </c>
      <c r="D27" s="21">
        <v>1631988.28579841</v>
      </c>
      <c r="E27" s="22">
        <v>0.05541658829251159</v>
      </c>
      <c r="F27" s="23">
        <v>0.034259070295532566</v>
      </c>
    </row>
    <row r="28" spans="3:6" ht="12.75">
      <c r="C28" s="20">
        <v>1997599.1775799892</v>
      </c>
      <c r="D28" s="21">
        <v>1332899.0656379322</v>
      </c>
      <c r="E28" s="22">
        <v>0.041934057519003774</v>
      </c>
      <c r="F28" s="23">
        <v>0.027980521174022808</v>
      </c>
    </row>
    <row r="29" spans="3:6" ht="12.75">
      <c r="C29" s="20">
        <v>1853076.1047820207</v>
      </c>
      <c r="D29" s="21">
        <v>1288646.5073312388</v>
      </c>
      <c r="E29" s="22">
        <v>0.038900196214117194</v>
      </c>
      <c r="F29" s="23">
        <v>0.027051561377571528</v>
      </c>
    </row>
    <row r="30" spans="3:6" ht="12.75">
      <c r="C30" s="20">
        <v>2224756.821834941</v>
      </c>
      <c r="D30" s="21">
        <v>1515365.7989456018</v>
      </c>
      <c r="E30" s="22">
        <v>0.04670260259400149</v>
      </c>
      <c r="F30" s="23">
        <v>0.031810904453964936</v>
      </c>
    </row>
    <row r="31" spans="3:6" ht="12.75">
      <c r="C31" s="20">
        <v>1917353.3100519364</v>
      </c>
      <c r="D31" s="21">
        <v>1390318.6922613392</v>
      </c>
      <c r="E31" s="22">
        <v>0.04024951796654945</v>
      </c>
      <c r="F31" s="23">
        <v>0.02918588707153117</v>
      </c>
    </row>
    <row r="32" spans="3:6" ht="12.75">
      <c r="C32" s="20">
        <v>2260677.693963502</v>
      </c>
      <c r="D32" s="21">
        <v>1606961.308519415</v>
      </c>
      <c r="E32" s="22">
        <v>0.04745666173403212</v>
      </c>
      <c r="F32" s="23">
        <v>0.03373369828070446</v>
      </c>
    </row>
    <row r="33" spans="3:6" ht="12.75">
      <c r="C33" s="20">
        <v>3309253.816917282</v>
      </c>
      <c r="D33" s="21">
        <v>1697188.9370668605</v>
      </c>
      <c r="E33" s="22">
        <v>0.0694686108510051</v>
      </c>
      <c r="F33" s="23">
        <v>0.035627777236972136</v>
      </c>
    </row>
    <row r="34" spans="3:6" ht="12.75">
      <c r="C34" s="20">
        <v>3107264.6400012774</v>
      </c>
      <c r="D34" s="21">
        <v>1570249.7628143367</v>
      </c>
      <c r="E34" s="22">
        <v>0.06522840798244299</v>
      </c>
      <c r="F34" s="23">
        <v>0.0329630411406303</v>
      </c>
    </row>
    <row r="35" spans="3:6" ht="12.75">
      <c r="C35" s="20">
        <v>2938899.647361982</v>
      </c>
      <c r="D35" s="21">
        <v>1500269.9204671502</v>
      </c>
      <c r="E35" s="22">
        <v>0.061694051658730424</v>
      </c>
      <c r="F35" s="23">
        <v>0.0314940083300978</v>
      </c>
    </row>
    <row r="36" spans="3:6" ht="13.5" thickBot="1">
      <c r="C36" s="24">
        <v>2362568.9858141486</v>
      </c>
      <c r="D36" s="25">
        <v>1284531.4459285112</v>
      </c>
      <c r="E36" s="26">
        <v>0.049595586970438574</v>
      </c>
      <c r="F36" s="27">
        <v>0.026965177070102368</v>
      </c>
    </row>
  </sheetData>
  <mergeCells count="7">
    <mergeCell ref="Z3:AB3"/>
    <mergeCell ref="T3:X3"/>
    <mergeCell ref="C24:D24"/>
    <mergeCell ref="E24:F24"/>
    <mergeCell ref="N3:R3"/>
    <mergeCell ref="B3:F3"/>
    <mergeCell ref="H3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9"/>
  <sheetViews>
    <sheetView zoomScale="85" zoomScaleNormal="85" workbookViewId="0" topLeftCell="A4">
      <selection activeCell="H51" sqref="H51"/>
    </sheetView>
  </sheetViews>
  <sheetFormatPr defaultColWidth="9.140625" defaultRowHeight="12.75"/>
  <sheetData>
    <row r="2" ht="12.75">
      <c r="G2" s="7" t="s">
        <v>3</v>
      </c>
    </row>
    <row r="3" ht="12.75">
      <c r="B3" t="s">
        <v>4</v>
      </c>
    </row>
    <row r="4" ht="12.75">
      <c r="B4" t="s">
        <v>5</v>
      </c>
    </row>
    <row r="6" spans="4:15" ht="12.75"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</row>
    <row r="7" spans="2:15" ht="12.75">
      <c r="B7" t="s">
        <v>18</v>
      </c>
      <c r="C7" t="s">
        <v>1</v>
      </c>
      <c r="D7">
        <f>'[7]Sheet1'!C51</f>
        <v>416</v>
      </c>
      <c r="E7">
        <f>'[7]Sheet1'!D51</f>
        <v>400</v>
      </c>
      <c r="F7">
        <f>'[7]Sheet1'!E51</f>
        <v>400</v>
      </c>
      <c r="G7">
        <f>'[7]Sheet1'!F51</f>
        <v>416</v>
      </c>
      <c r="H7">
        <f>'[7]Sheet1'!G51</f>
        <v>384</v>
      </c>
      <c r="I7">
        <f>'[7]Sheet1'!H51</f>
        <v>432</v>
      </c>
      <c r="J7">
        <f>'[7]Sheet1'!I51</f>
        <v>400</v>
      </c>
      <c r="K7">
        <f>'[7]Sheet1'!J51</f>
        <v>416</v>
      </c>
      <c r="L7">
        <f>'[7]Sheet1'!K51</f>
        <v>416</v>
      </c>
      <c r="M7">
        <f>'[7]Sheet1'!L51</f>
        <v>400</v>
      </c>
      <c r="N7">
        <f>'[7]Sheet1'!M51</f>
        <v>432</v>
      </c>
      <c r="O7">
        <f>'[7]Sheet1'!N51</f>
        <v>384</v>
      </c>
    </row>
    <row r="8" spans="3:17" ht="12.75">
      <c r="C8" t="s">
        <v>2</v>
      </c>
      <c r="D8" s="8">
        <f>'[7]Sheet1'!C52+1</f>
        <v>329</v>
      </c>
      <c r="E8" s="6">
        <f>'[7]Sheet1'!D52</f>
        <v>320</v>
      </c>
      <c r="F8">
        <f>'[7]Sheet1'!E52</f>
        <v>344</v>
      </c>
      <c r="G8">
        <f>'[7]Sheet1'!F52</f>
        <v>328</v>
      </c>
      <c r="H8">
        <f>'[7]Sheet1'!G52</f>
        <v>288</v>
      </c>
      <c r="I8" s="8">
        <f>'[7]Sheet1'!H52-1</f>
        <v>311</v>
      </c>
      <c r="J8">
        <f>'[7]Sheet1'!I52</f>
        <v>320</v>
      </c>
      <c r="K8">
        <f>'[7]Sheet1'!J52</f>
        <v>328</v>
      </c>
      <c r="L8">
        <f>'[7]Sheet1'!K52</f>
        <v>304</v>
      </c>
      <c r="M8">
        <f>'[7]Sheet1'!L52</f>
        <v>344</v>
      </c>
      <c r="N8">
        <f>'[7]Sheet1'!M52</f>
        <v>312</v>
      </c>
      <c r="O8">
        <f>'[7]Sheet1'!N52</f>
        <v>336</v>
      </c>
      <c r="Q8">
        <f>SUM(D7:O8)</f>
        <v>8760</v>
      </c>
    </row>
    <row r="9" spans="2:15" ht="12.75">
      <c r="B9" t="s">
        <v>19</v>
      </c>
      <c r="C9" t="s">
        <v>1</v>
      </c>
      <c r="D9">
        <f>'[7]Sheet1'!C53</f>
        <v>432</v>
      </c>
      <c r="E9">
        <f>'[7]Sheet1'!D53</f>
        <v>400</v>
      </c>
      <c r="F9">
        <f>'[7]Sheet1'!E53</f>
        <v>400</v>
      </c>
      <c r="G9">
        <f>'[7]Sheet1'!F53</f>
        <v>416</v>
      </c>
      <c r="H9">
        <f>'[7]Sheet1'!G53</f>
        <v>400</v>
      </c>
      <c r="I9">
        <f>'[7]Sheet1'!H53</f>
        <v>416</v>
      </c>
      <c r="J9">
        <f>'[7]Sheet1'!I53</f>
        <v>416</v>
      </c>
      <c r="K9">
        <f>'[7]Sheet1'!J53</f>
        <v>416</v>
      </c>
      <c r="L9">
        <f>'[7]Sheet1'!K53</f>
        <v>400</v>
      </c>
      <c r="M9">
        <f>'[7]Sheet1'!L53</f>
        <v>416</v>
      </c>
      <c r="N9">
        <f>'[7]Sheet1'!M53</f>
        <v>416</v>
      </c>
      <c r="O9">
        <f>'[7]Sheet1'!N53</f>
        <v>400</v>
      </c>
    </row>
    <row r="10" spans="3:17" ht="12.75">
      <c r="C10" t="s">
        <v>2</v>
      </c>
      <c r="D10">
        <f>'[7]Sheet1'!C54</f>
        <v>312</v>
      </c>
      <c r="E10" s="8">
        <f>'[7]Sheet1'!D54+1</f>
        <v>321</v>
      </c>
      <c r="F10">
        <f>'[7]Sheet1'!E54</f>
        <v>344</v>
      </c>
      <c r="G10">
        <f>'[7]Sheet1'!F54</f>
        <v>328</v>
      </c>
      <c r="H10">
        <f>'[7]Sheet1'!G54</f>
        <v>296</v>
      </c>
      <c r="I10" s="8">
        <f>'[7]Sheet1'!H54-1</f>
        <v>327</v>
      </c>
      <c r="J10">
        <f>'[7]Sheet1'!I54</f>
        <v>304</v>
      </c>
      <c r="K10">
        <f>'[7]Sheet1'!J54</f>
        <v>328</v>
      </c>
      <c r="L10">
        <f>'[7]Sheet1'!K54</f>
        <v>320</v>
      </c>
      <c r="M10">
        <f>'[7]Sheet1'!L54</f>
        <v>328</v>
      </c>
      <c r="N10">
        <f>'[7]Sheet1'!M54</f>
        <v>328</v>
      </c>
      <c r="O10">
        <f>'[7]Sheet1'!N54</f>
        <v>320</v>
      </c>
      <c r="Q10">
        <f>SUM(D9:O10)</f>
        <v>8784</v>
      </c>
    </row>
    <row r="11" spans="2:15" ht="12.75">
      <c r="B11" t="s">
        <v>20</v>
      </c>
      <c r="C11" t="s">
        <v>1</v>
      </c>
      <c r="D11">
        <f>'[7]Sheet1'!C55</f>
        <v>432</v>
      </c>
      <c r="E11">
        <f>'[7]Sheet1'!D55</f>
        <v>384</v>
      </c>
      <c r="F11">
        <f>'[7]Sheet1'!E55</f>
        <v>416</v>
      </c>
      <c r="G11">
        <f>'[7]Sheet1'!F55</f>
        <v>416</v>
      </c>
      <c r="H11">
        <f>'[7]Sheet1'!G55</f>
        <v>384</v>
      </c>
      <c r="I11">
        <f>'[7]Sheet1'!H55</f>
        <v>416</v>
      </c>
      <c r="J11">
        <f>'[7]Sheet1'!I55</f>
        <v>416</v>
      </c>
      <c r="K11">
        <f>'[7]Sheet1'!J55</f>
        <v>400</v>
      </c>
      <c r="L11">
        <f>'[7]Sheet1'!K55</f>
        <v>416</v>
      </c>
      <c r="M11">
        <f>'[7]Sheet1'!L55</f>
        <v>416</v>
      </c>
      <c r="N11">
        <f>'[7]Sheet1'!M55</f>
        <v>416</v>
      </c>
      <c r="O11">
        <f>'[7]Sheet1'!N55</f>
        <v>400</v>
      </c>
    </row>
    <row r="12" spans="3:17" ht="12.75">
      <c r="C12" t="s">
        <v>2</v>
      </c>
      <c r="D12">
        <f>'[7]Sheet1'!C56</f>
        <v>312</v>
      </c>
      <c r="E12" s="8">
        <f>'[7]Sheet1'!D56+1</f>
        <v>337</v>
      </c>
      <c r="F12">
        <f>'[7]Sheet1'!E56</f>
        <v>328</v>
      </c>
      <c r="G12">
        <f>'[7]Sheet1'!F56</f>
        <v>328</v>
      </c>
      <c r="H12">
        <f>'[7]Sheet1'!G56</f>
        <v>288</v>
      </c>
      <c r="I12" s="8">
        <f>'[7]Sheet1'!H56-1</f>
        <v>327</v>
      </c>
      <c r="J12">
        <f>'[7]Sheet1'!I56</f>
        <v>304</v>
      </c>
      <c r="K12">
        <f>'[7]Sheet1'!J56</f>
        <v>344</v>
      </c>
      <c r="L12">
        <f>'[7]Sheet1'!K56</f>
        <v>304</v>
      </c>
      <c r="M12">
        <f>'[7]Sheet1'!L56</f>
        <v>328</v>
      </c>
      <c r="N12">
        <f>'[7]Sheet1'!M56</f>
        <v>328</v>
      </c>
      <c r="O12">
        <f>'[7]Sheet1'!N56</f>
        <v>320</v>
      </c>
      <c r="Q12">
        <f>SUM(D11:O12)</f>
        <v>8760</v>
      </c>
    </row>
    <row r="13" spans="2:15" ht="12.75">
      <c r="B13" t="s">
        <v>21</v>
      </c>
      <c r="C13" t="s">
        <v>1</v>
      </c>
      <c r="D13">
        <f>'[7]Sheet1'!C57</f>
        <v>432</v>
      </c>
      <c r="E13">
        <f>'[7]Sheet1'!D57</f>
        <v>384</v>
      </c>
      <c r="F13">
        <f>'[7]Sheet1'!E57</f>
        <v>416</v>
      </c>
      <c r="G13">
        <f>'[7]Sheet1'!F57</f>
        <v>400</v>
      </c>
      <c r="H13">
        <f>'[7]Sheet1'!G57</f>
        <v>384</v>
      </c>
      <c r="I13">
        <f>'[7]Sheet1'!H57</f>
        <v>432</v>
      </c>
      <c r="J13">
        <f>'[7]Sheet1'!I57</f>
        <v>416</v>
      </c>
      <c r="K13">
        <f>'[7]Sheet1'!J57</f>
        <v>400</v>
      </c>
      <c r="L13">
        <f>'[7]Sheet1'!K57</f>
        <v>416</v>
      </c>
      <c r="M13">
        <f>'[7]Sheet1'!L57</f>
        <v>416</v>
      </c>
      <c r="N13">
        <f>'[7]Sheet1'!M57</f>
        <v>416</v>
      </c>
      <c r="O13">
        <f>'[7]Sheet1'!N57</f>
        <v>400</v>
      </c>
    </row>
    <row r="14" spans="3:17" ht="12.75">
      <c r="C14" t="s">
        <v>2</v>
      </c>
      <c r="D14">
        <f>'[7]Sheet1'!C58</f>
        <v>312</v>
      </c>
      <c r="E14" s="8">
        <f>'[7]Sheet1'!D58+1</f>
        <v>337</v>
      </c>
      <c r="F14">
        <f>'[7]Sheet1'!E58</f>
        <v>328</v>
      </c>
      <c r="G14">
        <f>'[7]Sheet1'!F58</f>
        <v>344</v>
      </c>
      <c r="H14">
        <f>'[7]Sheet1'!G58</f>
        <v>288</v>
      </c>
      <c r="I14" s="8">
        <f>'[7]Sheet1'!H58-1</f>
        <v>311</v>
      </c>
      <c r="J14">
        <f>'[7]Sheet1'!I58</f>
        <v>304</v>
      </c>
      <c r="K14">
        <f>'[7]Sheet1'!J58</f>
        <v>344</v>
      </c>
      <c r="L14">
        <f>'[7]Sheet1'!K58</f>
        <v>304</v>
      </c>
      <c r="M14">
        <f>'[7]Sheet1'!L58</f>
        <v>328</v>
      </c>
      <c r="N14">
        <f>'[7]Sheet1'!M58</f>
        <v>328</v>
      </c>
      <c r="O14">
        <f>'[7]Sheet1'!N58</f>
        <v>320</v>
      </c>
      <c r="Q14">
        <f>SUM(D13:O14)</f>
        <v>8760</v>
      </c>
    </row>
    <row r="15" spans="2:15" ht="12.75">
      <c r="B15" t="s">
        <v>22</v>
      </c>
      <c r="C15" t="s">
        <v>1</v>
      </c>
      <c r="D15">
        <f>'[7]Sheet1'!C59</f>
        <v>416</v>
      </c>
      <c r="E15">
        <f>'[7]Sheet1'!D59</f>
        <v>400</v>
      </c>
      <c r="F15">
        <f>'[7]Sheet1'!E59</f>
        <v>416</v>
      </c>
      <c r="G15">
        <f>'[7]Sheet1'!F59</f>
        <v>400</v>
      </c>
      <c r="H15">
        <f>'[7]Sheet1'!G59</f>
        <v>384</v>
      </c>
      <c r="I15">
        <f>'[7]Sheet1'!H59</f>
        <v>432</v>
      </c>
      <c r="J15">
        <f>'[7]Sheet1'!I59</f>
        <v>416</v>
      </c>
      <c r="K15">
        <f>'[7]Sheet1'!J59</f>
        <v>400</v>
      </c>
      <c r="L15">
        <f>'[7]Sheet1'!K59</f>
        <v>416</v>
      </c>
      <c r="M15">
        <f>'[7]Sheet1'!L59</f>
        <v>400</v>
      </c>
      <c r="N15">
        <f>'[7]Sheet1'!M59</f>
        <v>432</v>
      </c>
      <c r="O15">
        <f>'[7]Sheet1'!N59</f>
        <v>400</v>
      </c>
    </row>
    <row r="16" spans="3:17" ht="12.75">
      <c r="C16" t="s">
        <v>2</v>
      </c>
      <c r="D16">
        <f>'[7]Sheet1'!C60</f>
        <v>328</v>
      </c>
      <c r="E16" s="8">
        <f>'[7]Sheet1'!D60+1</f>
        <v>321</v>
      </c>
      <c r="F16">
        <f>'[7]Sheet1'!E60</f>
        <v>328</v>
      </c>
      <c r="G16">
        <f>'[7]Sheet1'!F60</f>
        <v>344</v>
      </c>
      <c r="H16">
        <f>'[7]Sheet1'!G60</f>
        <v>288</v>
      </c>
      <c r="I16" s="8">
        <f>'[7]Sheet1'!H60-1</f>
        <v>311</v>
      </c>
      <c r="J16">
        <f>'[7]Sheet1'!I60</f>
        <v>304</v>
      </c>
      <c r="K16">
        <f>'[7]Sheet1'!J60</f>
        <v>344</v>
      </c>
      <c r="L16">
        <f>'[7]Sheet1'!K60</f>
        <v>304</v>
      </c>
      <c r="M16">
        <f>'[7]Sheet1'!L60</f>
        <v>344</v>
      </c>
      <c r="N16">
        <f>'[7]Sheet1'!M60</f>
        <v>312</v>
      </c>
      <c r="O16">
        <f>'[7]Sheet1'!N60</f>
        <v>320</v>
      </c>
      <c r="Q16">
        <f>SUM(D15:O16)</f>
        <v>8760</v>
      </c>
    </row>
    <row r="17" spans="2:15" ht="12.75">
      <c r="B17" t="s">
        <v>23</v>
      </c>
      <c r="C17" t="s">
        <v>1</v>
      </c>
      <c r="D17">
        <f>'[7]Sheet1'!C61</f>
        <v>416</v>
      </c>
      <c r="E17">
        <f>'[7]Sheet1'!D61</f>
        <v>400</v>
      </c>
      <c r="F17">
        <f>'[7]Sheet1'!E61</f>
        <v>416</v>
      </c>
      <c r="G17">
        <f>'[7]Sheet1'!F61</f>
        <v>400</v>
      </c>
      <c r="H17">
        <f>'[7]Sheet1'!G61</f>
        <v>400</v>
      </c>
      <c r="I17">
        <f>'[7]Sheet1'!H61</f>
        <v>432</v>
      </c>
      <c r="J17">
        <f>'[7]Sheet1'!I61</f>
        <v>400</v>
      </c>
      <c r="K17">
        <f>'[7]Sheet1'!J61</f>
        <v>416</v>
      </c>
      <c r="L17">
        <f>'[7]Sheet1'!K61</f>
        <v>416</v>
      </c>
      <c r="M17">
        <f>'[7]Sheet1'!L61</f>
        <v>400</v>
      </c>
      <c r="N17">
        <f>'[7]Sheet1'!M61</f>
        <v>432</v>
      </c>
      <c r="O17">
        <f>'[7]Sheet1'!N61</f>
        <v>384</v>
      </c>
    </row>
    <row r="18" spans="3:17" ht="12.75">
      <c r="C18" t="s">
        <v>2</v>
      </c>
      <c r="D18">
        <f>'[7]Sheet1'!C62</f>
        <v>328</v>
      </c>
      <c r="E18" s="8">
        <f>'[7]Sheet1'!D62+1</f>
        <v>321</v>
      </c>
      <c r="F18">
        <f>'[7]Sheet1'!E62</f>
        <v>328</v>
      </c>
      <c r="G18">
        <f>'[7]Sheet1'!F62</f>
        <v>344</v>
      </c>
      <c r="H18">
        <f>'[7]Sheet1'!G62</f>
        <v>296</v>
      </c>
      <c r="I18" s="8">
        <f>'[7]Sheet1'!H62-1</f>
        <v>311</v>
      </c>
      <c r="J18">
        <f>'[7]Sheet1'!I62</f>
        <v>320</v>
      </c>
      <c r="K18">
        <f>'[7]Sheet1'!J62</f>
        <v>328</v>
      </c>
      <c r="L18">
        <f>'[7]Sheet1'!K62</f>
        <v>304</v>
      </c>
      <c r="M18">
        <f>'[7]Sheet1'!L62</f>
        <v>344</v>
      </c>
      <c r="N18">
        <f>'[7]Sheet1'!M62</f>
        <v>312</v>
      </c>
      <c r="O18">
        <f>'[7]Sheet1'!N62</f>
        <v>336</v>
      </c>
      <c r="Q18">
        <f>SUM(D17:O18)</f>
        <v>8784</v>
      </c>
    </row>
    <row r="19" spans="2:15" ht="12.75">
      <c r="B19" t="s">
        <v>24</v>
      </c>
      <c r="C19" t="s">
        <v>1</v>
      </c>
      <c r="D19">
        <f>'[7]Sheet1'!C63</f>
        <v>432</v>
      </c>
      <c r="E19">
        <f>'[7]Sheet1'!D63</f>
        <v>400</v>
      </c>
      <c r="F19">
        <f>'[7]Sheet1'!E63</f>
        <v>400</v>
      </c>
      <c r="G19">
        <f>'[7]Sheet1'!F63</f>
        <v>416</v>
      </c>
      <c r="H19">
        <f>'[7]Sheet1'!G63</f>
        <v>384</v>
      </c>
      <c r="I19">
        <f>'[7]Sheet1'!H63</f>
        <v>416</v>
      </c>
      <c r="J19">
        <f>'[7]Sheet1'!I63</f>
        <v>416</v>
      </c>
      <c r="K19">
        <f>'[7]Sheet1'!J63</f>
        <v>416</v>
      </c>
      <c r="L19">
        <f>'[7]Sheet1'!K63</f>
        <v>400</v>
      </c>
      <c r="M19">
        <f>'[7]Sheet1'!L63</f>
        <v>416</v>
      </c>
      <c r="N19">
        <f>'[7]Sheet1'!M63</f>
        <v>432</v>
      </c>
      <c r="O19">
        <f>'[7]Sheet1'!N63</f>
        <v>384</v>
      </c>
    </row>
    <row r="20" spans="3:17" ht="12.75">
      <c r="C20" t="s">
        <v>2</v>
      </c>
      <c r="D20">
        <f>'[7]Sheet1'!C64</f>
        <v>312</v>
      </c>
      <c r="E20" s="8">
        <f>'[7]Sheet1'!D64+1</f>
        <v>321</v>
      </c>
      <c r="F20">
        <f>'[7]Sheet1'!E64</f>
        <v>344</v>
      </c>
      <c r="G20">
        <f>'[7]Sheet1'!F64</f>
        <v>328</v>
      </c>
      <c r="H20">
        <f>'[7]Sheet1'!G64</f>
        <v>288</v>
      </c>
      <c r="I20" s="8">
        <f>'[7]Sheet1'!H64-1</f>
        <v>327</v>
      </c>
      <c r="J20">
        <f>'[7]Sheet1'!I64</f>
        <v>304</v>
      </c>
      <c r="K20">
        <f>'[7]Sheet1'!J64</f>
        <v>328</v>
      </c>
      <c r="L20">
        <f>'[7]Sheet1'!K64</f>
        <v>320</v>
      </c>
      <c r="M20">
        <f>'[7]Sheet1'!L64</f>
        <v>328</v>
      </c>
      <c r="N20">
        <f>'[7]Sheet1'!M64</f>
        <v>312</v>
      </c>
      <c r="O20">
        <f>'[7]Sheet1'!N64</f>
        <v>336</v>
      </c>
      <c r="Q20">
        <f>SUM(D19:O20)</f>
        <v>8760</v>
      </c>
    </row>
    <row r="21" spans="2:15" ht="12.75">
      <c r="B21" t="s">
        <v>25</v>
      </c>
      <c r="C21" t="s">
        <v>1</v>
      </c>
      <c r="D21">
        <f>'[7]Sheet1'!C65</f>
        <v>432</v>
      </c>
      <c r="E21">
        <f>'[7]Sheet1'!D65</f>
        <v>400</v>
      </c>
      <c r="F21">
        <f>'[7]Sheet1'!E65</f>
        <v>400</v>
      </c>
      <c r="G21">
        <f>'[7]Sheet1'!F65</f>
        <v>416</v>
      </c>
      <c r="H21">
        <f>'[7]Sheet1'!G65</f>
        <v>384</v>
      </c>
      <c r="I21">
        <f>'[7]Sheet1'!H65</f>
        <v>416</v>
      </c>
      <c r="J21">
        <f>'[7]Sheet1'!I65</f>
        <v>416</v>
      </c>
      <c r="K21">
        <f>'[7]Sheet1'!J65</f>
        <v>416</v>
      </c>
      <c r="L21">
        <f>'[7]Sheet1'!K65</f>
        <v>400</v>
      </c>
      <c r="M21">
        <f>'[7]Sheet1'!L65</f>
        <v>416</v>
      </c>
      <c r="N21">
        <f>'[7]Sheet1'!M65</f>
        <v>416</v>
      </c>
      <c r="O21">
        <f>'[7]Sheet1'!N65</f>
        <v>400</v>
      </c>
    </row>
    <row r="22" spans="3:17" ht="12.75">
      <c r="C22" t="s">
        <v>2</v>
      </c>
      <c r="D22">
        <f>'[7]Sheet1'!C66</f>
        <v>312</v>
      </c>
      <c r="E22" s="8">
        <f>'[7]Sheet1'!D66+1</f>
        <v>321</v>
      </c>
      <c r="F22">
        <f>'[7]Sheet1'!E66</f>
        <v>344</v>
      </c>
      <c r="G22">
        <f>'[7]Sheet1'!F66</f>
        <v>328</v>
      </c>
      <c r="H22">
        <f>'[7]Sheet1'!G66</f>
        <v>288</v>
      </c>
      <c r="I22" s="8">
        <f>'[7]Sheet1'!H66-1</f>
        <v>327</v>
      </c>
      <c r="J22">
        <f>'[7]Sheet1'!I66</f>
        <v>304</v>
      </c>
      <c r="K22">
        <f>'[7]Sheet1'!J66</f>
        <v>328</v>
      </c>
      <c r="L22">
        <f>'[7]Sheet1'!K66</f>
        <v>320</v>
      </c>
      <c r="M22">
        <f>'[7]Sheet1'!L66</f>
        <v>328</v>
      </c>
      <c r="N22">
        <f>'[7]Sheet1'!M66</f>
        <v>328</v>
      </c>
      <c r="O22">
        <f>'[7]Sheet1'!N66</f>
        <v>320</v>
      </c>
      <c r="Q22">
        <f>SUM(D21:O22)</f>
        <v>8760</v>
      </c>
    </row>
    <row r="23" spans="2:15" ht="12.75">
      <c r="B23" t="s">
        <v>26</v>
      </c>
      <c r="C23" t="s">
        <v>1</v>
      </c>
      <c r="D23">
        <f>'[7]Sheet1'!C67</f>
        <v>432</v>
      </c>
      <c r="E23">
        <f>'[7]Sheet1'!D67</f>
        <v>384</v>
      </c>
      <c r="F23">
        <f>'[7]Sheet1'!E67</f>
        <v>416</v>
      </c>
      <c r="G23">
        <f>'[7]Sheet1'!F67</f>
        <v>416</v>
      </c>
      <c r="H23">
        <f>'[7]Sheet1'!G67</f>
        <v>384</v>
      </c>
      <c r="I23">
        <f>'[7]Sheet1'!H67</f>
        <v>416</v>
      </c>
      <c r="J23">
        <f>'[7]Sheet1'!I67</f>
        <v>416</v>
      </c>
      <c r="K23">
        <f>'[7]Sheet1'!J67</f>
        <v>400</v>
      </c>
      <c r="L23">
        <f>'[7]Sheet1'!K67</f>
        <v>416</v>
      </c>
      <c r="M23">
        <f>'[7]Sheet1'!L67</f>
        <v>416</v>
      </c>
      <c r="N23">
        <f>'[7]Sheet1'!M67</f>
        <v>416</v>
      </c>
      <c r="O23">
        <f>'[7]Sheet1'!N67</f>
        <v>400</v>
      </c>
    </row>
    <row r="24" spans="3:17" ht="12.75">
      <c r="C24" t="s">
        <v>2</v>
      </c>
      <c r="D24">
        <f>'[7]Sheet1'!C68</f>
        <v>312</v>
      </c>
      <c r="E24" s="8">
        <f>'[7]Sheet1'!D68+1</f>
        <v>337</v>
      </c>
      <c r="F24">
        <f>'[7]Sheet1'!E68</f>
        <v>328</v>
      </c>
      <c r="G24">
        <f>'[7]Sheet1'!F68</f>
        <v>328</v>
      </c>
      <c r="H24">
        <f>'[7]Sheet1'!G68</f>
        <v>288</v>
      </c>
      <c r="I24" s="8">
        <f>'[7]Sheet1'!H68-1</f>
        <v>327</v>
      </c>
      <c r="J24">
        <f>'[7]Sheet1'!I68</f>
        <v>304</v>
      </c>
      <c r="K24">
        <f>'[7]Sheet1'!J68</f>
        <v>344</v>
      </c>
      <c r="L24">
        <f>'[7]Sheet1'!K68</f>
        <v>304</v>
      </c>
      <c r="M24">
        <f>'[7]Sheet1'!L68</f>
        <v>328</v>
      </c>
      <c r="N24">
        <f>'[7]Sheet1'!M68</f>
        <v>328</v>
      </c>
      <c r="O24">
        <f>'[7]Sheet1'!N68</f>
        <v>320</v>
      </c>
      <c r="Q24">
        <f>SUM(D23:O24)</f>
        <v>8760</v>
      </c>
    </row>
    <row r="25" spans="2:15" ht="12.75">
      <c r="B25" t="s">
        <v>27</v>
      </c>
      <c r="C25" t="s">
        <v>1</v>
      </c>
      <c r="D25">
        <f>'[7]Sheet1'!C69</f>
        <v>432</v>
      </c>
      <c r="E25">
        <f>'[7]Sheet1'!D69</f>
        <v>384</v>
      </c>
      <c r="F25">
        <f>'[7]Sheet1'!E69</f>
        <v>416</v>
      </c>
      <c r="G25">
        <f>'[7]Sheet1'!F69</f>
        <v>400</v>
      </c>
      <c r="H25">
        <f>'[7]Sheet1'!G69</f>
        <v>400</v>
      </c>
      <c r="I25">
        <f>'[7]Sheet1'!H69</f>
        <v>432</v>
      </c>
      <c r="J25">
        <f>'[7]Sheet1'!I69</f>
        <v>416</v>
      </c>
      <c r="K25">
        <f>'[7]Sheet1'!J69</f>
        <v>400</v>
      </c>
      <c r="L25">
        <f>'[7]Sheet1'!K69</f>
        <v>416</v>
      </c>
      <c r="M25">
        <f>'[7]Sheet1'!L69</f>
        <v>400</v>
      </c>
      <c r="N25">
        <f>'[7]Sheet1'!M69</f>
        <v>432</v>
      </c>
      <c r="O25">
        <f>'[7]Sheet1'!N69</f>
        <v>400</v>
      </c>
    </row>
    <row r="26" spans="3:17" ht="12.75">
      <c r="C26" t="s">
        <v>2</v>
      </c>
      <c r="D26">
        <f>'[7]Sheet1'!C70</f>
        <v>312</v>
      </c>
      <c r="E26" s="8">
        <f>'[7]Sheet1'!D70+1</f>
        <v>337</v>
      </c>
      <c r="F26">
        <f>'[7]Sheet1'!E70</f>
        <v>328</v>
      </c>
      <c r="G26">
        <f>'[7]Sheet1'!F70</f>
        <v>344</v>
      </c>
      <c r="H26">
        <f>'[7]Sheet1'!G70</f>
        <v>296</v>
      </c>
      <c r="I26" s="8">
        <f>'[7]Sheet1'!H70-1</f>
        <v>311</v>
      </c>
      <c r="J26">
        <f>'[7]Sheet1'!I70</f>
        <v>304</v>
      </c>
      <c r="K26">
        <f>'[7]Sheet1'!J70</f>
        <v>344</v>
      </c>
      <c r="L26">
        <f>'[7]Sheet1'!K70</f>
        <v>304</v>
      </c>
      <c r="M26">
        <f>'[7]Sheet1'!L70</f>
        <v>344</v>
      </c>
      <c r="N26">
        <f>'[7]Sheet1'!M70</f>
        <v>312</v>
      </c>
      <c r="O26">
        <f>'[7]Sheet1'!N70</f>
        <v>320</v>
      </c>
      <c r="Q26">
        <f>SUM(D25:O26)</f>
        <v>8784</v>
      </c>
    </row>
    <row r="27" spans="2:15" ht="12.75">
      <c r="B27" t="s">
        <v>28</v>
      </c>
      <c r="C27" t="s">
        <v>1</v>
      </c>
      <c r="D27">
        <f>'[7]Sheet1'!C71</f>
        <v>416</v>
      </c>
      <c r="E27">
        <f>'[7]Sheet1'!D71</f>
        <v>400</v>
      </c>
      <c r="F27">
        <f>'[7]Sheet1'!E71</f>
        <v>416</v>
      </c>
      <c r="G27">
        <f>'[7]Sheet1'!F71</f>
        <v>400</v>
      </c>
      <c r="H27">
        <f>'[7]Sheet1'!G71</f>
        <v>384</v>
      </c>
      <c r="I27">
        <f>'[7]Sheet1'!H71</f>
        <v>432</v>
      </c>
      <c r="J27">
        <f>'[7]Sheet1'!I71</f>
        <v>400</v>
      </c>
      <c r="K27">
        <f>'[7]Sheet1'!J71</f>
        <v>416</v>
      </c>
      <c r="L27">
        <f>'[7]Sheet1'!K71</f>
        <v>416</v>
      </c>
      <c r="M27">
        <f>'[7]Sheet1'!L71</f>
        <v>400</v>
      </c>
      <c r="N27">
        <f>'[7]Sheet1'!M71</f>
        <v>432</v>
      </c>
      <c r="O27">
        <f>'[7]Sheet1'!N71</f>
        <v>400</v>
      </c>
    </row>
    <row r="28" spans="3:17" ht="12.75">
      <c r="C28" t="s">
        <v>2</v>
      </c>
      <c r="D28">
        <f>'[7]Sheet1'!C72</f>
        <v>328</v>
      </c>
      <c r="E28" s="8">
        <f>'[7]Sheet1'!D72+1</f>
        <v>321</v>
      </c>
      <c r="F28">
        <f>'[7]Sheet1'!E72</f>
        <v>328</v>
      </c>
      <c r="G28">
        <f>'[7]Sheet1'!F72</f>
        <v>344</v>
      </c>
      <c r="H28">
        <f>'[7]Sheet1'!G72</f>
        <v>288</v>
      </c>
      <c r="I28" s="8">
        <f>'[7]Sheet1'!H72-1</f>
        <v>311</v>
      </c>
      <c r="J28">
        <f>'[7]Sheet1'!I72</f>
        <v>320</v>
      </c>
      <c r="K28">
        <f>'[7]Sheet1'!J72</f>
        <v>328</v>
      </c>
      <c r="L28">
        <f>'[7]Sheet1'!K72</f>
        <v>304</v>
      </c>
      <c r="M28">
        <f>'[7]Sheet1'!L72</f>
        <v>344</v>
      </c>
      <c r="N28">
        <f>'[7]Sheet1'!M72</f>
        <v>312</v>
      </c>
      <c r="O28">
        <f>'[7]Sheet1'!N72</f>
        <v>320</v>
      </c>
      <c r="Q28">
        <f>SUM(D27:O28)</f>
        <v>8760</v>
      </c>
    </row>
    <row r="29" spans="2:15" ht="12.75">
      <c r="B29" t="s">
        <v>29</v>
      </c>
      <c r="C29" t="s">
        <v>1</v>
      </c>
      <c r="D29">
        <f>'[7]Sheet1'!C73</f>
        <v>416</v>
      </c>
      <c r="E29">
        <f>'[7]Sheet1'!D73</f>
        <v>400</v>
      </c>
      <c r="F29">
        <f>'[7]Sheet1'!E73</f>
        <v>400</v>
      </c>
      <c r="G29">
        <f>'[7]Sheet1'!F73</f>
        <v>416</v>
      </c>
      <c r="H29">
        <f>'[7]Sheet1'!G73</f>
        <v>384</v>
      </c>
      <c r="I29">
        <f>'[7]Sheet1'!H73</f>
        <v>432</v>
      </c>
      <c r="J29">
        <f>'[7]Sheet1'!I73</f>
        <v>400</v>
      </c>
      <c r="K29">
        <f>'[7]Sheet1'!J73</f>
        <v>416</v>
      </c>
      <c r="L29">
        <f>'[7]Sheet1'!K73</f>
        <v>416</v>
      </c>
      <c r="M29">
        <f>'[7]Sheet1'!L73</f>
        <v>400</v>
      </c>
      <c r="N29">
        <f>'[7]Sheet1'!M73</f>
        <v>432</v>
      </c>
      <c r="O29">
        <f>'[7]Sheet1'!N73</f>
        <v>384</v>
      </c>
    </row>
    <row r="30" spans="3:17" ht="12.75">
      <c r="C30" t="s">
        <v>2</v>
      </c>
      <c r="D30">
        <f>'[7]Sheet1'!C74</f>
        <v>328</v>
      </c>
      <c r="E30" s="8">
        <f>'[7]Sheet1'!D74+1</f>
        <v>321</v>
      </c>
      <c r="F30">
        <f>'[7]Sheet1'!E74</f>
        <v>344</v>
      </c>
      <c r="G30">
        <f>'[7]Sheet1'!F74</f>
        <v>328</v>
      </c>
      <c r="H30">
        <f>'[7]Sheet1'!G74</f>
        <v>288</v>
      </c>
      <c r="I30" s="8">
        <f>'[7]Sheet1'!H74-1</f>
        <v>311</v>
      </c>
      <c r="J30">
        <f>'[7]Sheet1'!I74</f>
        <v>320</v>
      </c>
      <c r="K30">
        <f>'[7]Sheet1'!J74</f>
        <v>328</v>
      </c>
      <c r="L30">
        <f>'[7]Sheet1'!K74</f>
        <v>304</v>
      </c>
      <c r="M30">
        <f>'[7]Sheet1'!L74</f>
        <v>344</v>
      </c>
      <c r="N30">
        <f>'[7]Sheet1'!M74</f>
        <v>312</v>
      </c>
      <c r="O30">
        <f>'[7]Sheet1'!N74</f>
        <v>336</v>
      </c>
      <c r="Q30">
        <f>SUM(D29:O30)</f>
        <v>8760</v>
      </c>
    </row>
    <row r="31" spans="2:15" ht="12.75">
      <c r="B31" t="s">
        <v>30</v>
      </c>
      <c r="C31" t="s">
        <v>1</v>
      </c>
      <c r="D31">
        <f>'[7]Sheet1'!C75</f>
        <v>432</v>
      </c>
      <c r="E31">
        <f>'[7]Sheet1'!D75</f>
        <v>400</v>
      </c>
      <c r="F31">
        <f>'[7]Sheet1'!E75</f>
        <v>400</v>
      </c>
      <c r="G31">
        <f>'[7]Sheet1'!F75</f>
        <v>416</v>
      </c>
      <c r="H31">
        <f>'[7]Sheet1'!G75</f>
        <v>384</v>
      </c>
      <c r="I31">
        <f>'[7]Sheet1'!H75</f>
        <v>416</v>
      </c>
      <c r="J31">
        <f>'[7]Sheet1'!I75</f>
        <v>416</v>
      </c>
      <c r="K31">
        <f>'[7]Sheet1'!J75</f>
        <v>416</v>
      </c>
      <c r="L31">
        <f>'[7]Sheet1'!K75</f>
        <v>400</v>
      </c>
      <c r="M31">
        <f>'[7]Sheet1'!L75</f>
        <v>416</v>
      </c>
      <c r="N31">
        <f>'[7]Sheet1'!M75</f>
        <v>432</v>
      </c>
      <c r="O31">
        <f>'[7]Sheet1'!N75</f>
        <v>384</v>
      </c>
    </row>
    <row r="32" spans="3:17" ht="12.75">
      <c r="C32" t="s">
        <v>2</v>
      </c>
      <c r="D32">
        <f>'[7]Sheet1'!C76</f>
        <v>312</v>
      </c>
      <c r="E32" s="8">
        <f>'[7]Sheet1'!D76+1</f>
        <v>321</v>
      </c>
      <c r="F32">
        <f>'[7]Sheet1'!E76</f>
        <v>344</v>
      </c>
      <c r="G32">
        <f>'[7]Sheet1'!F76</f>
        <v>328</v>
      </c>
      <c r="H32">
        <f>'[7]Sheet1'!G76</f>
        <v>288</v>
      </c>
      <c r="I32" s="8">
        <f>'[7]Sheet1'!H76-1</f>
        <v>327</v>
      </c>
      <c r="J32">
        <f>'[7]Sheet1'!I76</f>
        <v>304</v>
      </c>
      <c r="K32">
        <f>'[7]Sheet1'!J76</f>
        <v>328</v>
      </c>
      <c r="L32">
        <f>'[7]Sheet1'!K76</f>
        <v>320</v>
      </c>
      <c r="M32">
        <f>'[7]Sheet1'!L76</f>
        <v>328</v>
      </c>
      <c r="N32">
        <f>'[7]Sheet1'!M76</f>
        <v>312</v>
      </c>
      <c r="O32">
        <f>'[7]Sheet1'!N76</f>
        <v>336</v>
      </c>
      <c r="Q32">
        <f>SUM(D31:O32)</f>
        <v>8760</v>
      </c>
    </row>
    <row r="33" spans="2:15" ht="12.75">
      <c r="B33" t="s">
        <v>31</v>
      </c>
      <c r="C33" t="s">
        <v>1</v>
      </c>
      <c r="D33">
        <f>'[7]Sheet1'!C77</f>
        <v>432</v>
      </c>
      <c r="E33">
        <f>'[7]Sheet1'!D77</f>
        <v>384</v>
      </c>
      <c r="F33">
        <f>'[7]Sheet1'!E77</f>
        <v>400</v>
      </c>
      <c r="G33">
        <f>'[7]Sheet1'!F77</f>
        <v>416</v>
      </c>
      <c r="H33">
        <f>'[7]Sheet1'!G77</f>
        <v>400</v>
      </c>
      <c r="I33">
        <f>'[7]Sheet1'!H77</f>
        <v>416</v>
      </c>
      <c r="J33">
        <f>'[7]Sheet1'!I77</f>
        <v>416</v>
      </c>
      <c r="K33">
        <f>'[7]Sheet1'!J77</f>
        <v>400</v>
      </c>
      <c r="L33">
        <f>'[7]Sheet1'!K77</f>
        <v>416</v>
      </c>
      <c r="M33">
        <f>'[7]Sheet1'!L77</f>
        <v>416</v>
      </c>
      <c r="N33">
        <f>'[7]Sheet1'!M77</f>
        <v>416</v>
      </c>
      <c r="O33">
        <f>'[7]Sheet1'!N77</f>
        <v>400</v>
      </c>
    </row>
    <row r="34" spans="3:17" ht="12.75">
      <c r="C34" t="s">
        <v>2</v>
      </c>
      <c r="D34">
        <f>'[7]Sheet1'!C78</f>
        <v>312</v>
      </c>
      <c r="E34" s="8">
        <f>'[7]Sheet1'!D78+1</f>
        <v>337</v>
      </c>
      <c r="F34">
        <f>'[7]Sheet1'!E78</f>
        <v>344</v>
      </c>
      <c r="G34">
        <f>'[7]Sheet1'!F78</f>
        <v>328</v>
      </c>
      <c r="H34">
        <f>'[7]Sheet1'!G78</f>
        <v>296</v>
      </c>
      <c r="I34" s="8">
        <f>'[7]Sheet1'!H78-1</f>
        <v>327</v>
      </c>
      <c r="J34">
        <f>'[7]Sheet1'!I78</f>
        <v>304</v>
      </c>
      <c r="K34">
        <f>'[7]Sheet1'!J78</f>
        <v>344</v>
      </c>
      <c r="L34">
        <f>'[7]Sheet1'!K78</f>
        <v>304</v>
      </c>
      <c r="M34">
        <f>'[7]Sheet1'!L78</f>
        <v>328</v>
      </c>
      <c r="N34">
        <f>'[7]Sheet1'!M78</f>
        <v>328</v>
      </c>
      <c r="O34">
        <f>'[7]Sheet1'!N78</f>
        <v>320</v>
      </c>
      <c r="Q34">
        <f>SUM(D33:O34)</f>
        <v>8784</v>
      </c>
    </row>
    <row r="36" ht="12.75">
      <c r="C36" t="s">
        <v>18</v>
      </c>
    </row>
    <row r="37" spans="3:4" ht="12.75">
      <c r="C37" t="s">
        <v>1</v>
      </c>
      <c r="D37" t="s">
        <v>2</v>
      </c>
    </row>
    <row r="38" spans="2:4" ht="12.75">
      <c r="B38" t="s">
        <v>6</v>
      </c>
      <c r="C38">
        <v>416</v>
      </c>
      <c r="D38">
        <v>329</v>
      </c>
    </row>
    <row r="39" spans="2:4" ht="12.75">
      <c r="B39" t="s">
        <v>7</v>
      </c>
      <c r="C39">
        <v>400</v>
      </c>
      <c r="D39">
        <v>320</v>
      </c>
    </row>
    <row r="40" spans="2:4" ht="12.75">
      <c r="B40" t="s">
        <v>8</v>
      </c>
      <c r="C40">
        <v>400</v>
      </c>
      <c r="D40">
        <v>344</v>
      </c>
    </row>
    <row r="41" spans="2:4" ht="12.75">
      <c r="B41" t="s">
        <v>9</v>
      </c>
      <c r="C41">
        <v>416</v>
      </c>
      <c r="D41">
        <v>328</v>
      </c>
    </row>
    <row r="42" spans="2:4" ht="12.75">
      <c r="B42" t="s">
        <v>10</v>
      </c>
      <c r="C42">
        <v>384</v>
      </c>
      <c r="D42">
        <v>288</v>
      </c>
    </row>
    <row r="43" spans="2:4" ht="12.75">
      <c r="B43" t="s">
        <v>11</v>
      </c>
      <c r="C43">
        <v>432</v>
      </c>
      <c r="D43">
        <v>311</v>
      </c>
    </row>
    <row r="44" spans="2:4" ht="12.75">
      <c r="B44" t="s">
        <v>12</v>
      </c>
      <c r="C44">
        <v>400</v>
      </c>
      <c r="D44">
        <v>320</v>
      </c>
    </row>
    <row r="45" spans="2:4" ht="12.75">
      <c r="B45" t="s">
        <v>13</v>
      </c>
      <c r="C45">
        <v>416</v>
      </c>
      <c r="D45">
        <v>328</v>
      </c>
    </row>
    <row r="46" spans="2:4" ht="12.75">
      <c r="B46" t="s">
        <v>14</v>
      </c>
      <c r="C46">
        <v>416</v>
      </c>
      <c r="D46">
        <v>304</v>
      </c>
    </row>
    <row r="47" spans="2:4" ht="12.75">
      <c r="B47" t="s">
        <v>15</v>
      </c>
      <c r="C47">
        <v>400</v>
      </c>
      <c r="D47">
        <v>344</v>
      </c>
    </row>
    <row r="48" spans="2:4" ht="12.75">
      <c r="B48" t="s">
        <v>16</v>
      </c>
      <c r="C48">
        <v>432</v>
      </c>
      <c r="D48">
        <v>312</v>
      </c>
    </row>
    <row r="49" spans="2:4" ht="12.75">
      <c r="B49" t="s">
        <v>17</v>
      </c>
      <c r="C49">
        <v>384</v>
      </c>
      <c r="D49">
        <v>336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5-25-07 Rate Equity Model</dc:title>
  <dc:subject>Regional Dialogue Workshop Material</dc:subject>
  <dc:creator>Bonneville Power Administration</dc:creator>
  <cp:keywords/>
  <dc:description/>
  <cp:lastModifiedBy>mlm2595</cp:lastModifiedBy>
  <cp:lastPrinted>2007-05-25T20:38:00Z</cp:lastPrinted>
  <dcterms:created xsi:type="dcterms:W3CDTF">2002-11-13T18:29:08Z</dcterms:created>
  <dcterms:modified xsi:type="dcterms:W3CDTF">2007-05-25T20:39:25Z</dcterms:modified>
  <cp:category/>
  <cp:version/>
  <cp:contentType/>
  <cp:contentStatus/>
</cp:coreProperties>
</file>