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tabRatio="834" activeTab="0"/>
  </bookViews>
  <sheets>
    <sheet name="C182RG - N2397C" sheetId="1" r:id="rId1"/>
    <sheet name="C172 - N98743" sheetId="2" r:id="rId2"/>
    <sheet name="C172 - N98477" sheetId="3" r:id="rId3"/>
    <sheet name="C172 - N63312" sheetId="4" r:id="rId4"/>
    <sheet name="C172 -N172P" sheetId="5" r:id="rId5"/>
    <sheet name="C172 - N99553" sheetId="6" r:id="rId6"/>
    <sheet name="C172 - N9847L" sheetId="7" r:id="rId7"/>
    <sheet name="BE76 - N6016U" sheetId="8" r:id="rId8"/>
    <sheet name="BE76 - N3728G" sheetId="9" r:id="rId9"/>
    <sheet name="PA28-180 N4119J" sheetId="10" r:id="rId10"/>
    <sheet name="M20J - N1084B" sheetId="11" r:id="rId11"/>
    <sheet name="R172XP - N5231V" sheetId="12" r:id="rId12"/>
  </sheets>
  <definedNames/>
  <calcPr fullCalcOnLoad="1"/>
</workbook>
</file>

<file path=xl/sharedStrings.xml><?xml version="1.0" encoding="utf-8"?>
<sst xmlns="http://schemas.openxmlformats.org/spreadsheetml/2006/main" count="386" uniqueCount="60">
  <si>
    <t>C-172 Skyhawk Weight &amp; Balance</t>
  </si>
  <si>
    <t>Date:</t>
  </si>
  <si>
    <t>Tail Number N9847L</t>
  </si>
  <si>
    <t>Input Col</t>
  </si>
  <si>
    <t>Weight</t>
  </si>
  <si>
    <t>ARM</t>
  </si>
  <si>
    <t>Moment</t>
  </si>
  <si>
    <t>Basic Empty Weight</t>
  </si>
  <si>
    <t>Crew: Pilot</t>
  </si>
  <si>
    <t xml:space="preserve">           Co-pilot</t>
  </si>
  <si>
    <t>Passengers: Left Rear</t>
  </si>
  <si>
    <t xml:space="preserve">                   Right Rear</t>
  </si>
  <si>
    <t>Baggage</t>
  </si>
  <si>
    <t>Cargo area loading</t>
  </si>
  <si>
    <t>Sub Total before Fuel</t>
  </si>
  <si>
    <t>Fuel in gallons @ 6 lbs per gallon</t>
  </si>
  <si>
    <t>Sub Total Ramp Weight</t>
  </si>
  <si>
    <t>Less Runup Fuel</t>
  </si>
  <si>
    <t>Total Take-off Weight</t>
  </si>
  <si>
    <t>Weight in Excess of</t>
  </si>
  <si>
    <t>Available Useful Load</t>
  </si>
  <si>
    <t>Notes:</t>
  </si>
  <si>
    <t xml:space="preserve">  1. Moment = Weight x Arm                       (Divide results by 1,000)</t>
  </si>
  <si>
    <t xml:space="preserve">  2. CG = Total Moment / Total Weight     (Multiply results by 1,000)</t>
  </si>
  <si>
    <t>Weights</t>
  </si>
  <si>
    <t>VA</t>
  </si>
  <si>
    <t>Vglide</t>
  </si>
  <si>
    <t>Gross Weight</t>
  </si>
  <si>
    <t>Flying Weight</t>
  </si>
  <si>
    <t>VS</t>
  </si>
  <si>
    <t>VSO</t>
  </si>
  <si>
    <t>Tail Number N99553</t>
  </si>
  <si>
    <t>VFE</t>
  </si>
  <si>
    <t>Tail Number N172P</t>
  </si>
  <si>
    <t>Cherokee 180 Weight &amp; Balance</t>
  </si>
  <si>
    <t>Tail Number N4119J</t>
  </si>
  <si>
    <t>Oil</t>
  </si>
  <si>
    <t>C-182RG Skylane Weight &amp; Balance</t>
  </si>
  <si>
    <t>Tail Number N2397C</t>
  </si>
  <si>
    <t>Beech Duchess BE76 Weight &amp; Balance</t>
  </si>
  <si>
    <t>Tail Number N3728G</t>
  </si>
  <si>
    <t xml:space="preserve">                    Right Rear</t>
  </si>
  <si>
    <t>Hat Rack</t>
  </si>
  <si>
    <t>Effect of Weight Decrease on V-Speeds</t>
  </si>
  <si>
    <r>
      <t>V</t>
    </r>
    <r>
      <rPr>
        <b/>
        <vertAlign val="subscript"/>
        <sz val="10"/>
        <rFont val="Times New Roman"/>
        <family val="0"/>
      </rPr>
      <t>A</t>
    </r>
  </si>
  <si>
    <r>
      <t>V</t>
    </r>
    <r>
      <rPr>
        <b/>
        <vertAlign val="subscript"/>
        <sz val="10"/>
        <rFont val="Times New Roman"/>
        <family val="0"/>
      </rPr>
      <t>FE</t>
    </r>
  </si>
  <si>
    <r>
      <t>V</t>
    </r>
    <r>
      <rPr>
        <b/>
        <vertAlign val="subscript"/>
        <sz val="10"/>
        <rFont val="Times New Roman"/>
        <family val="0"/>
      </rPr>
      <t>glide</t>
    </r>
  </si>
  <si>
    <r>
      <t>V</t>
    </r>
    <r>
      <rPr>
        <b/>
        <vertAlign val="subscript"/>
        <sz val="10"/>
        <rFont val="Times New Roman"/>
        <family val="0"/>
      </rPr>
      <t>S</t>
    </r>
  </si>
  <si>
    <r>
      <t>V</t>
    </r>
    <r>
      <rPr>
        <b/>
        <vertAlign val="subscript"/>
        <sz val="10"/>
        <rFont val="Times New Roman"/>
        <family val="0"/>
      </rPr>
      <t>SO</t>
    </r>
  </si>
  <si>
    <t>Useful Load</t>
  </si>
  <si>
    <t>Zero Fuel Weight</t>
  </si>
  <si>
    <t>Tail Number N6016U</t>
  </si>
  <si>
    <t>Tail Number N63312</t>
  </si>
  <si>
    <t>Mooney MSE Weight &amp; Balance</t>
  </si>
  <si>
    <t>Tail Number N1084B</t>
  </si>
  <si>
    <t>R172K Hawk XP Weight &amp; Balance</t>
  </si>
  <si>
    <t>Tail Number N5231V</t>
  </si>
  <si>
    <t>Tail Number N98743</t>
  </si>
  <si>
    <t>Tail Number N98477</t>
  </si>
  <si>
    <t xml:space="preserve">                      Right Rear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</si>
</sst>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.00"/>
    <numFmt numFmtId="166" formatCode="#.00"/>
    <numFmt numFmtId="167" formatCode="%#.00"/>
    <numFmt numFmtId="168" formatCode="#."/>
    <numFmt numFmtId="169" formatCode="m\o\n\th\ d\,\ yyyy"/>
    <numFmt numFmtId="170" formatCode="0.00_)"/>
    <numFmt numFmtId="171" formatCode="dd\-mmm\-yy_)"/>
    <numFmt numFmtId="172" formatCode="_(* #,##0_);_(* \(#,##0\);_(* &quot;-&quot;??_);_(@_)"/>
  </numFmts>
  <fonts count="13">
    <font>
      <sz val="12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sz val="10"/>
      <color indexed="12"/>
      <name val="Times New Roman"/>
      <family val="0"/>
    </font>
    <font>
      <b/>
      <sz val="10"/>
      <color indexed="8"/>
      <name val="Times New Roman"/>
      <family val="0"/>
    </font>
    <font>
      <b/>
      <sz val="10"/>
      <name val="Times New Roman"/>
      <family val="0"/>
    </font>
    <font>
      <b/>
      <vertAlign val="subscript"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9" fontId="5" fillId="0" borderId="0">
      <alignment/>
      <protection locked="0"/>
    </xf>
    <xf numFmtId="166" fontId="5" fillId="0" borderId="0">
      <alignment/>
      <protection locked="0"/>
    </xf>
    <xf numFmtId="168" fontId="6" fillId="0" borderId="0">
      <alignment/>
      <protection locked="0"/>
    </xf>
    <xf numFmtId="168" fontId="6" fillId="0" borderId="0">
      <alignment/>
      <protection locked="0"/>
    </xf>
    <xf numFmtId="9" fontId="4" fillId="0" borderId="0" applyFont="0" applyFill="0" applyBorder="0" applyAlignment="0" applyProtection="0"/>
    <xf numFmtId="168" fontId="5" fillId="0" borderId="1">
      <alignment/>
      <protection locked="0"/>
    </xf>
  </cellStyleXfs>
  <cellXfs count="121">
    <xf numFmtId="164" fontId="0" fillId="0" borderId="0" xfId="0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/>
      <protection locked="0"/>
    </xf>
    <xf numFmtId="37" fontId="7" fillId="0" borderId="2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>
      <alignment vertical="center"/>
    </xf>
    <xf numFmtId="171" fontId="7" fillId="0" borderId="0" xfId="0" applyNumberFormat="1" applyFont="1" applyFill="1" applyBorder="1" applyAlignment="1" applyProtection="1">
      <alignment vertical="center"/>
      <protection/>
    </xf>
    <xf numFmtId="164" fontId="8" fillId="0" borderId="0" xfId="0" applyFont="1" applyBorder="1" applyAlignment="1">
      <alignment vertical="center"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vertical="center"/>
      <protection/>
    </xf>
    <xf numFmtId="170" fontId="7" fillId="0" borderId="0" xfId="0" applyNumberFormat="1" applyFont="1" applyFill="1" applyBorder="1" applyAlignment="1" applyProtection="1">
      <alignment vertical="center"/>
      <protection/>
    </xf>
    <xf numFmtId="39" fontId="7" fillId="0" borderId="0" xfId="0" applyNumberFormat="1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 locked="0"/>
    </xf>
    <xf numFmtId="37" fontId="7" fillId="2" borderId="0" xfId="0" applyNumberFormat="1" applyFont="1" applyFill="1" applyBorder="1" applyAlignment="1" applyProtection="1">
      <alignment vertical="center"/>
      <protection locked="0"/>
    </xf>
    <xf numFmtId="164" fontId="7" fillId="0" borderId="2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 locked="0"/>
    </xf>
    <xf numFmtId="37" fontId="7" fillId="0" borderId="2" xfId="0" applyNumberFormat="1" applyFont="1" applyFill="1" applyBorder="1" applyAlignment="1" applyProtection="1">
      <alignment vertical="center"/>
      <protection/>
    </xf>
    <xf numFmtId="170" fontId="7" fillId="0" borderId="2" xfId="0" applyNumberFormat="1" applyFont="1" applyFill="1" applyBorder="1" applyAlignment="1" applyProtection="1">
      <alignment vertical="center"/>
      <protection/>
    </xf>
    <xf numFmtId="39" fontId="7" fillId="0" borderId="2" xfId="0" applyNumberFormat="1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>
      <alignment vertical="center"/>
    </xf>
    <xf numFmtId="164" fontId="7" fillId="0" borderId="3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>
      <alignment vertical="center"/>
    </xf>
    <xf numFmtId="37" fontId="7" fillId="0" borderId="3" xfId="0" applyNumberFormat="1" applyFont="1" applyFill="1" applyBorder="1" applyAlignment="1" applyProtection="1">
      <alignment vertical="center"/>
      <protection/>
    </xf>
    <xf numFmtId="164" fontId="8" fillId="0" borderId="0" xfId="0" applyFont="1" applyAlignment="1">
      <alignment vertical="center"/>
    </xf>
    <xf numFmtId="164" fontId="8" fillId="0" borderId="0" xfId="0" applyFont="1" applyAlignment="1" quotePrefix="1">
      <alignment vertical="center"/>
    </xf>
    <xf numFmtId="164" fontId="0" fillId="0" borderId="0" xfId="0" applyAlignment="1">
      <alignment vertical="center"/>
    </xf>
    <xf numFmtId="164" fontId="8" fillId="0" borderId="0" xfId="0" applyFont="1" applyBorder="1" applyAlignment="1" applyProtection="1">
      <alignment horizontal="left" vertical="center"/>
      <protection/>
    </xf>
    <xf numFmtId="39" fontId="9" fillId="0" borderId="0" xfId="0" applyNumberFormat="1" applyFont="1" applyBorder="1" applyAlignment="1" applyProtection="1">
      <alignment vertical="center"/>
      <protection locked="0"/>
    </xf>
    <xf numFmtId="164" fontId="10" fillId="0" borderId="0" xfId="0" applyFont="1" applyFill="1" applyBorder="1" applyAlignment="1" applyProtection="1">
      <alignment horizontal="right" vertical="center"/>
      <protection/>
    </xf>
    <xf numFmtId="43" fontId="7" fillId="0" borderId="3" xfId="15" applyFont="1" applyFill="1" applyBorder="1" applyAlignment="1" applyProtection="1">
      <alignment vertical="center"/>
      <protection/>
    </xf>
    <xf numFmtId="43" fontId="7" fillId="0" borderId="0" xfId="15" applyFont="1" applyFill="1" applyBorder="1" applyAlignment="1" applyProtection="1">
      <alignment/>
      <protection/>
    </xf>
    <xf numFmtId="43" fontId="7" fillId="0" borderId="2" xfId="15" applyFont="1" applyFill="1" applyBorder="1" applyAlignment="1" applyProtection="1">
      <alignment/>
      <protection/>
    </xf>
    <xf numFmtId="164" fontId="7" fillId="0" borderId="2" xfId="0" applyFont="1" applyFill="1" applyBorder="1" applyAlignment="1" applyProtection="1">
      <alignment vertical="center"/>
      <protection locked="0"/>
    </xf>
    <xf numFmtId="43" fontId="10" fillId="0" borderId="0" xfId="15" applyFont="1" applyFill="1" applyBorder="1" applyAlignment="1" applyProtection="1">
      <alignment vertical="center"/>
      <protection/>
    </xf>
    <xf numFmtId="43" fontId="10" fillId="0" borderId="1" xfId="15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>
      <alignment horizontal="center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43" fontId="10" fillId="0" borderId="0" xfId="15" applyFont="1" applyFill="1" applyBorder="1" applyAlignment="1" applyProtection="1">
      <alignment vertical="center"/>
      <protection/>
    </xf>
    <xf numFmtId="43" fontId="10" fillId="0" borderId="1" xfId="15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>
      <alignment vertical="center"/>
    </xf>
    <xf numFmtId="171" fontId="7" fillId="0" borderId="0" xfId="0" applyNumberFormat="1" applyFont="1" applyFill="1" applyBorder="1" applyAlignment="1" applyProtection="1">
      <alignment vertical="center"/>
      <protection/>
    </xf>
    <xf numFmtId="164" fontId="8" fillId="0" borderId="0" xfId="0" applyFont="1" applyBorder="1" applyAlignment="1">
      <alignment vertical="center"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/>
      <protection/>
    </xf>
    <xf numFmtId="43" fontId="7" fillId="0" borderId="0" xfId="15" applyFont="1" applyFill="1" applyBorder="1" applyAlignment="1" applyProtection="1">
      <alignment vertical="center"/>
      <protection/>
    </xf>
    <xf numFmtId="39" fontId="7" fillId="0" borderId="0" xfId="0" applyNumberFormat="1" applyFont="1" applyFill="1" applyBorder="1" applyAlignment="1" applyProtection="1">
      <alignment vertical="center"/>
      <protection/>
    </xf>
    <xf numFmtId="170" fontId="7" fillId="0" borderId="0" xfId="0" applyNumberFormat="1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 locked="0"/>
    </xf>
    <xf numFmtId="164" fontId="7" fillId="0" borderId="0" xfId="0" applyFont="1" applyFill="1" applyBorder="1" applyAlignment="1" applyProtection="1">
      <alignment/>
      <protection locked="0"/>
    </xf>
    <xf numFmtId="43" fontId="7" fillId="0" borderId="0" xfId="15" applyFont="1" applyFill="1" applyBorder="1" applyAlignment="1" applyProtection="1">
      <alignment/>
      <protection/>
    </xf>
    <xf numFmtId="37" fontId="7" fillId="2" borderId="0" xfId="0" applyNumberFormat="1" applyFont="1" applyFill="1" applyBorder="1" applyAlignment="1" applyProtection="1">
      <alignment vertical="center"/>
      <protection locked="0"/>
    </xf>
    <xf numFmtId="164" fontId="7" fillId="0" borderId="2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 locked="0"/>
    </xf>
    <xf numFmtId="37" fontId="7" fillId="0" borderId="2" xfId="0" applyNumberFormat="1" applyFont="1" applyFill="1" applyBorder="1" applyAlignment="1" applyProtection="1">
      <alignment/>
      <protection/>
    </xf>
    <xf numFmtId="43" fontId="7" fillId="0" borderId="2" xfId="15" applyFont="1" applyFill="1" applyBorder="1" applyAlignment="1" applyProtection="1">
      <alignment/>
      <protection/>
    </xf>
    <xf numFmtId="39" fontId="7" fillId="0" borderId="2" xfId="0" applyNumberFormat="1" applyFont="1" applyFill="1" applyBorder="1" applyAlignment="1" applyProtection="1">
      <alignment vertical="center"/>
      <protection/>
    </xf>
    <xf numFmtId="43" fontId="10" fillId="0" borderId="0" xfId="15" applyFont="1" applyFill="1" applyBorder="1" applyAlignment="1" applyProtection="1">
      <alignment vertical="center"/>
      <protection/>
    </xf>
    <xf numFmtId="164" fontId="7" fillId="0" borderId="2" xfId="0" applyFont="1" applyFill="1" applyBorder="1" applyAlignment="1" applyProtection="1">
      <alignment vertical="center"/>
      <protection locked="0"/>
    </xf>
    <xf numFmtId="37" fontId="7" fillId="0" borderId="0" xfId="0" applyNumberFormat="1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>
      <alignment vertical="center"/>
    </xf>
    <xf numFmtId="37" fontId="7" fillId="0" borderId="2" xfId="0" applyNumberFormat="1" applyFont="1" applyFill="1" applyBorder="1" applyAlignment="1" applyProtection="1">
      <alignment vertical="center"/>
      <protection/>
    </xf>
    <xf numFmtId="43" fontId="7" fillId="0" borderId="2" xfId="15" applyFont="1" applyFill="1" applyBorder="1" applyAlignment="1" applyProtection="1">
      <alignment vertical="center"/>
      <protection/>
    </xf>
    <xf numFmtId="164" fontId="7" fillId="0" borderId="3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>
      <alignment vertical="center"/>
    </xf>
    <xf numFmtId="37" fontId="7" fillId="0" borderId="3" xfId="0" applyNumberFormat="1" applyFont="1" applyFill="1" applyBorder="1" applyAlignment="1" applyProtection="1">
      <alignment vertical="center"/>
      <protection/>
    </xf>
    <xf numFmtId="43" fontId="10" fillId="0" borderId="3" xfId="15" applyFont="1" applyFill="1" applyBorder="1" applyAlignment="1" applyProtection="1">
      <alignment vertical="center"/>
      <protection/>
    </xf>
    <xf numFmtId="43" fontId="7" fillId="0" borderId="3" xfId="15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 horizontal="centerContinuous" vertical="center"/>
    </xf>
    <xf numFmtId="164" fontId="8" fillId="0" borderId="0" xfId="0" applyFont="1" applyAlignment="1">
      <alignment vertical="center"/>
    </xf>
    <xf numFmtId="172" fontId="8" fillId="0" borderId="0" xfId="15" applyNumberFormat="1" applyFont="1" applyAlignment="1">
      <alignment horizontal="center"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 horizontal="center" vertical="center"/>
    </xf>
    <xf numFmtId="172" fontId="8" fillId="0" borderId="0" xfId="15" applyNumberFormat="1" applyFont="1" applyAlignment="1">
      <alignment horizontal="left" indent="2"/>
    </xf>
    <xf numFmtId="164" fontId="11" fillId="0" borderId="0" xfId="0" applyFont="1" applyAlignment="1">
      <alignment vertical="center"/>
    </xf>
    <xf numFmtId="172" fontId="11" fillId="0" borderId="0" xfId="15" applyNumberFormat="1" applyFont="1" applyAlignment="1">
      <alignment vertical="center"/>
    </xf>
    <xf numFmtId="172" fontId="11" fillId="0" borderId="0" xfId="15" applyNumberFormat="1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Border="1" applyAlignment="1" applyProtection="1">
      <alignment horizontal="left" vertical="center"/>
      <protection/>
    </xf>
    <xf numFmtId="39" fontId="9" fillId="0" borderId="0" xfId="0" applyNumberFormat="1" applyFont="1" applyBorder="1" applyAlignment="1" applyProtection="1">
      <alignment vertical="center"/>
      <protection locked="0"/>
    </xf>
    <xf numFmtId="164" fontId="7" fillId="0" borderId="0" xfId="0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>
      <alignment horizontal="center"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>
      <alignment horizontal="center" vertic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43" fontId="7" fillId="0" borderId="0" xfId="15" applyFont="1" applyFill="1" applyBorder="1" applyAlignment="1" applyProtection="1">
      <alignment horizontal="center"/>
      <protection/>
    </xf>
    <xf numFmtId="39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37" fontId="7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2" xfId="0" applyFont="1" applyFill="1" applyBorder="1" applyAlignment="1" applyProtection="1">
      <alignment horizontal="center" vertical="center"/>
      <protection/>
    </xf>
    <xf numFmtId="164" fontId="7" fillId="2" borderId="2" xfId="0" applyFont="1" applyFill="1" applyBorder="1" applyAlignment="1" applyProtection="1">
      <alignment horizontal="center" vertical="center"/>
      <protection locked="0"/>
    </xf>
    <xf numFmtId="37" fontId="7" fillId="0" borderId="2" xfId="0" applyNumberFormat="1" applyFont="1" applyFill="1" applyBorder="1" applyAlignment="1" applyProtection="1">
      <alignment horizontal="center"/>
      <protection/>
    </xf>
    <xf numFmtId="43" fontId="7" fillId="0" borderId="2" xfId="15" applyFont="1" applyFill="1" applyBorder="1" applyAlignment="1" applyProtection="1">
      <alignment horizontal="center"/>
      <protection/>
    </xf>
    <xf numFmtId="39" fontId="7" fillId="0" borderId="2" xfId="0" applyNumberFormat="1" applyFont="1" applyFill="1" applyBorder="1" applyAlignment="1" applyProtection="1">
      <alignment horizontal="center" vertical="center"/>
      <protection/>
    </xf>
    <xf numFmtId="43" fontId="10" fillId="0" borderId="0" xfId="15" applyFont="1" applyFill="1" applyBorder="1" applyAlignment="1" applyProtection="1">
      <alignment horizontal="center" vertical="center"/>
      <protection/>
    </xf>
    <xf numFmtId="164" fontId="7" fillId="0" borderId="2" xfId="0" applyFont="1" applyFill="1" applyBorder="1" applyAlignment="1" applyProtection="1">
      <alignment horizontal="center" vertical="center"/>
      <protection locked="0"/>
    </xf>
    <xf numFmtId="37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2" borderId="2" xfId="0" applyFont="1" applyFill="1" applyBorder="1" applyAlignment="1">
      <alignment horizontal="center" vertical="center"/>
    </xf>
    <xf numFmtId="37" fontId="7" fillId="0" borderId="2" xfId="0" applyNumberFormat="1" applyFont="1" applyFill="1" applyBorder="1" applyAlignment="1" applyProtection="1">
      <alignment horizontal="center" vertical="center"/>
      <protection/>
    </xf>
    <xf numFmtId="170" fontId="7" fillId="0" borderId="2" xfId="0" applyNumberFormat="1" applyFont="1" applyFill="1" applyBorder="1" applyAlignment="1" applyProtection="1">
      <alignment horizontal="center" vertical="center"/>
      <protection/>
    </xf>
    <xf numFmtId="164" fontId="7" fillId="0" borderId="3" xfId="0" applyFont="1" applyFill="1" applyBorder="1" applyAlignment="1" applyProtection="1">
      <alignment horizontal="center" vertical="center"/>
      <protection/>
    </xf>
    <xf numFmtId="164" fontId="7" fillId="2" borderId="3" xfId="0" applyFont="1" applyFill="1" applyBorder="1" applyAlignment="1">
      <alignment horizontal="center" vertical="center"/>
    </xf>
    <xf numFmtId="37" fontId="7" fillId="0" borderId="3" xfId="0" applyNumberFormat="1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43" fontId="7" fillId="0" borderId="3" xfId="15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Alignment="1" quotePrefix="1">
      <alignment horizontal="center" vertical="center"/>
    </xf>
    <xf numFmtId="164" fontId="11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Heading1" xfId="21"/>
    <cellStyle name="Heading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76">
      <selection activeCell="C10" sqref="C10"/>
    </sheetView>
  </sheetViews>
  <sheetFormatPr defaultColWidth="9.796875" defaultRowHeight="15"/>
  <cols>
    <col min="1" max="1" width="20.3984375" style="7" customWidth="1"/>
    <col min="2" max="2" width="6.296875" style="7" customWidth="1"/>
    <col min="3" max="3" width="6.19921875" style="7" customWidth="1"/>
    <col min="4" max="4" width="5.296875" style="7" customWidth="1"/>
    <col min="5" max="5" width="8.296875" style="7" customWidth="1"/>
    <col min="6" max="16384" width="9.796875" style="7" customWidth="1"/>
  </cols>
  <sheetData>
    <row r="1" spans="1:6" ht="12.75">
      <c r="A1" s="4" t="s">
        <v>37</v>
      </c>
      <c r="B1" s="5"/>
      <c r="C1" s="5"/>
      <c r="D1" s="29" t="s">
        <v>1</v>
      </c>
      <c r="E1" s="6"/>
      <c r="F1" s="5"/>
    </row>
    <row r="2" spans="1:6" ht="12.75">
      <c r="A2" s="4" t="s">
        <v>38</v>
      </c>
      <c r="B2" s="29" t="s">
        <v>3</v>
      </c>
      <c r="C2" s="29" t="s">
        <v>4</v>
      </c>
      <c r="D2" s="29" t="s">
        <v>5</v>
      </c>
      <c r="E2" s="29" t="s">
        <v>6</v>
      </c>
      <c r="F2" s="5"/>
    </row>
    <row r="3" spans="1:6" ht="12.75">
      <c r="A3" s="8" t="s">
        <v>7</v>
      </c>
      <c r="B3" s="9"/>
      <c r="C3" s="1">
        <v>1887.6</v>
      </c>
      <c r="D3" s="31">
        <v>33</v>
      </c>
      <c r="E3" s="12">
        <f aca="true" t="shared" si="0" ref="E3:E9">ROUND(C3*D3/1000,2)</f>
        <v>62.29</v>
      </c>
      <c r="F3" s="11"/>
    </row>
    <row r="4" spans="1:6" ht="12.75">
      <c r="A4" s="8" t="s">
        <v>8</v>
      </c>
      <c r="B4" s="13"/>
      <c r="C4" s="2">
        <v>135</v>
      </c>
      <c r="D4" s="31">
        <v>37</v>
      </c>
      <c r="E4" s="12">
        <f t="shared" si="0"/>
        <v>5</v>
      </c>
      <c r="F4" s="5"/>
    </row>
    <row r="5" spans="1:6" ht="12.75">
      <c r="A5" s="8" t="s">
        <v>9</v>
      </c>
      <c r="B5" s="13"/>
      <c r="C5" s="1">
        <v>150</v>
      </c>
      <c r="D5" s="31">
        <v>37</v>
      </c>
      <c r="E5" s="12">
        <f t="shared" si="0"/>
        <v>5.55</v>
      </c>
      <c r="F5" s="5"/>
    </row>
    <row r="6" spans="1:6" ht="12.75">
      <c r="A6" s="8" t="s">
        <v>10</v>
      </c>
      <c r="B6" s="14"/>
      <c r="C6" s="1"/>
      <c r="D6" s="31">
        <v>74</v>
      </c>
      <c r="E6" s="12">
        <f t="shared" si="0"/>
        <v>0</v>
      </c>
      <c r="F6" s="5"/>
    </row>
    <row r="7" spans="1:6" ht="12.75">
      <c r="A7" s="8" t="s">
        <v>11</v>
      </c>
      <c r="B7" s="14"/>
      <c r="C7" s="1"/>
      <c r="D7" s="31">
        <v>74</v>
      </c>
      <c r="E7" s="12">
        <f t="shared" si="0"/>
        <v>0</v>
      </c>
      <c r="F7" s="5"/>
    </row>
    <row r="8" spans="1:6" ht="12.75">
      <c r="A8" s="8" t="s">
        <v>12</v>
      </c>
      <c r="B8" s="13"/>
      <c r="C8" s="1">
        <v>40</v>
      </c>
      <c r="D8" s="31">
        <v>97</v>
      </c>
      <c r="E8" s="12">
        <f t="shared" si="0"/>
        <v>3.88</v>
      </c>
      <c r="F8" s="5"/>
    </row>
    <row r="9" spans="1:6" ht="12.75">
      <c r="A9" s="15" t="s">
        <v>13</v>
      </c>
      <c r="B9" s="16"/>
      <c r="C9" s="3">
        <v>10</v>
      </c>
      <c r="D9" s="32">
        <v>121</v>
      </c>
      <c r="E9" s="19">
        <f t="shared" si="0"/>
        <v>1.21</v>
      </c>
      <c r="F9" s="5"/>
    </row>
    <row r="10" spans="1:6" ht="12.75">
      <c r="A10" s="8" t="s">
        <v>14</v>
      </c>
      <c r="B10" s="13"/>
      <c r="C10" s="1">
        <f>SUM(C3:C9)</f>
        <v>2222.6</v>
      </c>
      <c r="D10" s="43">
        <f>ROUND(E10/C10*1000,2)</f>
        <v>35.06</v>
      </c>
      <c r="E10" s="12">
        <f>SUM(E3:E9)</f>
        <v>77.92999999999998</v>
      </c>
      <c r="F10" s="5"/>
    </row>
    <row r="11" spans="1:6" ht="12.75">
      <c r="A11" s="15" t="s">
        <v>15</v>
      </c>
      <c r="B11" s="33">
        <v>75</v>
      </c>
      <c r="C11" s="3">
        <f>B11*6</f>
        <v>450</v>
      </c>
      <c r="D11" s="32">
        <v>46</v>
      </c>
      <c r="E11" s="19">
        <f>ROUND(C11*D11/1000,2)</f>
        <v>20.7</v>
      </c>
      <c r="F11" s="5"/>
    </row>
    <row r="12" spans="1:6" ht="12.75">
      <c r="A12" s="8" t="s">
        <v>16</v>
      </c>
      <c r="B12" s="9"/>
      <c r="C12" s="10">
        <f>SUM(C10:C11)</f>
        <v>2672.6</v>
      </c>
      <c r="D12" s="43">
        <f>ROUND(E12/C12*1000,2)</f>
        <v>36.9</v>
      </c>
      <c r="E12" s="12">
        <f>SUM(E10:E11)</f>
        <v>98.62999999999998</v>
      </c>
      <c r="F12" s="5"/>
    </row>
    <row r="13" spans="1:6" ht="12.75">
      <c r="A13" s="15" t="s">
        <v>17</v>
      </c>
      <c r="B13" s="20"/>
      <c r="C13" s="17">
        <v>-7</v>
      </c>
      <c r="D13" s="18">
        <f>D11</f>
        <v>46</v>
      </c>
      <c r="E13" s="19">
        <f>ROUND(C13*D13/1000,2)</f>
        <v>-0.32</v>
      </c>
      <c r="F13" s="5"/>
    </row>
    <row r="14" spans="1:6" ht="13.5" thickBot="1">
      <c r="A14" s="21" t="s">
        <v>18</v>
      </c>
      <c r="B14" s="22"/>
      <c r="C14" s="23">
        <f>ROUND(SUM(C12:C13),0)</f>
        <v>2666</v>
      </c>
      <c r="D14" s="44">
        <f>ROUND(E14/C14*1000,2)</f>
        <v>36.88</v>
      </c>
      <c r="E14" s="30">
        <f>E12+E13</f>
        <v>98.30999999999999</v>
      </c>
      <c r="F14" s="5"/>
    </row>
    <row r="15" spans="1:6" ht="13.5" thickTop="1">
      <c r="A15" s="8" t="s">
        <v>19</v>
      </c>
      <c r="B15" s="45">
        <v>3100</v>
      </c>
      <c r="C15" s="46" t="str">
        <f>IF(C14&gt;B15,C14-B15,"Okay")</f>
        <v>Okay</v>
      </c>
      <c r="D15" s="5"/>
      <c r="E15" s="5"/>
      <c r="F15" s="5"/>
    </row>
    <row r="16" spans="1:6" ht="12.75">
      <c r="A16" s="8" t="s">
        <v>20</v>
      </c>
      <c r="B16" s="9"/>
      <c r="C16" s="46">
        <f>IF(B15&gt;C14,B15-C14,"Over Gross")</f>
        <v>434</v>
      </c>
      <c r="D16" s="5"/>
      <c r="E16" s="5"/>
      <c r="F16" s="5"/>
    </row>
    <row r="17" spans="1:5" ht="12.75">
      <c r="A17" s="5"/>
      <c r="B17" s="5"/>
      <c r="C17" s="5"/>
      <c r="D17" s="5"/>
      <c r="E17" s="5"/>
    </row>
    <row r="18" s="24" customFormat="1" ht="12.75">
      <c r="A18" s="24" t="s">
        <v>21</v>
      </c>
    </row>
    <row r="19" s="24" customFormat="1" ht="12.75">
      <c r="A19" s="25" t="s">
        <v>22</v>
      </c>
    </row>
    <row r="20" s="24" customFormat="1" ht="12.75">
      <c r="A20" s="25" t="s">
        <v>23</v>
      </c>
    </row>
    <row r="21" s="24" customFormat="1" ht="12.75"/>
    <row r="22" spans="1:5" s="24" customFormat="1" ht="15">
      <c r="A22"/>
      <c r="B22" s="39" t="s">
        <v>24</v>
      </c>
      <c r="C22" s="39" t="s">
        <v>25</v>
      </c>
      <c r="D22" s="39" t="s">
        <v>32</v>
      </c>
      <c r="E22" s="39" t="s">
        <v>26</v>
      </c>
    </row>
    <row r="23" spans="1:5" s="24" customFormat="1" ht="12.75">
      <c r="A23" s="40" t="s">
        <v>27</v>
      </c>
      <c r="B23" s="38">
        <f>B15</f>
        <v>3100</v>
      </c>
      <c r="C23" s="38">
        <v>112</v>
      </c>
      <c r="D23" s="38">
        <v>95</v>
      </c>
      <c r="E23" s="38">
        <v>80</v>
      </c>
    </row>
    <row r="24" spans="1:5" s="26" customFormat="1" ht="15">
      <c r="A24" s="41" t="s">
        <v>28</v>
      </c>
      <c r="B24" s="38">
        <f>ROUND(C14,0)</f>
        <v>2666</v>
      </c>
      <c r="C24" s="42">
        <f>ROUND(SQRT($B$24/$B$23)*C23,0)</f>
        <v>104</v>
      </c>
      <c r="D24" s="42">
        <f>ROUND(SQRT($B$24/$B$23)*D23,0)</f>
        <v>88</v>
      </c>
      <c r="E24" s="42">
        <f>ROUND(SQRT($B$24/$B$23)*E23,0)</f>
        <v>74</v>
      </c>
    </row>
    <row r="25" spans="3:4" s="26" customFormat="1" ht="15">
      <c r="C25" s="39" t="s">
        <v>29</v>
      </c>
      <c r="D25" s="39" t="s">
        <v>30</v>
      </c>
    </row>
    <row r="26" spans="3:4" s="26" customFormat="1" ht="15">
      <c r="C26" s="38">
        <v>42</v>
      </c>
      <c r="D26" s="38">
        <v>37</v>
      </c>
    </row>
    <row r="27" spans="3:4" s="26" customFormat="1" ht="15">
      <c r="C27" s="38">
        <f>ROUND(SQRT($B$24/$B$23)*C26,0)</f>
        <v>39</v>
      </c>
      <c r="D27" s="38">
        <f>ROUND(SQRT($B$24/$B$23)*D26,0)</f>
        <v>34</v>
      </c>
    </row>
    <row r="28" s="26" customFormat="1" ht="15"/>
    <row r="29" s="26" customFormat="1" ht="15"/>
    <row r="30" s="26" customFormat="1" ht="15"/>
    <row r="31" s="26" customFormat="1" ht="15"/>
    <row r="32" s="26" customFormat="1" ht="15"/>
    <row r="33" spans="1:5" ht="12.75">
      <c r="A33" s="5"/>
      <c r="B33" s="5"/>
      <c r="C33" s="5"/>
      <c r="D33" s="5"/>
      <c r="E33" s="5"/>
    </row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pans="1:5" ht="12.75">
      <c r="A50" s="5"/>
      <c r="B50" s="5"/>
      <c r="C50" s="5"/>
      <c r="D50" s="5"/>
      <c r="E50" s="5"/>
    </row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pans="1:5" ht="12.75">
      <c r="A68" s="5"/>
      <c r="B68" s="5"/>
      <c r="C68" s="5"/>
      <c r="D68" s="5"/>
      <c r="E68" s="5"/>
    </row>
    <row r="69" ht="12.75">
      <c r="A69" s="27"/>
    </row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pans="1:5" ht="12.75">
      <c r="A86" s="5"/>
      <c r="B86" s="5"/>
      <c r="C86" s="5"/>
      <c r="D86" s="5"/>
      <c r="E86" s="5"/>
    </row>
    <row r="106" spans="3:5" ht="12.75">
      <c r="C106" s="28"/>
      <c r="E106" s="28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D12" sqref="D12"/>
    </sheetView>
  </sheetViews>
  <sheetFormatPr defaultColWidth="9.796875" defaultRowHeight="15"/>
  <cols>
    <col min="1" max="1" width="20.3984375" style="7" customWidth="1"/>
    <col min="2" max="2" width="6.296875" style="7" customWidth="1"/>
    <col min="3" max="3" width="6.19921875" style="7" customWidth="1"/>
    <col min="4" max="4" width="5.296875" style="7" customWidth="1"/>
    <col min="5" max="5" width="8.296875" style="7" customWidth="1"/>
    <col min="6" max="16384" width="9.796875" style="7" customWidth="1"/>
  </cols>
  <sheetData>
    <row r="1" spans="1:6" ht="12.75">
      <c r="A1" s="4" t="s">
        <v>34</v>
      </c>
      <c r="B1" s="5"/>
      <c r="C1" s="5"/>
      <c r="D1" s="29" t="s">
        <v>1</v>
      </c>
      <c r="E1" s="6"/>
      <c r="F1" s="5"/>
    </row>
    <row r="2" spans="1:6" ht="12.75">
      <c r="A2" s="4" t="s">
        <v>35</v>
      </c>
      <c r="B2" s="29" t="s">
        <v>3</v>
      </c>
      <c r="C2" s="29" t="s">
        <v>4</v>
      </c>
      <c r="D2" s="29" t="s">
        <v>5</v>
      </c>
      <c r="E2" s="29" t="s">
        <v>6</v>
      </c>
      <c r="F2" s="5"/>
    </row>
    <row r="3" spans="1:6" ht="12.75">
      <c r="A3" s="8" t="s">
        <v>7</v>
      </c>
      <c r="B3" s="9"/>
      <c r="C3" s="1">
        <v>1406.1</v>
      </c>
      <c r="D3" s="31">
        <v>83.08</v>
      </c>
      <c r="E3" s="12">
        <f aca="true" t="shared" si="0" ref="E3:E9">ROUND(C3*D3/1000,2)</f>
        <v>116.82</v>
      </c>
      <c r="F3" s="11"/>
    </row>
    <row r="4" spans="1:6" ht="12.75">
      <c r="A4" s="8" t="s">
        <v>8</v>
      </c>
      <c r="B4" s="13"/>
      <c r="C4" s="2">
        <v>175</v>
      </c>
      <c r="D4" s="31">
        <v>85.5</v>
      </c>
      <c r="E4" s="12">
        <f t="shared" si="0"/>
        <v>14.96</v>
      </c>
      <c r="F4" s="5"/>
    </row>
    <row r="5" spans="1:6" ht="12.75">
      <c r="A5" s="8" t="s">
        <v>9</v>
      </c>
      <c r="B5" s="13"/>
      <c r="C5" s="1">
        <v>265</v>
      </c>
      <c r="D5" s="31">
        <v>85.5</v>
      </c>
      <c r="E5" s="12">
        <f t="shared" si="0"/>
        <v>22.66</v>
      </c>
      <c r="F5" s="5"/>
    </row>
    <row r="6" spans="1:6" ht="12.75">
      <c r="A6" s="8" t="s">
        <v>10</v>
      </c>
      <c r="B6" s="14"/>
      <c r="C6" s="1">
        <v>55</v>
      </c>
      <c r="D6" s="31">
        <v>117</v>
      </c>
      <c r="E6" s="12">
        <f t="shared" si="0"/>
        <v>6.44</v>
      </c>
      <c r="F6" s="5"/>
    </row>
    <row r="7" spans="1:6" ht="12.75">
      <c r="A7" s="8" t="s">
        <v>11</v>
      </c>
      <c r="B7" s="14"/>
      <c r="C7" s="1">
        <v>15</v>
      </c>
      <c r="D7" s="31">
        <v>117</v>
      </c>
      <c r="E7" s="12">
        <f t="shared" si="0"/>
        <v>1.76</v>
      </c>
      <c r="F7" s="5"/>
    </row>
    <row r="8" spans="1:6" ht="12.75">
      <c r="A8" s="8" t="s">
        <v>12</v>
      </c>
      <c r="B8" s="13"/>
      <c r="C8" s="1">
        <v>30</v>
      </c>
      <c r="D8" s="31">
        <v>118</v>
      </c>
      <c r="E8" s="12">
        <f t="shared" si="0"/>
        <v>3.54</v>
      </c>
      <c r="F8" s="5"/>
    </row>
    <row r="9" spans="1:6" ht="12.75">
      <c r="A9" s="15" t="s">
        <v>36</v>
      </c>
      <c r="B9" s="16"/>
      <c r="C9" s="3">
        <v>15</v>
      </c>
      <c r="D9" s="32">
        <v>32.5</v>
      </c>
      <c r="E9" s="19">
        <f t="shared" si="0"/>
        <v>0.49</v>
      </c>
      <c r="F9" s="5"/>
    </row>
    <row r="10" spans="1:6" ht="12.75">
      <c r="A10" s="8" t="s">
        <v>14</v>
      </c>
      <c r="B10" s="13"/>
      <c r="C10" s="1">
        <f>SUM(C3:C9)</f>
        <v>1961.1</v>
      </c>
      <c r="D10" s="43">
        <f>ROUND(E10/C10*1000,2)</f>
        <v>84.99</v>
      </c>
      <c r="E10" s="12">
        <f>SUM(E3:E9)</f>
        <v>166.67</v>
      </c>
      <c r="F10" s="5"/>
    </row>
    <row r="11" spans="1:6" ht="12.75">
      <c r="A11" s="15" t="s">
        <v>15</v>
      </c>
      <c r="B11" s="33">
        <v>36</v>
      </c>
      <c r="C11" s="3">
        <f>B11*6</f>
        <v>216</v>
      </c>
      <c r="D11" s="32">
        <v>103</v>
      </c>
      <c r="E11" s="19">
        <f>ROUND(C11*D11/1000,2)</f>
        <v>22.25</v>
      </c>
      <c r="F11" s="5"/>
    </row>
    <row r="12" spans="1:6" ht="12.75">
      <c r="A12" s="8" t="s">
        <v>16</v>
      </c>
      <c r="B12" s="9"/>
      <c r="C12" s="10">
        <f>SUM(C10:C11)</f>
        <v>2177.1</v>
      </c>
      <c r="D12" s="43">
        <f>ROUND(E12/C12*1000,2)</f>
        <v>86.78</v>
      </c>
      <c r="E12" s="12">
        <f>SUM(E10:E11)</f>
        <v>188.92</v>
      </c>
      <c r="F12" s="5"/>
    </row>
    <row r="13" spans="1:6" ht="12.75">
      <c r="A13" s="15" t="s">
        <v>17</v>
      </c>
      <c r="B13" s="20"/>
      <c r="C13" s="17">
        <v>-7</v>
      </c>
      <c r="D13" s="18">
        <f>D11</f>
        <v>103</v>
      </c>
      <c r="E13" s="19">
        <f>ROUND(C13*D13/1000,2)</f>
        <v>-0.72</v>
      </c>
      <c r="F13" s="5"/>
    </row>
    <row r="14" spans="1:6" ht="13.5" thickBot="1">
      <c r="A14" s="21" t="s">
        <v>18</v>
      </c>
      <c r="B14" s="22"/>
      <c r="C14" s="23">
        <f>ROUND(SUM(C12:C13),0)</f>
        <v>2170</v>
      </c>
      <c r="D14" s="44">
        <f>ROUND(E14/C14*1000,2)</f>
        <v>86.73</v>
      </c>
      <c r="E14" s="30">
        <f>E12+E13</f>
        <v>188.2</v>
      </c>
      <c r="F14" s="5"/>
    </row>
    <row r="15" spans="1:6" ht="13.5" thickTop="1">
      <c r="A15" s="8" t="s">
        <v>19</v>
      </c>
      <c r="B15" s="45">
        <v>2200</v>
      </c>
      <c r="C15" s="46" t="str">
        <f>IF(C14&gt;B15,C14-B15,"Okay")</f>
        <v>Okay</v>
      </c>
      <c r="D15" s="5"/>
      <c r="E15" s="5"/>
      <c r="F15" s="5"/>
    </row>
    <row r="16" spans="1:6" ht="12.75">
      <c r="A16" s="8" t="s">
        <v>20</v>
      </c>
      <c r="B16" s="9"/>
      <c r="C16" s="46">
        <f>IF(B15&gt;C14,B15-C14,"Over Gross")</f>
        <v>30</v>
      </c>
      <c r="D16" s="5"/>
      <c r="E16" s="5"/>
      <c r="F16" s="5"/>
    </row>
    <row r="17" spans="1:5" ht="12.75">
      <c r="A17" s="5"/>
      <c r="B17" s="5"/>
      <c r="C17" s="5"/>
      <c r="D17" s="5"/>
      <c r="E17" s="5"/>
    </row>
    <row r="18" s="24" customFormat="1" ht="12.75">
      <c r="A18" s="24" t="s">
        <v>21</v>
      </c>
    </row>
    <row r="19" s="24" customFormat="1" ht="12.75">
      <c r="A19" s="25" t="s">
        <v>22</v>
      </c>
    </row>
    <row r="20" s="24" customFormat="1" ht="12.75">
      <c r="A20" s="25" t="s">
        <v>23</v>
      </c>
    </row>
    <row r="21" s="24" customFormat="1" ht="12.75"/>
    <row r="22" spans="1:5" s="24" customFormat="1" ht="15">
      <c r="A22"/>
      <c r="B22" s="39" t="s">
        <v>24</v>
      </c>
      <c r="C22" s="39" t="s">
        <v>25</v>
      </c>
      <c r="D22" s="39" t="s">
        <v>32</v>
      </c>
      <c r="E22" s="39" t="s">
        <v>26</v>
      </c>
    </row>
    <row r="23" spans="1:5" s="24" customFormat="1" ht="12.75">
      <c r="A23" s="40" t="s">
        <v>27</v>
      </c>
      <c r="B23" s="38">
        <f>B15</f>
        <v>2200</v>
      </c>
      <c r="C23" s="38">
        <v>99</v>
      </c>
      <c r="D23" s="38">
        <v>85</v>
      </c>
      <c r="E23" s="38">
        <v>65</v>
      </c>
    </row>
    <row r="24" spans="1:5" s="26" customFormat="1" ht="15">
      <c r="A24" s="41" t="s">
        <v>28</v>
      </c>
      <c r="B24" s="38">
        <f>ROUND(C14,0)</f>
        <v>2170</v>
      </c>
      <c r="C24" s="42">
        <f>ROUND(SQRT($B$24/$B$23)*C23,0)</f>
        <v>98</v>
      </c>
      <c r="D24" s="42">
        <f>ROUND(SQRT($B$24/$B$23)*D23,0)</f>
        <v>84</v>
      </c>
      <c r="E24" s="42">
        <f>ROUND(SQRT($B$24/$B$23)*E23,0)</f>
        <v>65</v>
      </c>
    </row>
    <row r="25" spans="3:4" s="26" customFormat="1" ht="15">
      <c r="C25" s="39" t="s">
        <v>29</v>
      </c>
      <c r="D25" s="39" t="s">
        <v>30</v>
      </c>
    </row>
    <row r="26" spans="3:4" s="26" customFormat="1" ht="15">
      <c r="C26" s="38">
        <v>44</v>
      </c>
      <c r="D26" s="38">
        <v>33</v>
      </c>
    </row>
    <row r="27" spans="3:4" s="26" customFormat="1" ht="15">
      <c r="C27" s="38">
        <f>ROUND(SQRT($B$24/$B$23)*C26,0)</f>
        <v>44</v>
      </c>
      <c r="D27" s="38">
        <f>ROUND(SQRT($B$24/$B$23)*D26,0)</f>
        <v>33</v>
      </c>
    </row>
    <row r="28" s="26" customFormat="1" ht="15"/>
    <row r="29" s="26" customFormat="1" ht="15"/>
    <row r="30" s="26" customFormat="1" ht="15"/>
    <row r="31" s="26" customFormat="1" ht="15"/>
    <row r="32" s="26" customFormat="1" ht="15"/>
    <row r="33" spans="1:5" ht="12.75">
      <c r="A33" s="5"/>
      <c r="B33" s="5"/>
      <c r="C33" s="5"/>
      <c r="D33" s="5"/>
      <c r="E33" s="5"/>
    </row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pans="1:5" ht="12.75">
      <c r="A50" s="5"/>
      <c r="B50" s="5"/>
      <c r="C50" s="5"/>
      <c r="D50" s="5"/>
      <c r="E50" s="5"/>
    </row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pans="1:5" ht="12.75">
      <c r="A68" s="5"/>
      <c r="B68" s="5"/>
      <c r="C68" s="5"/>
      <c r="D68" s="5"/>
      <c r="E68" s="5"/>
    </row>
    <row r="69" ht="12.75">
      <c r="A69" s="27"/>
    </row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pans="1:5" ht="12.75">
      <c r="A86" s="5"/>
      <c r="B86" s="5"/>
      <c r="C86" s="5"/>
      <c r="D86" s="5"/>
      <c r="E86" s="5"/>
    </row>
    <row r="106" spans="3:5" ht="12.75">
      <c r="C106" s="28"/>
      <c r="E106" s="28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selection activeCell="A28" sqref="A28"/>
    </sheetView>
  </sheetViews>
  <sheetFormatPr defaultColWidth="9.796875" defaultRowHeight="15"/>
  <cols>
    <col min="1" max="1" width="20.3984375" style="49" customWidth="1"/>
    <col min="2" max="2" width="6.296875" style="49" customWidth="1"/>
    <col min="3" max="3" width="6.19921875" style="49" customWidth="1"/>
    <col min="4" max="4" width="5.296875" style="49" customWidth="1"/>
    <col min="5" max="5" width="7.59765625" style="49" customWidth="1"/>
    <col min="6" max="16384" width="9.796875" style="49" customWidth="1"/>
  </cols>
  <sheetData>
    <row r="1" spans="1:6" ht="12.75">
      <c r="A1" s="4" t="s">
        <v>53</v>
      </c>
      <c r="B1" s="47"/>
      <c r="C1" s="47"/>
      <c r="D1" s="29" t="s">
        <v>1</v>
      </c>
      <c r="E1" s="48">
        <f ca="1">NOW()</f>
        <v>37701.56732592593</v>
      </c>
      <c r="F1" s="47"/>
    </row>
    <row r="2" spans="1:6" ht="12.75">
      <c r="A2" s="4" t="s">
        <v>54</v>
      </c>
      <c r="B2" s="29" t="s">
        <v>3</v>
      </c>
      <c r="C2" s="29" t="s">
        <v>4</v>
      </c>
      <c r="D2" s="29" t="s">
        <v>5</v>
      </c>
      <c r="E2" s="29" t="s">
        <v>6</v>
      </c>
      <c r="F2" s="47"/>
    </row>
    <row r="3" spans="1:6" ht="12.75">
      <c r="A3" s="50" t="s">
        <v>7</v>
      </c>
      <c r="B3" s="51"/>
      <c r="C3" s="52">
        <f>ROUND(1926.8,0)</f>
        <v>1927</v>
      </c>
      <c r="D3" s="58">
        <v>46.38</v>
      </c>
      <c r="E3" s="54">
        <f>ROUND(C3*D3/1000,2)</f>
        <v>89.37</v>
      </c>
      <c r="F3" s="55"/>
    </row>
    <row r="4" spans="1:6" ht="12.75">
      <c r="A4" s="50" t="s">
        <v>8</v>
      </c>
      <c r="B4" s="56"/>
      <c r="C4" s="57">
        <v>265</v>
      </c>
      <c r="D4" s="58">
        <v>36.5</v>
      </c>
      <c r="E4" s="54">
        <f aca="true" t="shared" si="0" ref="E4:E9">ROUND(C4*D4/1000,2)</f>
        <v>9.67</v>
      </c>
      <c r="F4" s="47"/>
    </row>
    <row r="5" spans="1:6" ht="12.75">
      <c r="A5" s="50" t="s">
        <v>9</v>
      </c>
      <c r="B5" s="56"/>
      <c r="C5" s="52">
        <v>120</v>
      </c>
      <c r="D5" s="58">
        <v>36.5</v>
      </c>
      <c r="E5" s="54">
        <f t="shared" si="0"/>
        <v>4.38</v>
      </c>
      <c r="F5" s="47"/>
    </row>
    <row r="6" spans="1:6" ht="12.75">
      <c r="A6" s="50" t="s">
        <v>10</v>
      </c>
      <c r="B6" s="59"/>
      <c r="C6" s="52">
        <v>170</v>
      </c>
      <c r="D6" s="58">
        <v>70.7</v>
      </c>
      <c r="E6" s="54">
        <f t="shared" si="0"/>
        <v>12.02</v>
      </c>
      <c r="F6" s="47"/>
    </row>
    <row r="7" spans="1:6" ht="12.75">
      <c r="A7" s="50" t="s">
        <v>41</v>
      </c>
      <c r="B7" s="59"/>
      <c r="C7" s="52">
        <v>15</v>
      </c>
      <c r="D7" s="58">
        <v>70.7</v>
      </c>
      <c r="E7" s="54">
        <f t="shared" si="0"/>
        <v>1.06</v>
      </c>
      <c r="F7" s="47"/>
    </row>
    <row r="8" spans="1:6" ht="12.75">
      <c r="A8" s="50" t="s">
        <v>12</v>
      </c>
      <c r="B8" s="56"/>
      <c r="C8" s="52">
        <v>0</v>
      </c>
      <c r="D8" s="58">
        <v>95.5</v>
      </c>
      <c r="E8" s="54">
        <f t="shared" si="0"/>
        <v>0</v>
      </c>
      <c r="F8" s="47"/>
    </row>
    <row r="9" spans="1:6" ht="12.75">
      <c r="A9" s="60" t="s">
        <v>42</v>
      </c>
      <c r="B9" s="61"/>
      <c r="C9" s="62">
        <v>0</v>
      </c>
      <c r="D9" s="63">
        <v>119</v>
      </c>
      <c r="E9" s="64">
        <f t="shared" si="0"/>
        <v>0</v>
      </c>
      <c r="F9" s="47"/>
    </row>
    <row r="10" spans="1:6" ht="12.75">
      <c r="A10" s="50" t="s">
        <v>14</v>
      </c>
      <c r="B10" s="56"/>
      <c r="C10" s="52">
        <f>SUM(C3:C9)</f>
        <v>2497</v>
      </c>
      <c r="D10" s="65">
        <f>ROUND(E10/C10*1000,2)</f>
        <v>46.66</v>
      </c>
      <c r="E10" s="54">
        <f>SUM(E3:E9)</f>
        <v>116.5</v>
      </c>
      <c r="F10" s="47"/>
    </row>
    <row r="11" spans="1:6" ht="12.75">
      <c r="A11" s="60" t="s">
        <v>15</v>
      </c>
      <c r="B11" s="66">
        <v>64</v>
      </c>
      <c r="C11" s="62">
        <f>B11*6</f>
        <v>384</v>
      </c>
      <c r="D11" s="63">
        <v>48.3</v>
      </c>
      <c r="E11" s="64">
        <f>ROUND(C11*D11/1000,2)</f>
        <v>18.55</v>
      </c>
      <c r="F11" s="47"/>
    </row>
    <row r="12" spans="1:6" ht="12.75">
      <c r="A12" s="50" t="s">
        <v>16</v>
      </c>
      <c r="B12" s="51"/>
      <c r="C12" s="67">
        <f>C10+C11</f>
        <v>2881</v>
      </c>
      <c r="D12" s="65">
        <f>ROUND(E12/C12*1000,2)</f>
        <v>46.88</v>
      </c>
      <c r="E12" s="54">
        <f>E10+E11</f>
        <v>135.05</v>
      </c>
      <c r="F12" s="47"/>
    </row>
    <row r="13" spans="1:6" ht="12.75">
      <c r="A13" s="60" t="s">
        <v>17</v>
      </c>
      <c r="B13" s="68"/>
      <c r="C13" s="69">
        <v>-8</v>
      </c>
      <c r="D13" s="70">
        <f>D11</f>
        <v>48.3</v>
      </c>
      <c r="E13" s="64">
        <f>ROUND(C13*D13/1000,2)</f>
        <v>-0.39</v>
      </c>
      <c r="F13" s="47"/>
    </row>
    <row r="14" spans="1:6" ht="13.5" thickBot="1">
      <c r="A14" s="71" t="s">
        <v>18</v>
      </c>
      <c r="B14" s="72"/>
      <c r="C14" s="73">
        <f>C12+C13</f>
        <v>2873</v>
      </c>
      <c r="D14" s="74">
        <f>ROUND(E14/C14*1000,2)</f>
        <v>46.87</v>
      </c>
      <c r="E14" s="75">
        <f>E12+E13</f>
        <v>134.66000000000003</v>
      </c>
      <c r="F14" s="47"/>
    </row>
    <row r="15" spans="1:6" ht="13.5" thickTop="1">
      <c r="A15" s="50" t="s">
        <v>19</v>
      </c>
      <c r="B15" s="76">
        <v>2900</v>
      </c>
      <c r="C15" s="77" t="str">
        <f>IF(C14&gt;B15,C14-B15,"Okay")</f>
        <v>Okay</v>
      </c>
      <c r="D15" s="47"/>
      <c r="E15" s="47"/>
      <c r="F15" s="47"/>
    </row>
    <row r="16" spans="1:6" ht="12.75">
      <c r="A16" s="50" t="s">
        <v>20</v>
      </c>
      <c r="B16" s="51"/>
      <c r="C16" s="77">
        <f>IF(B15&gt;C14,B15-C14,"Over Gross")</f>
        <v>27</v>
      </c>
      <c r="D16" s="47"/>
      <c r="E16" s="47"/>
      <c r="F16" s="47"/>
    </row>
    <row r="17" spans="1:5" ht="12.75">
      <c r="A17" s="47"/>
      <c r="B17" s="47"/>
      <c r="C17" s="47"/>
      <c r="D17" s="47"/>
      <c r="E17" s="47"/>
    </row>
    <row r="18" spans="1:5" s="79" customFormat="1" ht="12.75">
      <c r="A18" s="78" t="s">
        <v>43</v>
      </c>
      <c r="B18" s="78"/>
      <c r="C18" s="78"/>
      <c r="D18" s="78"/>
      <c r="E18" s="78"/>
    </row>
    <row r="19" spans="1:5" s="79" customFormat="1" ht="15.75">
      <c r="A19"/>
      <c r="B19" s="39" t="s">
        <v>24</v>
      </c>
      <c r="C19" s="39" t="s">
        <v>44</v>
      </c>
      <c r="D19" s="39" t="s">
        <v>45</v>
      </c>
      <c r="E19" s="39" t="s">
        <v>46</v>
      </c>
    </row>
    <row r="20" spans="1:5" s="79" customFormat="1" ht="12.75">
      <c r="A20" s="40" t="s">
        <v>27</v>
      </c>
      <c r="B20" s="81">
        <v>2900</v>
      </c>
      <c r="C20" s="81">
        <v>118</v>
      </c>
      <c r="D20" s="81">
        <v>112</v>
      </c>
      <c r="E20" s="81">
        <v>93</v>
      </c>
    </row>
    <row r="21" spans="1:5" s="26" customFormat="1" ht="15">
      <c r="A21" s="41" t="s">
        <v>28</v>
      </c>
      <c r="B21" s="81">
        <f>C14</f>
        <v>2873</v>
      </c>
      <c r="C21" s="82">
        <f>ROUND(SQRT($B$21/$B$20)*C20,0)</f>
        <v>117</v>
      </c>
      <c r="D21" s="82">
        <f>ROUND(SQRT($B$21/$B$20)*D20,0)</f>
        <v>111</v>
      </c>
      <c r="E21" s="82">
        <f>ROUND(SQRT($B$21/$B$20)*E20,0)</f>
        <v>93</v>
      </c>
    </row>
    <row r="22" spans="3:4" s="26" customFormat="1" ht="15">
      <c r="C22" s="39" t="s">
        <v>47</v>
      </c>
      <c r="D22" s="39" t="s">
        <v>48</v>
      </c>
    </row>
    <row r="23" spans="1:4" s="26" customFormat="1" ht="15">
      <c r="A23" s="40" t="s">
        <v>27</v>
      </c>
      <c r="B23" s="81">
        <v>2900</v>
      </c>
      <c r="C23" s="81">
        <v>62</v>
      </c>
      <c r="D23" s="81">
        <v>58</v>
      </c>
    </row>
    <row r="24" spans="1:4" s="26" customFormat="1" ht="15">
      <c r="A24" s="41" t="s">
        <v>28</v>
      </c>
      <c r="B24" s="81">
        <f>C14</f>
        <v>2873</v>
      </c>
      <c r="C24" s="81">
        <f>ROUND(SQRT($B$21/$B$20)*C23,0)</f>
        <v>62</v>
      </c>
      <c r="D24" s="81">
        <f>ROUND(SQRT($B$21/$B$20)*D23,0)</f>
        <v>58</v>
      </c>
    </row>
    <row r="25" s="26" customFormat="1" ht="15"/>
    <row r="26" s="26" customFormat="1" ht="15"/>
    <row r="27" s="26" customFormat="1" ht="15"/>
    <row r="28" s="26" customFormat="1" ht="15"/>
    <row r="29" s="26" customFormat="1" ht="15"/>
    <row r="30" s="26" customFormat="1" ht="15"/>
    <row r="31" s="26" customFormat="1" ht="15"/>
    <row r="32" s="26" customFormat="1" ht="15"/>
    <row r="33" s="26" customFormat="1" ht="15"/>
    <row r="34" s="26" customFormat="1" ht="15"/>
    <row r="35" s="26" customFormat="1" ht="15"/>
    <row r="36" s="26" customFormat="1" ht="15"/>
    <row r="37" spans="1:5" ht="12.75">
      <c r="A37" s="47"/>
      <c r="B37" s="47"/>
      <c r="C37" s="47"/>
      <c r="D37" s="47"/>
      <c r="E37" s="47"/>
    </row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="26" customFormat="1" ht="15"/>
    <row r="51" s="26" customFormat="1" ht="15"/>
    <row r="52" s="26" customFormat="1" ht="15"/>
    <row r="53" s="26" customFormat="1" ht="15"/>
    <row r="54" s="26" customFormat="1" ht="15"/>
    <row r="55" spans="1:5" ht="12.75">
      <c r="A55" s="47"/>
      <c r="B55" s="47"/>
      <c r="C55" s="47"/>
      <c r="D55" s="47"/>
      <c r="E55" s="47"/>
    </row>
    <row r="56" ht="12.75">
      <c r="A56" s="88"/>
    </row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="26" customFormat="1" ht="15"/>
    <row r="69" s="26" customFormat="1" ht="15"/>
    <row r="70" s="26" customFormat="1" ht="15"/>
    <row r="71" s="26" customFormat="1" ht="15"/>
    <row r="72" s="26" customFormat="1" ht="15"/>
    <row r="73" spans="1:5" ht="12.75">
      <c r="A73" s="47"/>
      <c r="B73" s="47"/>
      <c r="C73" s="47"/>
      <c r="D73" s="47"/>
      <c r="E73" s="47"/>
    </row>
    <row r="93" spans="3:5" ht="12.75">
      <c r="C93" s="89"/>
      <c r="E93" s="89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A1" sqref="A1"/>
    </sheetView>
  </sheetViews>
  <sheetFormatPr defaultColWidth="9.796875" defaultRowHeight="15"/>
  <cols>
    <col min="1" max="1" width="20.3984375" style="7" customWidth="1"/>
    <col min="2" max="2" width="6.296875" style="7" customWidth="1"/>
    <col min="3" max="3" width="6.19921875" style="7" customWidth="1"/>
    <col min="4" max="4" width="5.296875" style="7" customWidth="1"/>
    <col min="5" max="5" width="8.296875" style="7" customWidth="1"/>
    <col min="6" max="16384" width="9.796875" style="7" customWidth="1"/>
  </cols>
  <sheetData>
    <row r="1" spans="1:6" ht="12.75">
      <c r="A1" s="4" t="s">
        <v>55</v>
      </c>
      <c r="B1" s="5"/>
      <c r="C1" s="5"/>
      <c r="D1" s="29" t="s">
        <v>1</v>
      </c>
      <c r="E1" s="6">
        <f ca="1">NOW()</f>
        <v>37701.56732592593</v>
      </c>
      <c r="F1" s="5"/>
    </row>
    <row r="2" spans="1:6" ht="12.75">
      <c r="A2" s="4" t="s">
        <v>56</v>
      </c>
      <c r="B2" s="29" t="s">
        <v>3</v>
      </c>
      <c r="C2" s="29" t="s">
        <v>4</v>
      </c>
      <c r="D2" s="29" t="s">
        <v>5</v>
      </c>
      <c r="E2" s="29" t="s">
        <v>6</v>
      </c>
      <c r="F2" s="5"/>
    </row>
    <row r="3" spans="1:6" ht="12.75">
      <c r="A3" s="8" t="s">
        <v>7</v>
      </c>
      <c r="B3" s="9"/>
      <c r="C3" s="1">
        <f>ROUND(1609,3)</f>
        <v>1609</v>
      </c>
      <c r="D3" s="31">
        <v>36.7</v>
      </c>
      <c r="E3" s="12">
        <f aca="true" t="shared" si="0" ref="E3:E9">ROUND(C3*D3/1000,2)</f>
        <v>59.05</v>
      </c>
      <c r="F3" s="11"/>
    </row>
    <row r="4" spans="1:6" ht="12.75">
      <c r="A4" s="8" t="s">
        <v>8</v>
      </c>
      <c r="B4" s="13"/>
      <c r="C4" s="2">
        <v>185</v>
      </c>
      <c r="D4" s="31">
        <v>37</v>
      </c>
      <c r="E4" s="12">
        <f t="shared" si="0"/>
        <v>6.85</v>
      </c>
      <c r="F4" s="5"/>
    </row>
    <row r="5" spans="1:6" ht="12.75">
      <c r="A5" s="8" t="s">
        <v>9</v>
      </c>
      <c r="B5" s="13"/>
      <c r="C5" s="1">
        <v>260</v>
      </c>
      <c r="D5" s="31">
        <v>37</v>
      </c>
      <c r="E5" s="12">
        <f t="shared" si="0"/>
        <v>9.62</v>
      </c>
      <c r="F5" s="5"/>
    </row>
    <row r="6" spans="1:6" ht="12.75">
      <c r="A6" s="8" t="s">
        <v>10</v>
      </c>
      <c r="B6" s="14"/>
      <c r="C6" s="1">
        <v>15</v>
      </c>
      <c r="D6" s="31">
        <v>72.94</v>
      </c>
      <c r="E6" s="12">
        <f t="shared" si="0"/>
        <v>1.09</v>
      </c>
      <c r="F6" s="5"/>
    </row>
    <row r="7" spans="1:6" ht="12.75">
      <c r="A7" s="8" t="s">
        <v>11</v>
      </c>
      <c r="B7" s="14"/>
      <c r="C7" s="1">
        <v>0</v>
      </c>
      <c r="D7" s="31">
        <v>72.94</v>
      </c>
      <c r="E7" s="12">
        <f t="shared" si="0"/>
        <v>0</v>
      </c>
      <c r="F7" s="5"/>
    </row>
    <row r="8" spans="1:6" ht="12.75">
      <c r="A8" s="8" t="s">
        <v>12</v>
      </c>
      <c r="B8" s="13"/>
      <c r="C8" s="1">
        <v>5</v>
      </c>
      <c r="D8" s="31">
        <v>95</v>
      </c>
      <c r="E8" s="12">
        <f t="shared" si="0"/>
        <v>0.48</v>
      </c>
      <c r="F8" s="5"/>
    </row>
    <row r="9" spans="1:6" ht="12.75">
      <c r="A9" s="15" t="s">
        <v>13</v>
      </c>
      <c r="B9" s="16"/>
      <c r="C9" s="3">
        <v>0</v>
      </c>
      <c r="D9" s="32">
        <v>124</v>
      </c>
      <c r="E9" s="19">
        <f t="shared" si="0"/>
        <v>0</v>
      </c>
      <c r="F9" s="5"/>
    </row>
    <row r="10" spans="1:6" ht="12.75">
      <c r="A10" s="8" t="s">
        <v>14</v>
      </c>
      <c r="B10" s="13"/>
      <c r="C10" s="1">
        <f>SUM(C3:C9)</f>
        <v>2074</v>
      </c>
      <c r="D10" s="43">
        <f>ROUND(E10/C10*1000,2)</f>
        <v>37.17</v>
      </c>
      <c r="E10" s="12">
        <f>SUM(E3:E9)</f>
        <v>77.09</v>
      </c>
      <c r="F10" s="5"/>
    </row>
    <row r="11" spans="1:6" ht="12.75">
      <c r="A11" s="15" t="s">
        <v>15</v>
      </c>
      <c r="B11" s="33">
        <v>49</v>
      </c>
      <c r="C11" s="3">
        <f>B11*6</f>
        <v>294</v>
      </c>
      <c r="D11" s="32">
        <v>48</v>
      </c>
      <c r="E11" s="19">
        <f>ROUND(C11*D11/1000,2)</f>
        <v>14.11</v>
      </c>
      <c r="F11" s="5"/>
    </row>
    <row r="12" spans="1:6" ht="12.75">
      <c r="A12" s="8" t="s">
        <v>16</v>
      </c>
      <c r="B12" s="9"/>
      <c r="C12" s="10">
        <f>SUM(C10:C11)</f>
        <v>2368</v>
      </c>
      <c r="D12" s="43">
        <f>ROUND(E12/C12*1000,2)</f>
        <v>38.51</v>
      </c>
      <c r="E12" s="12">
        <f>SUM(E10:E11)</f>
        <v>91.2</v>
      </c>
      <c r="F12" s="5"/>
    </row>
    <row r="13" spans="1:6" ht="12.75">
      <c r="A13" s="15" t="s">
        <v>17</v>
      </c>
      <c r="B13" s="20"/>
      <c r="C13" s="17">
        <v>-7</v>
      </c>
      <c r="D13" s="18">
        <f>D11</f>
        <v>48</v>
      </c>
      <c r="E13" s="19">
        <f>ROUND(C13*D13/1000,2)</f>
        <v>-0.34</v>
      </c>
      <c r="F13" s="5"/>
    </row>
    <row r="14" spans="1:6" ht="13.5" thickBot="1">
      <c r="A14" s="21" t="s">
        <v>18</v>
      </c>
      <c r="B14" s="22"/>
      <c r="C14" s="23">
        <f>SUM(C12:C13)</f>
        <v>2361</v>
      </c>
      <c r="D14" s="44">
        <f>ROUND(E14/C14*1000,2)</f>
        <v>38.48</v>
      </c>
      <c r="E14" s="30">
        <f>E12+E13</f>
        <v>90.86</v>
      </c>
      <c r="F14" s="5"/>
    </row>
    <row r="15" spans="1:6" ht="13.5" thickTop="1">
      <c r="A15" s="8" t="s">
        <v>19</v>
      </c>
      <c r="B15" s="45">
        <v>2550</v>
      </c>
      <c r="C15" s="46" t="str">
        <f>IF(C14&gt;B15,C14-B15,"Okay")</f>
        <v>Okay</v>
      </c>
      <c r="D15" s="5"/>
      <c r="E15" s="5"/>
      <c r="F15" s="5"/>
    </row>
    <row r="16" spans="1:6" ht="12.75">
      <c r="A16" s="8" t="s">
        <v>20</v>
      </c>
      <c r="B16" s="9"/>
      <c r="C16" s="46">
        <f>IF(B15&gt;C14,B15-C14,"Over Gross")</f>
        <v>189</v>
      </c>
      <c r="D16" s="5"/>
      <c r="E16" s="5"/>
      <c r="F16" s="5"/>
    </row>
    <row r="17" spans="1:5" ht="12.75">
      <c r="A17" s="5"/>
      <c r="B17" s="5"/>
      <c r="C17" s="5"/>
      <c r="D17" s="5"/>
      <c r="E17" s="5"/>
    </row>
    <row r="18" s="24" customFormat="1" ht="12.75">
      <c r="A18" s="24" t="s">
        <v>21</v>
      </c>
    </row>
    <row r="19" s="24" customFormat="1" ht="12.75">
      <c r="A19" s="25" t="s">
        <v>22</v>
      </c>
    </row>
    <row r="20" s="24" customFormat="1" ht="12.75">
      <c r="A20" s="25" t="s">
        <v>23</v>
      </c>
    </row>
    <row r="21" s="24" customFormat="1" ht="12.75"/>
    <row r="22" spans="1:5" s="24" customFormat="1" ht="15">
      <c r="A22"/>
      <c r="B22" s="39" t="s">
        <v>24</v>
      </c>
      <c r="C22" s="39" t="s">
        <v>25</v>
      </c>
      <c r="D22" s="39" t="s">
        <v>26</v>
      </c>
      <c r="E22" s="39"/>
    </row>
    <row r="23" spans="1:5" s="24" customFormat="1" ht="12.75">
      <c r="A23" s="40" t="s">
        <v>27</v>
      </c>
      <c r="B23" s="38">
        <f>B15</f>
        <v>2550</v>
      </c>
      <c r="C23" s="38">
        <v>105</v>
      </c>
      <c r="D23" s="38">
        <v>75</v>
      </c>
      <c r="E23" s="38"/>
    </row>
    <row r="24" spans="1:5" s="26" customFormat="1" ht="15">
      <c r="A24" s="41" t="s">
        <v>28</v>
      </c>
      <c r="B24" s="38">
        <f>C14</f>
        <v>2361</v>
      </c>
      <c r="C24" s="42">
        <f>ROUND(SQRT($B$24/$B$23)*C23,0)</f>
        <v>101</v>
      </c>
      <c r="D24" s="42">
        <f>ROUND(SQRT($B$24/$B$23)*D23,0)</f>
        <v>72</v>
      </c>
      <c r="E24" s="42"/>
    </row>
    <row r="25" spans="3:4" s="26" customFormat="1" ht="15">
      <c r="C25" s="39" t="s">
        <v>29</v>
      </c>
      <c r="D25" s="39" t="s">
        <v>30</v>
      </c>
    </row>
    <row r="26" spans="3:4" s="26" customFormat="1" ht="15">
      <c r="C26" s="38">
        <v>54</v>
      </c>
      <c r="D26" s="38">
        <v>46</v>
      </c>
    </row>
    <row r="27" spans="3:4" s="26" customFormat="1" ht="15">
      <c r="C27" s="38">
        <f>ROUND(SQRT($B$24/$B$23)*C26,0)</f>
        <v>52</v>
      </c>
      <c r="D27" s="38">
        <f>ROUND(SQRT($B$24/$B$23)*D26,0)</f>
        <v>44</v>
      </c>
    </row>
    <row r="28" s="26" customFormat="1" ht="15"/>
    <row r="29" s="26" customFormat="1" ht="15"/>
    <row r="30" s="26" customFormat="1" ht="15"/>
    <row r="31" s="26" customFormat="1" ht="15"/>
    <row r="32" s="26" customFormat="1" ht="15"/>
    <row r="33" spans="1:5" ht="12.75">
      <c r="A33" s="5"/>
      <c r="B33" s="5"/>
      <c r="C33" s="5"/>
      <c r="D33" s="5"/>
      <c r="E33" s="5"/>
    </row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pans="1:5" ht="12.75">
      <c r="A50" s="5"/>
      <c r="B50" s="5"/>
      <c r="C50" s="5"/>
      <c r="D50" s="5"/>
      <c r="E50" s="5"/>
    </row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pans="1:5" ht="12.75">
      <c r="A68" s="5"/>
      <c r="B68" s="5"/>
      <c r="C68" s="5"/>
      <c r="D68" s="5"/>
      <c r="E68" s="5"/>
    </row>
    <row r="69" ht="12.75">
      <c r="A69" s="27"/>
    </row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pans="1:5" ht="12.75">
      <c r="A86" s="5"/>
      <c r="B86" s="5"/>
      <c r="C86" s="5"/>
      <c r="D86" s="5"/>
      <c r="E86" s="5"/>
    </row>
    <row r="106" spans="3:5" ht="12.75">
      <c r="C106" s="28"/>
      <c r="E106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C6" sqref="C6"/>
    </sheetView>
  </sheetViews>
  <sheetFormatPr defaultColWidth="9.796875" defaultRowHeight="15"/>
  <cols>
    <col min="1" max="1" width="20.3984375" style="7" customWidth="1"/>
    <col min="2" max="2" width="6.296875" style="7" customWidth="1"/>
    <col min="3" max="3" width="6.19921875" style="7" customWidth="1"/>
    <col min="4" max="4" width="5.296875" style="7" customWidth="1"/>
    <col min="5" max="5" width="6" style="7" customWidth="1"/>
    <col min="6" max="16384" width="9.796875" style="7" customWidth="1"/>
  </cols>
  <sheetData>
    <row r="1" spans="1:6" ht="12.75">
      <c r="A1" s="4" t="s">
        <v>0</v>
      </c>
      <c r="B1" s="5"/>
      <c r="C1" s="5"/>
      <c r="D1" s="29" t="s">
        <v>1</v>
      </c>
      <c r="E1" s="6"/>
      <c r="F1" s="5"/>
    </row>
    <row r="2" spans="1:6" ht="12.75">
      <c r="A2" s="4" t="s">
        <v>57</v>
      </c>
      <c r="B2" s="29" t="s">
        <v>3</v>
      </c>
      <c r="C2" s="29" t="s">
        <v>4</v>
      </c>
      <c r="D2" s="29" t="s">
        <v>5</v>
      </c>
      <c r="E2" s="29" t="s">
        <v>6</v>
      </c>
      <c r="F2" s="5"/>
    </row>
    <row r="3" spans="1:6" ht="12.75">
      <c r="A3" s="8" t="s">
        <v>7</v>
      </c>
      <c r="B3" s="9"/>
      <c r="C3" s="1">
        <v>1582.9</v>
      </c>
      <c r="D3" s="31">
        <v>38.22</v>
      </c>
      <c r="E3" s="12">
        <f aca="true" t="shared" si="0" ref="E3:E9">ROUND(C3*D3/1000,2)</f>
        <v>60.5</v>
      </c>
      <c r="F3" s="11"/>
    </row>
    <row r="4" spans="1:6" ht="12.75">
      <c r="A4" s="8" t="s">
        <v>8</v>
      </c>
      <c r="B4" s="13"/>
      <c r="C4" s="2">
        <v>200</v>
      </c>
      <c r="D4" s="31">
        <v>37</v>
      </c>
      <c r="E4" s="12">
        <f t="shared" si="0"/>
        <v>7.4</v>
      </c>
      <c r="F4" s="5"/>
    </row>
    <row r="5" spans="1:6" ht="12.75">
      <c r="A5" s="8" t="s">
        <v>9</v>
      </c>
      <c r="B5" s="13"/>
      <c r="C5" s="1">
        <v>225</v>
      </c>
      <c r="D5" s="31">
        <v>37</v>
      </c>
      <c r="E5" s="12">
        <f t="shared" si="0"/>
        <v>8.33</v>
      </c>
      <c r="F5" s="5"/>
    </row>
    <row r="6" spans="1:6" ht="12.75">
      <c r="A6" s="8" t="s">
        <v>10</v>
      </c>
      <c r="B6" s="14"/>
      <c r="C6" s="1">
        <v>15</v>
      </c>
      <c r="D6" s="31">
        <v>72.94</v>
      </c>
      <c r="E6" s="12">
        <f t="shared" si="0"/>
        <v>1.09</v>
      </c>
      <c r="F6" s="5"/>
    </row>
    <row r="7" spans="1:6" ht="12.75">
      <c r="A7" s="8" t="s">
        <v>11</v>
      </c>
      <c r="B7" s="14"/>
      <c r="C7" s="1">
        <v>15</v>
      </c>
      <c r="D7" s="31">
        <v>72.94</v>
      </c>
      <c r="E7" s="12">
        <f t="shared" si="0"/>
        <v>1.09</v>
      </c>
      <c r="F7" s="5"/>
    </row>
    <row r="8" spans="1:6" ht="12.75">
      <c r="A8" s="8" t="s">
        <v>12</v>
      </c>
      <c r="B8" s="13"/>
      <c r="C8" s="1">
        <v>40</v>
      </c>
      <c r="D8" s="31">
        <v>95</v>
      </c>
      <c r="E8" s="12">
        <f t="shared" si="0"/>
        <v>3.8</v>
      </c>
      <c r="F8" s="5"/>
    </row>
    <row r="9" spans="1:6" ht="12.75">
      <c r="A9" s="15" t="s">
        <v>13</v>
      </c>
      <c r="B9" s="16"/>
      <c r="C9" s="3">
        <v>0</v>
      </c>
      <c r="D9" s="32">
        <v>123</v>
      </c>
      <c r="E9" s="19">
        <f t="shared" si="0"/>
        <v>0</v>
      </c>
      <c r="F9" s="5"/>
    </row>
    <row r="10" spans="1:6" ht="12.75">
      <c r="A10" s="8" t="s">
        <v>14</v>
      </c>
      <c r="B10" s="13"/>
      <c r="C10" s="1">
        <f>SUM(C3:C9)</f>
        <v>2077.9</v>
      </c>
      <c r="D10" s="43">
        <f>ROUND(E10/C10*1000,2)</f>
        <v>39.56</v>
      </c>
      <c r="E10" s="12">
        <f>SUM(E3:E9)</f>
        <v>82.21000000000001</v>
      </c>
      <c r="F10" s="5"/>
    </row>
    <row r="11" spans="1:6" ht="12.75">
      <c r="A11" s="15" t="s">
        <v>15</v>
      </c>
      <c r="B11" s="33">
        <v>40</v>
      </c>
      <c r="C11" s="3">
        <f>B11*6</f>
        <v>240</v>
      </c>
      <c r="D11" s="32">
        <v>48</v>
      </c>
      <c r="E11" s="19">
        <f>ROUND(C11*D11/1000,2)</f>
        <v>11.52</v>
      </c>
      <c r="F11" s="5"/>
    </row>
    <row r="12" spans="1:6" ht="12.75">
      <c r="A12" s="8" t="s">
        <v>16</v>
      </c>
      <c r="B12" s="9"/>
      <c r="C12" s="10">
        <f>SUM(C10:C11)</f>
        <v>2317.9</v>
      </c>
      <c r="D12" s="43">
        <f>ROUND(E12/C12*1000,2)</f>
        <v>40.44</v>
      </c>
      <c r="E12" s="12">
        <f>SUM(E10:E11)</f>
        <v>93.73</v>
      </c>
      <c r="F12" s="5"/>
    </row>
    <row r="13" spans="1:6" ht="12.75">
      <c r="A13" s="15" t="s">
        <v>17</v>
      </c>
      <c r="B13" s="20"/>
      <c r="C13" s="17">
        <v>-7</v>
      </c>
      <c r="D13" s="18">
        <f>D11</f>
        <v>48</v>
      </c>
      <c r="E13" s="19">
        <f>ROUND(C13*D13/1000,2)</f>
        <v>-0.34</v>
      </c>
      <c r="F13" s="5"/>
    </row>
    <row r="14" spans="1:6" ht="13.5" thickBot="1">
      <c r="A14" s="21" t="s">
        <v>18</v>
      </c>
      <c r="B14" s="22"/>
      <c r="C14" s="23">
        <f>ROUND(SUM(C12:C13),0)</f>
        <v>2311</v>
      </c>
      <c r="D14" s="44">
        <f>ROUND(E14/C14*1000,2)</f>
        <v>40.41</v>
      </c>
      <c r="E14" s="30">
        <f>E12+E13</f>
        <v>93.39</v>
      </c>
      <c r="F14" s="5"/>
    </row>
    <row r="15" spans="1:6" ht="13.5" thickTop="1">
      <c r="A15" s="8" t="s">
        <v>19</v>
      </c>
      <c r="B15" s="45">
        <v>2550</v>
      </c>
      <c r="C15" s="46" t="str">
        <f>IF(C14&gt;B15,C14-B15,"Okay")</f>
        <v>Okay</v>
      </c>
      <c r="D15" s="5"/>
      <c r="E15" s="5"/>
      <c r="F15" s="5"/>
    </row>
    <row r="16" spans="1:6" ht="12.75">
      <c r="A16" s="8" t="s">
        <v>20</v>
      </c>
      <c r="B16" s="9"/>
      <c r="C16" s="46">
        <f>IF(B15&gt;C14,B15-C14,"Over Gross")</f>
        <v>239</v>
      </c>
      <c r="D16" s="5"/>
      <c r="E16" s="5"/>
      <c r="F16" s="5"/>
    </row>
    <row r="17" spans="1:5" ht="12.75">
      <c r="A17" s="5"/>
      <c r="B17" s="5"/>
      <c r="C17" s="5"/>
      <c r="D17" s="5"/>
      <c r="E17" s="5"/>
    </row>
    <row r="18" s="24" customFormat="1" ht="12.75">
      <c r="A18" s="24" t="s">
        <v>21</v>
      </c>
    </row>
    <row r="19" s="24" customFormat="1" ht="12.75">
      <c r="A19" s="25" t="s">
        <v>22</v>
      </c>
    </row>
    <row r="20" s="24" customFormat="1" ht="12.75">
      <c r="A20" s="25" t="s">
        <v>23</v>
      </c>
    </row>
    <row r="21" s="24" customFormat="1" ht="12.75"/>
    <row r="22" spans="1:5" s="24" customFormat="1" ht="15">
      <c r="A22"/>
      <c r="B22" s="39" t="s">
        <v>24</v>
      </c>
      <c r="C22" s="39" t="s">
        <v>25</v>
      </c>
      <c r="D22" s="39" t="s">
        <v>32</v>
      </c>
      <c r="E22" s="39" t="s">
        <v>26</v>
      </c>
    </row>
    <row r="23" spans="1:5" s="24" customFormat="1" ht="12.75">
      <c r="A23" s="40" t="s">
        <v>27</v>
      </c>
      <c r="B23" s="38">
        <f>B15</f>
        <v>2550</v>
      </c>
      <c r="C23" s="38">
        <v>99</v>
      </c>
      <c r="D23" s="38">
        <v>85</v>
      </c>
      <c r="E23" s="38">
        <v>65</v>
      </c>
    </row>
    <row r="24" spans="1:5" s="26" customFormat="1" ht="15">
      <c r="A24" s="41" t="s">
        <v>28</v>
      </c>
      <c r="B24" s="38">
        <f>ROUND(C14,0)</f>
        <v>2311</v>
      </c>
      <c r="C24" s="42">
        <f>ROUND(SQRT($B$24/$B$23)*C23,0)</f>
        <v>94</v>
      </c>
      <c r="D24" s="42">
        <f>ROUND(SQRT($B$24/$B$23)*D23,0)</f>
        <v>81</v>
      </c>
      <c r="E24" s="42">
        <f>ROUND(SQRT($B$24/$B$23)*E23,0)</f>
        <v>62</v>
      </c>
    </row>
    <row r="25" spans="3:4" s="26" customFormat="1" ht="15">
      <c r="C25" s="39" t="s">
        <v>29</v>
      </c>
      <c r="D25" s="39" t="s">
        <v>30</v>
      </c>
    </row>
    <row r="26" spans="3:4" s="26" customFormat="1" ht="15">
      <c r="C26" s="38">
        <v>44</v>
      </c>
      <c r="D26" s="38">
        <v>33</v>
      </c>
    </row>
    <row r="27" spans="3:4" s="26" customFormat="1" ht="15">
      <c r="C27" s="38">
        <f>ROUND(SQRT($B$24/$B$23)*C26,0)</f>
        <v>42</v>
      </c>
      <c r="D27" s="38">
        <f>ROUND(SQRT($B$24/$B$23)*D26,0)</f>
        <v>31</v>
      </c>
    </row>
    <row r="28" s="26" customFormat="1" ht="15"/>
    <row r="29" s="26" customFormat="1" ht="15"/>
    <row r="30" s="26" customFormat="1" ht="15"/>
    <row r="31" s="26" customFormat="1" ht="15"/>
    <row r="32" s="26" customFormat="1" ht="15"/>
    <row r="33" spans="1:5" ht="12.75">
      <c r="A33" s="5"/>
      <c r="B33" s="5"/>
      <c r="C33" s="5"/>
      <c r="D33" s="5"/>
      <c r="E33" s="5"/>
    </row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pans="1:5" ht="12.75">
      <c r="A50" s="5"/>
      <c r="B50" s="5"/>
      <c r="C50" s="5"/>
      <c r="D50" s="5"/>
      <c r="E50" s="5"/>
    </row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pans="1:5" ht="12.75">
      <c r="A68" s="5"/>
      <c r="B68" s="5"/>
      <c r="C68" s="5"/>
      <c r="D68" s="5"/>
      <c r="E68" s="5"/>
    </row>
    <row r="69" ht="12.75">
      <c r="A69" s="27"/>
    </row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pans="1:5" ht="12.75">
      <c r="A86" s="5"/>
      <c r="B86" s="5"/>
      <c r="C86" s="5"/>
      <c r="D86" s="5"/>
      <c r="E86" s="5"/>
    </row>
    <row r="106" spans="3:5" ht="12.75">
      <c r="C106" s="28"/>
      <c r="E106" s="28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E14" sqref="E14"/>
    </sheetView>
  </sheetViews>
  <sheetFormatPr defaultColWidth="8.796875" defaultRowHeight="15"/>
  <cols>
    <col min="1" max="1" width="22.19921875" style="92" customWidth="1"/>
    <col min="2" max="2" width="10.59765625" style="92" customWidth="1"/>
    <col min="3" max="3" width="8.8984375" style="92" customWidth="1"/>
    <col min="4" max="4" width="5.59765625" style="92" customWidth="1"/>
    <col min="5" max="5" width="5.69921875" style="92" customWidth="1"/>
    <col min="6" max="16384" width="8.8984375" style="92" customWidth="1"/>
  </cols>
  <sheetData>
    <row r="1" spans="1:5" ht="15">
      <c r="A1" s="46" t="s">
        <v>0</v>
      </c>
      <c r="B1" s="90"/>
      <c r="C1" s="90"/>
      <c r="D1" s="46" t="s">
        <v>1</v>
      </c>
      <c r="E1" s="91"/>
    </row>
    <row r="2" spans="1:5" ht="15">
      <c r="A2" s="46" t="s">
        <v>58</v>
      </c>
      <c r="B2" s="46" t="s">
        <v>3</v>
      </c>
      <c r="C2" s="46" t="s">
        <v>4</v>
      </c>
      <c r="D2" s="46" t="s">
        <v>5</v>
      </c>
      <c r="E2" s="46" t="s">
        <v>6</v>
      </c>
    </row>
    <row r="3" spans="1:5" ht="15">
      <c r="A3" s="93" t="s">
        <v>7</v>
      </c>
      <c r="B3" s="94"/>
      <c r="C3" s="95">
        <v>1561.09</v>
      </c>
      <c r="D3" s="96">
        <v>38.43</v>
      </c>
      <c r="E3" s="97">
        <f aca="true" t="shared" si="0" ref="E3:E9">ROUND(C3*D3/1000,2)</f>
        <v>59.99</v>
      </c>
    </row>
    <row r="4" spans="1:5" ht="15">
      <c r="A4" s="93" t="s">
        <v>8</v>
      </c>
      <c r="B4" s="98"/>
      <c r="C4" s="99">
        <v>200</v>
      </c>
      <c r="D4" s="96">
        <v>37</v>
      </c>
      <c r="E4" s="97">
        <f t="shared" si="0"/>
        <v>7.4</v>
      </c>
    </row>
    <row r="5" spans="1:5" ht="15">
      <c r="A5" s="93" t="s">
        <v>9</v>
      </c>
      <c r="B5" s="98"/>
      <c r="C5" s="95">
        <v>225</v>
      </c>
      <c r="D5" s="96">
        <v>37</v>
      </c>
      <c r="E5" s="97">
        <f t="shared" si="0"/>
        <v>8.33</v>
      </c>
    </row>
    <row r="6" spans="1:5" ht="15">
      <c r="A6" s="93" t="s">
        <v>10</v>
      </c>
      <c r="B6" s="100"/>
      <c r="C6" s="95">
        <v>10</v>
      </c>
      <c r="D6" s="96">
        <v>72.94</v>
      </c>
      <c r="E6" s="97">
        <f t="shared" si="0"/>
        <v>0.73</v>
      </c>
    </row>
    <row r="7" spans="1:5" ht="15">
      <c r="A7" s="93" t="s">
        <v>11</v>
      </c>
      <c r="B7" s="100"/>
      <c r="C7" s="95">
        <v>15</v>
      </c>
      <c r="D7" s="96">
        <v>72.94</v>
      </c>
      <c r="E7" s="97">
        <f t="shared" si="0"/>
        <v>1.09</v>
      </c>
    </row>
    <row r="8" spans="1:5" ht="15">
      <c r="A8" s="93" t="s">
        <v>12</v>
      </c>
      <c r="B8" s="98"/>
      <c r="C8" s="95">
        <v>40</v>
      </c>
      <c r="D8" s="96">
        <v>95</v>
      </c>
      <c r="E8" s="97">
        <f t="shared" si="0"/>
        <v>3.8</v>
      </c>
    </row>
    <row r="9" spans="1:5" ht="15">
      <c r="A9" s="101" t="s">
        <v>13</v>
      </c>
      <c r="B9" s="102"/>
      <c r="C9" s="103">
        <v>0</v>
      </c>
      <c r="D9" s="104">
        <v>123</v>
      </c>
      <c r="E9" s="105">
        <f t="shared" si="0"/>
        <v>0</v>
      </c>
    </row>
    <row r="10" spans="1:5" ht="15">
      <c r="A10" s="93" t="s">
        <v>14</v>
      </c>
      <c r="B10" s="98"/>
      <c r="C10" s="95">
        <f>SUM(C3:C9)</f>
        <v>2051.09</v>
      </c>
      <c r="D10" s="106">
        <f>ROUND(E10/C10*1000,2)</f>
        <v>39.66</v>
      </c>
      <c r="E10" s="97">
        <f>SUM(E3:E9)</f>
        <v>81.34</v>
      </c>
    </row>
    <row r="11" spans="1:5" ht="15">
      <c r="A11" s="101" t="s">
        <v>15</v>
      </c>
      <c r="B11" s="107">
        <v>40</v>
      </c>
      <c r="C11" s="103">
        <f>B11*6</f>
        <v>240</v>
      </c>
      <c r="D11" s="104">
        <v>48</v>
      </c>
      <c r="E11" s="105">
        <f>ROUND(C11*D11/1000,2)</f>
        <v>11.52</v>
      </c>
    </row>
    <row r="12" spans="1:5" ht="15">
      <c r="A12" s="93" t="s">
        <v>16</v>
      </c>
      <c r="B12" s="94"/>
      <c r="C12" s="108">
        <f>SUM(C10:C11)</f>
        <v>2291.09</v>
      </c>
      <c r="D12" s="106">
        <f>ROUND(E12/C12*1000,2)</f>
        <v>40.53</v>
      </c>
      <c r="E12" s="97">
        <f>SUM(E10:E11)</f>
        <v>92.86</v>
      </c>
    </row>
    <row r="13" spans="1:5" ht="15">
      <c r="A13" s="101" t="s">
        <v>17</v>
      </c>
      <c r="B13" s="109"/>
      <c r="C13" s="110">
        <v>-7</v>
      </c>
      <c r="D13" s="111">
        <f>D11</f>
        <v>48</v>
      </c>
      <c r="E13" s="105">
        <f>ROUND(C13*D13/1000,2)</f>
        <v>-0.34</v>
      </c>
    </row>
    <row r="14" spans="1:5" ht="15.75" thickBot="1">
      <c r="A14" s="112" t="s">
        <v>18</v>
      </c>
      <c r="B14" s="113"/>
      <c r="C14" s="114">
        <f>ROUND(SUM(C12:C13),0)</f>
        <v>2284</v>
      </c>
      <c r="D14" s="115">
        <f>ROUND(E14/C14*1000,2)</f>
        <v>40.51</v>
      </c>
      <c r="E14" s="116">
        <f>E12+E13</f>
        <v>92.52</v>
      </c>
    </row>
    <row r="15" spans="1:5" ht="15.75" thickTop="1">
      <c r="A15" s="93" t="s">
        <v>19</v>
      </c>
      <c r="B15" s="117">
        <v>2400</v>
      </c>
      <c r="C15" s="46" t="str">
        <f>IF(C14&gt;B15,C14-B15,"Okay")</f>
        <v>Okay</v>
      </c>
      <c r="D15" s="90"/>
      <c r="E15" s="90"/>
    </row>
    <row r="16" spans="1:5" ht="15">
      <c r="A16" s="93" t="s">
        <v>20</v>
      </c>
      <c r="B16" s="94"/>
      <c r="C16" s="46">
        <f>IF(B15&gt;C14,B15-C14,"Over Gross")</f>
        <v>116</v>
      </c>
      <c r="D16" s="90"/>
      <c r="E16" s="90"/>
    </row>
    <row r="17" spans="1:5" ht="15">
      <c r="A17" s="90"/>
      <c r="B17" s="90"/>
      <c r="C17" s="90"/>
      <c r="D17" s="90"/>
      <c r="E17" s="90"/>
    </row>
    <row r="18" spans="1:5" ht="15">
      <c r="A18" s="42" t="s">
        <v>21</v>
      </c>
      <c r="B18" s="42"/>
      <c r="C18" s="42"/>
      <c r="D18" s="42"/>
      <c r="E18" s="42"/>
    </row>
    <row r="19" spans="1:5" ht="15">
      <c r="A19" s="118" t="s">
        <v>22</v>
      </c>
      <c r="B19" s="42"/>
      <c r="C19" s="42"/>
      <c r="D19" s="42"/>
      <c r="E19" s="42"/>
    </row>
    <row r="20" spans="1:5" ht="15">
      <c r="A20" s="118" t="s">
        <v>23</v>
      </c>
      <c r="B20" s="42"/>
      <c r="C20" s="42"/>
      <c r="D20" s="42"/>
      <c r="E20" s="42"/>
    </row>
    <row r="21" spans="1:5" ht="15">
      <c r="A21" s="42"/>
      <c r="B21" s="42"/>
      <c r="C21" s="42"/>
      <c r="D21" s="42"/>
      <c r="E21" s="42"/>
    </row>
    <row r="22" spans="2:5" ht="15">
      <c r="B22" s="39" t="s">
        <v>24</v>
      </c>
      <c r="C22" s="39" t="s">
        <v>25</v>
      </c>
      <c r="D22" s="39" t="s">
        <v>32</v>
      </c>
      <c r="E22" s="39" t="s">
        <v>26</v>
      </c>
    </row>
    <row r="23" spans="1:5" ht="15">
      <c r="A23" s="39" t="s">
        <v>27</v>
      </c>
      <c r="B23" s="38">
        <f>B15</f>
        <v>2400</v>
      </c>
      <c r="C23" s="38">
        <v>99</v>
      </c>
      <c r="D23" s="38">
        <v>85</v>
      </c>
      <c r="E23" s="38">
        <v>65</v>
      </c>
    </row>
    <row r="24" spans="1:5" ht="15">
      <c r="A24" s="119" t="s">
        <v>28</v>
      </c>
      <c r="B24" s="38">
        <f>ROUND(C14,0)</f>
        <v>2284</v>
      </c>
      <c r="C24" s="42">
        <f>ROUND(SQRT($B$24/$B$23)*C23,0)</f>
        <v>97</v>
      </c>
      <c r="D24" s="42">
        <f>ROUND(SQRT($B$24/$B$23)*D23,0)</f>
        <v>83</v>
      </c>
      <c r="E24" s="42">
        <f>ROUND(SQRT($B$24/$B$23)*E23,0)</f>
        <v>63</v>
      </c>
    </row>
    <row r="25" spans="1:5" ht="15">
      <c r="A25" s="120"/>
      <c r="B25" s="120"/>
      <c r="C25" s="39" t="s">
        <v>29</v>
      </c>
      <c r="D25" s="39" t="s">
        <v>30</v>
      </c>
      <c r="E25" s="120"/>
    </row>
    <row r="26" spans="1:5" ht="15">
      <c r="A26" s="120"/>
      <c r="B26" s="120"/>
      <c r="C26" s="38">
        <v>44</v>
      </c>
      <c r="D26" s="38">
        <v>33</v>
      </c>
      <c r="E26" s="120"/>
    </row>
    <row r="27" spans="1:5" ht="15">
      <c r="A27" s="120"/>
      <c r="B27" s="120"/>
      <c r="C27" s="38">
        <f>ROUND(SQRT($B$24/$B$23)*C26,0)</f>
        <v>43</v>
      </c>
      <c r="D27" s="38">
        <f>ROUND(SQRT($B$24/$B$23)*D26,0)</f>
        <v>32</v>
      </c>
      <c r="E27" s="120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A7" sqref="A7"/>
    </sheetView>
  </sheetViews>
  <sheetFormatPr defaultColWidth="9.796875" defaultRowHeight="15"/>
  <cols>
    <col min="1" max="1" width="20.3984375" style="7" customWidth="1"/>
    <col min="2" max="2" width="6.296875" style="7" customWidth="1"/>
    <col min="3" max="3" width="6.19921875" style="7" customWidth="1"/>
    <col min="4" max="4" width="5.296875" style="7" customWidth="1"/>
    <col min="5" max="5" width="8.296875" style="7" customWidth="1"/>
    <col min="6" max="16384" width="9.796875" style="7" customWidth="1"/>
  </cols>
  <sheetData>
    <row r="1" spans="1:6" ht="12.75">
      <c r="A1" s="4" t="s">
        <v>0</v>
      </c>
      <c r="B1" s="5"/>
      <c r="C1" s="5"/>
      <c r="D1" s="29" t="s">
        <v>1</v>
      </c>
      <c r="E1" s="6"/>
      <c r="F1" s="5"/>
    </row>
    <row r="2" spans="1:6" ht="12.75">
      <c r="A2" s="4" t="s">
        <v>52</v>
      </c>
      <c r="B2" s="29" t="s">
        <v>3</v>
      </c>
      <c r="C2" s="29" t="s">
        <v>4</v>
      </c>
      <c r="D2" s="29" t="s">
        <v>5</v>
      </c>
      <c r="E2" s="29" t="s">
        <v>6</v>
      </c>
      <c r="F2" s="5"/>
    </row>
    <row r="3" spans="1:6" ht="12.75">
      <c r="A3" s="8" t="s">
        <v>7</v>
      </c>
      <c r="B3" s="9"/>
      <c r="C3" s="1">
        <v>1506.56</v>
      </c>
      <c r="D3" s="31">
        <v>38.91</v>
      </c>
      <c r="E3" s="12">
        <f aca="true" t="shared" si="0" ref="E3:E9">ROUND(C3*D3/1000,2)</f>
        <v>58.62</v>
      </c>
      <c r="F3" s="11"/>
    </row>
    <row r="4" spans="1:6" ht="12.75">
      <c r="A4" s="8" t="s">
        <v>8</v>
      </c>
      <c r="B4" s="13"/>
      <c r="C4" s="2">
        <v>200</v>
      </c>
      <c r="D4" s="31">
        <v>37</v>
      </c>
      <c r="E4" s="12">
        <f t="shared" si="0"/>
        <v>7.4</v>
      </c>
      <c r="F4" s="5"/>
    </row>
    <row r="5" spans="1:6" ht="12.75">
      <c r="A5" s="8" t="s">
        <v>9</v>
      </c>
      <c r="B5" s="13"/>
      <c r="C5" s="1">
        <v>225</v>
      </c>
      <c r="D5" s="31">
        <v>37</v>
      </c>
      <c r="E5" s="12">
        <f t="shared" si="0"/>
        <v>8.33</v>
      </c>
      <c r="F5" s="5"/>
    </row>
    <row r="6" spans="1:6" ht="12.75">
      <c r="A6" s="8" t="s">
        <v>10</v>
      </c>
      <c r="B6" s="14"/>
      <c r="C6" s="1">
        <v>15</v>
      </c>
      <c r="D6" s="31">
        <v>72.94</v>
      </c>
      <c r="E6" s="12">
        <f t="shared" si="0"/>
        <v>1.09</v>
      </c>
      <c r="F6" s="5"/>
    </row>
    <row r="7" spans="1:6" ht="12.75">
      <c r="A7" s="8" t="s">
        <v>59</v>
      </c>
      <c r="B7" s="14"/>
      <c r="C7" s="1">
        <v>15</v>
      </c>
      <c r="D7" s="31">
        <v>72.94</v>
      </c>
      <c r="E7" s="12">
        <f t="shared" si="0"/>
        <v>1.09</v>
      </c>
      <c r="F7" s="5"/>
    </row>
    <row r="8" spans="1:6" ht="12.75">
      <c r="A8" s="8" t="s">
        <v>12</v>
      </c>
      <c r="B8" s="13"/>
      <c r="C8" s="1">
        <v>40</v>
      </c>
      <c r="D8" s="31">
        <v>95</v>
      </c>
      <c r="E8" s="12">
        <f t="shared" si="0"/>
        <v>3.8</v>
      </c>
      <c r="F8" s="5"/>
    </row>
    <row r="9" spans="1:6" ht="12.75">
      <c r="A9" s="15" t="s">
        <v>13</v>
      </c>
      <c r="B9" s="16"/>
      <c r="C9" s="3">
        <v>0</v>
      </c>
      <c r="D9" s="32">
        <v>123</v>
      </c>
      <c r="E9" s="19">
        <f t="shared" si="0"/>
        <v>0</v>
      </c>
      <c r="F9" s="5"/>
    </row>
    <row r="10" spans="1:6" ht="12.75">
      <c r="A10" s="8" t="s">
        <v>14</v>
      </c>
      <c r="B10" s="13"/>
      <c r="C10" s="1">
        <f>SUM(C3:C9)</f>
        <v>2001.56</v>
      </c>
      <c r="D10" s="43">
        <f>ROUND(E10/C10*1000,2)</f>
        <v>40.13</v>
      </c>
      <c r="E10" s="12">
        <f>SUM(E3:E9)</f>
        <v>80.33</v>
      </c>
      <c r="F10" s="5"/>
    </row>
    <row r="11" spans="1:6" ht="12.75">
      <c r="A11" s="15" t="s">
        <v>15</v>
      </c>
      <c r="B11" s="33">
        <v>40</v>
      </c>
      <c r="C11" s="3">
        <f>B11*6</f>
        <v>240</v>
      </c>
      <c r="D11" s="32">
        <v>48</v>
      </c>
      <c r="E11" s="19">
        <f>ROUND(C11*D11/1000,2)</f>
        <v>11.52</v>
      </c>
      <c r="F11" s="5"/>
    </row>
    <row r="12" spans="1:6" ht="12.75">
      <c r="A12" s="8" t="s">
        <v>16</v>
      </c>
      <c r="B12" s="9"/>
      <c r="C12" s="10">
        <f>SUM(C10:C11)</f>
        <v>2241.56</v>
      </c>
      <c r="D12" s="43">
        <f>ROUND(E12/C12*1000,2)</f>
        <v>40.98</v>
      </c>
      <c r="E12" s="12">
        <f>SUM(E10:E11)</f>
        <v>91.85</v>
      </c>
      <c r="F12" s="5"/>
    </row>
    <row r="13" spans="1:6" ht="12.75">
      <c r="A13" s="15" t="s">
        <v>17</v>
      </c>
      <c r="B13" s="20"/>
      <c r="C13" s="17">
        <v>-7</v>
      </c>
      <c r="D13" s="18">
        <f>D11</f>
        <v>48</v>
      </c>
      <c r="E13" s="19">
        <f>ROUND(C13*D13/1000,2)</f>
        <v>-0.34</v>
      </c>
      <c r="F13" s="5"/>
    </row>
    <row r="14" spans="1:6" ht="13.5" thickBot="1">
      <c r="A14" s="21" t="s">
        <v>18</v>
      </c>
      <c r="B14" s="22"/>
      <c r="C14" s="23">
        <f>ROUND(SUM(C12:C13),0)</f>
        <v>2235</v>
      </c>
      <c r="D14" s="44">
        <f>ROUND(E14/C14*1000,2)</f>
        <v>40.94</v>
      </c>
      <c r="E14" s="30">
        <f>E12+E13</f>
        <v>91.50999999999999</v>
      </c>
      <c r="F14" s="5"/>
    </row>
    <row r="15" spans="1:6" ht="13.5" thickTop="1">
      <c r="A15" s="8" t="s">
        <v>19</v>
      </c>
      <c r="B15" s="45">
        <v>2400</v>
      </c>
      <c r="C15" s="46" t="str">
        <f>IF(C14&gt;B15,C14-B15,"Okay")</f>
        <v>Okay</v>
      </c>
      <c r="D15" s="5"/>
      <c r="E15" s="5"/>
      <c r="F15" s="5"/>
    </row>
    <row r="16" spans="1:6" ht="12.75">
      <c r="A16" s="8" t="s">
        <v>20</v>
      </c>
      <c r="B16" s="9"/>
      <c r="C16" s="46">
        <f>IF(B15&gt;C14,B15-C14,"Over Gross")</f>
        <v>165</v>
      </c>
      <c r="D16" s="5"/>
      <c r="E16" s="5"/>
      <c r="F16" s="5"/>
    </row>
    <row r="17" spans="1:5" ht="12.75">
      <c r="A17" s="5"/>
      <c r="B17" s="5"/>
      <c r="C17" s="5"/>
      <c r="D17" s="5"/>
      <c r="E17" s="5"/>
    </row>
    <row r="18" s="24" customFormat="1" ht="12.75">
      <c r="A18" s="24" t="s">
        <v>21</v>
      </c>
    </row>
    <row r="19" s="24" customFormat="1" ht="12.75">
      <c r="A19" s="25" t="s">
        <v>22</v>
      </c>
    </row>
    <row r="20" s="24" customFormat="1" ht="12.75">
      <c r="A20" s="25" t="s">
        <v>23</v>
      </c>
    </row>
    <row r="21" s="24" customFormat="1" ht="12.75"/>
    <row r="22" spans="1:5" s="24" customFormat="1" ht="15">
      <c r="A22"/>
      <c r="B22" s="39" t="s">
        <v>24</v>
      </c>
      <c r="C22" s="39" t="s">
        <v>25</v>
      </c>
      <c r="D22" s="39" t="s">
        <v>32</v>
      </c>
      <c r="E22" s="39" t="s">
        <v>26</v>
      </c>
    </row>
    <row r="23" spans="1:5" s="24" customFormat="1" ht="12.75">
      <c r="A23" s="40" t="s">
        <v>27</v>
      </c>
      <c r="B23" s="38">
        <f>B15</f>
        <v>2400</v>
      </c>
      <c r="C23" s="38">
        <v>99</v>
      </c>
      <c r="D23" s="38">
        <v>85</v>
      </c>
      <c r="E23" s="38">
        <v>65</v>
      </c>
    </row>
    <row r="24" spans="1:5" s="26" customFormat="1" ht="15">
      <c r="A24" s="41" t="s">
        <v>28</v>
      </c>
      <c r="B24" s="38">
        <f>ROUND(C14,0)</f>
        <v>2235</v>
      </c>
      <c r="C24" s="42">
        <f>ROUND(SQRT($B$24/$B$23)*C23,0)</f>
        <v>96</v>
      </c>
      <c r="D24" s="42">
        <f>ROUND(SQRT($B$24/$B$23)*D23,0)</f>
        <v>82</v>
      </c>
      <c r="E24" s="42">
        <f>ROUND(SQRT($B$24/$B$23)*E23,0)</f>
        <v>63</v>
      </c>
    </row>
    <row r="25" spans="3:4" s="26" customFormat="1" ht="15">
      <c r="C25" s="39" t="s">
        <v>29</v>
      </c>
      <c r="D25" s="39" t="s">
        <v>30</v>
      </c>
    </row>
    <row r="26" spans="3:4" s="26" customFormat="1" ht="15">
      <c r="C26" s="38">
        <v>44</v>
      </c>
      <c r="D26" s="38">
        <v>33</v>
      </c>
    </row>
    <row r="27" spans="3:4" s="26" customFormat="1" ht="15">
      <c r="C27" s="38">
        <f>ROUND(SQRT($B$24/$B$23)*C26,0)</f>
        <v>42</v>
      </c>
      <c r="D27" s="38">
        <f>ROUND(SQRT($B$24/$B$23)*D26,0)</f>
        <v>32</v>
      </c>
    </row>
    <row r="28" s="26" customFormat="1" ht="15"/>
    <row r="29" s="26" customFormat="1" ht="15"/>
    <row r="30" s="26" customFormat="1" ht="15"/>
    <row r="31" s="26" customFormat="1" ht="15"/>
    <row r="32" s="26" customFormat="1" ht="15"/>
    <row r="33" spans="1:5" ht="12.75">
      <c r="A33" s="5"/>
      <c r="B33" s="5"/>
      <c r="C33" s="5"/>
      <c r="D33" s="5"/>
      <c r="E33" s="5"/>
    </row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pans="1:5" ht="12.75">
      <c r="A50" s="5"/>
      <c r="B50" s="5"/>
      <c r="C50" s="5"/>
      <c r="D50" s="5"/>
      <c r="E50" s="5"/>
    </row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pans="1:5" ht="12.75">
      <c r="A68" s="5"/>
      <c r="B68" s="5"/>
      <c r="C68" s="5"/>
      <c r="D68" s="5"/>
      <c r="E68" s="5"/>
    </row>
    <row r="69" ht="12.75">
      <c r="A69" s="27"/>
    </row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pans="1:5" ht="12.75">
      <c r="A86" s="5"/>
      <c r="B86" s="5"/>
      <c r="C86" s="5"/>
      <c r="D86" s="5"/>
      <c r="E86" s="5"/>
    </row>
    <row r="106" spans="3:5" ht="12.75">
      <c r="C106" s="28"/>
      <c r="E106" s="28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C6" sqref="C6"/>
    </sheetView>
  </sheetViews>
  <sheetFormatPr defaultColWidth="9.796875" defaultRowHeight="15"/>
  <cols>
    <col min="1" max="1" width="20.3984375" style="7" customWidth="1"/>
    <col min="2" max="2" width="6.296875" style="7" customWidth="1"/>
    <col min="3" max="3" width="6.19921875" style="7" customWidth="1"/>
    <col min="4" max="4" width="5.296875" style="7" customWidth="1"/>
    <col min="5" max="5" width="8.296875" style="7" customWidth="1"/>
    <col min="6" max="16384" width="9.796875" style="7" customWidth="1"/>
  </cols>
  <sheetData>
    <row r="1" spans="1:6" ht="12.75">
      <c r="A1" s="4" t="s">
        <v>0</v>
      </c>
      <c r="B1" s="5"/>
      <c r="C1" s="5"/>
      <c r="D1" s="29" t="s">
        <v>1</v>
      </c>
      <c r="E1" s="6"/>
      <c r="F1" s="5"/>
    </row>
    <row r="2" spans="1:6" ht="12.75">
      <c r="A2" s="4" t="s">
        <v>33</v>
      </c>
      <c r="B2" s="29" t="s">
        <v>3</v>
      </c>
      <c r="C2" s="29" t="s">
        <v>4</v>
      </c>
      <c r="D2" s="29" t="s">
        <v>5</v>
      </c>
      <c r="E2" s="29" t="s">
        <v>6</v>
      </c>
      <c r="F2" s="5"/>
    </row>
    <row r="3" spans="1:6" ht="12.75">
      <c r="A3" s="8" t="s">
        <v>7</v>
      </c>
      <c r="B3" s="9"/>
      <c r="C3" s="1">
        <v>1528.02</v>
      </c>
      <c r="D3" s="31">
        <v>39.2</v>
      </c>
      <c r="E3" s="12">
        <f aca="true" t="shared" si="0" ref="E3:E9">ROUND(C3*D3/1000,2)</f>
        <v>59.9</v>
      </c>
      <c r="F3" s="11"/>
    </row>
    <row r="4" spans="1:6" ht="12.75">
      <c r="A4" s="8" t="s">
        <v>8</v>
      </c>
      <c r="B4" s="13"/>
      <c r="C4" s="2">
        <v>200</v>
      </c>
      <c r="D4" s="31">
        <v>37</v>
      </c>
      <c r="E4" s="12">
        <f t="shared" si="0"/>
        <v>7.4</v>
      </c>
      <c r="F4" s="5"/>
    </row>
    <row r="5" spans="1:6" ht="12.75">
      <c r="A5" s="8" t="s">
        <v>9</v>
      </c>
      <c r="B5" s="13"/>
      <c r="C5" s="1">
        <v>225</v>
      </c>
      <c r="D5" s="31">
        <v>37</v>
      </c>
      <c r="E5" s="12">
        <f t="shared" si="0"/>
        <v>8.33</v>
      </c>
      <c r="F5" s="5"/>
    </row>
    <row r="6" spans="1:6" ht="12.75">
      <c r="A6" s="8" t="s">
        <v>10</v>
      </c>
      <c r="B6" s="14"/>
      <c r="C6" s="1">
        <v>0</v>
      </c>
      <c r="D6" s="31">
        <v>72.94</v>
      </c>
      <c r="E6" s="12">
        <f t="shared" si="0"/>
        <v>0</v>
      </c>
      <c r="F6" s="5"/>
    </row>
    <row r="7" spans="1:6" ht="12.75">
      <c r="A7" s="8" t="s">
        <v>11</v>
      </c>
      <c r="B7" s="14"/>
      <c r="C7" s="1">
        <v>0</v>
      </c>
      <c r="D7" s="31">
        <v>72.94</v>
      </c>
      <c r="E7" s="12">
        <f t="shared" si="0"/>
        <v>0</v>
      </c>
      <c r="F7" s="5"/>
    </row>
    <row r="8" spans="1:6" ht="12.75">
      <c r="A8" s="8" t="s">
        <v>12</v>
      </c>
      <c r="B8" s="13"/>
      <c r="C8" s="1">
        <v>40</v>
      </c>
      <c r="D8" s="31">
        <v>95</v>
      </c>
      <c r="E8" s="12">
        <f t="shared" si="0"/>
        <v>3.8</v>
      </c>
      <c r="F8" s="5"/>
    </row>
    <row r="9" spans="1:6" ht="12.75">
      <c r="A9" s="15" t="s">
        <v>13</v>
      </c>
      <c r="B9" s="16"/>
      <c r="C9" s="3">
        <v>0</v>
      </c>
      <c r="D9" s="32">
        <v>123</v>
      </c>
      <c r="E9" s="19">
        <f t="shared" si="0"/>
        <v>0</v>
      </c>
      <c r="F9" s="5"/>
    </row>
    <row r="10" spans="1:6" ht="12.75">
      <c r="A10" s="8" t="s">
        <v>14</v>
      </c>
      <c r="B10" s="13"/>
      <c r="C10" s="1">
        <f>SUM(C3:C9)</f>
        <v>1993.02</v>
      </c>
      <c r="D10" s="43">
        <f>ROUND(E10/C10*1000,2)</f>
        <v>39.85</v>
      </c>
      <c r="E10" s="12">
        <f>SUM(E3:E9)</f>
        <v>79.42999999999999</v>
      </c>
      <c r="F10" s="5"/>
    </row>
    <row r="11" spans="1:6" ht="12.75">
      <c r="A11" s="15" t="s">
        <v>15</v>
      </c>
      <c r="B11" s="33">
        <v>40</v>
      </c>
      <c r="C11" s="3">
        <f>B11*6</f>
        <v>240</v>
      </c>
      <c r="D11" s="32">
        <v>48</v>
      </c>
      <c r="E11" s="19">
        <f>ROUND(C11*D11/1000,2)</f>
        <v>11.52</v>
      </c>
      <c r="F11" s="5"/>
    </row>
    <row r="12" spans="1:6" ht="12.75">
      <c r="A12" s="8" t="s">
        <v>16</v>
      </c>
      <c r="B12" s="9"/>
      <c r="C12" s="10">
        <f>SUM(C10:C11)</f>
        <v>2233.02</v>
      </c>
      <c r="D12" s="43">
        <f>ROUND(E12/C12*1000,2)</f>
        <v>40.73</v>
      </c>
      <c r="E12" s="12">
        <f>SUM(E10:E11)</f>
        <v>90.94999999999999</v>
      </c>
      <c r="F12" s="5"/>
    </row>
    <row r="13" spans="1:6" ht="12.75">
      <c r="A13" s="15" t="s">
        <v>17</v>
      </c>
      <c r="B13" s="20"/>
      <c r="C13" s="17">
        <v>-7</v>
      </c>
      <c r="D13" s="18">
        <f>D11</f>
        <v>48</v>
      </c>
      <c r="E13" s="19">
        <f>ROUND(C13*D13/1000,2)</f>
        <v>-0.34</v>
      </c>
      <c r="F13" s="5"/>
    </row>
    <row r="14" spans="1:6" ht="13.5" thickBot="1">
      <c r="A14" s="21" t="s">
        <v>18</v>
      </c>
      <c r="B14" s="22"/>
      <c r="C14" s="23">
        <f>ROUND(SUM(C12:C13),0)</f>
        <v>2226</v>
      </c>
      <c r="D14" s="44">
        <f>ROUND(E14/C14*1000,2)</f>
        <v>40.71</v>
      </c>
      <c r="E14" s="30">
        <f>E12+E13</f>
        <v>90.60999999999999</v>
      </c>
      <c r="F14" s="5"/>
    </row>
    <row r="15" spans="1:6" ht="13.5" thickTop="1">
      <c r="A15" s="8" t="s">
        <v>19</v>
      </c>
      <c r="B15" s="45">
        <v>2550</v>
      </c>
      <c r="C15" s="46" t="str">
        <f>IF(C14&gt;B15,C14-B15,"Okay")</f>
        <v>Okay</v>
      </c>
      <c r="D15" s="5"/>
      <c r="E15" s="5"/>
      <c r="F15" s="5"/>
    </row>
    <row r="16" spans="1:6" ht="12.75">
      <c r="A16" s="8" t="s">
        <v>20</v>
      </c>
      <c r="B16" s="9"/>
      <c r="C16" s="46">
        <f>IF(B15&gt;C14,B15-C14,"Over Gross")</f>
        <v>324</v>
      </c>
      <c r="D16" s="5"/>
      <c r="E16" s="5"/>
      <c r="F16" s="5"/>
    </row>
    <row r="17" spans="1:5" ht="12.75">
      <c r="A17" s="5"/>
      <c r="B17" s="5"/>
      <c r="C17" s="5"/>
      <c r="D17" s="5"/>
      <c r="E17" s="5"/>
    </row>
    <row r="18" s="24" customFormat="1" ht="12.75">
      <c r="A18" s="24" t="s">
        <v>21</v>
      </c>
    </row>
    <row r="19" s="24" customFormat="1" ht="12.75">
      <c r="A19" s="25" t="s">
        <v>22</v>
      </c>
    </row>
    <row r="20" s="24" customFormat="1" ht="12.75">
      <c r="A20" s="25" t="s">
        <v>23</v>
      </c>
    </row>
    <row r="21" s="24" customFormat="1" ht="12.75"/>
    <row r="22" spans="1:5" s="24" customFormat="1" ht="15">
      <c r="A22"/>
      <c r="B22" s="39" t="s">
        <v>24</v>
      </c>
      <c r="C22" s="39" t="s">
        <v>25</v>
      </c>
      <c r="D22" s="39" t="s">
        <v>32</v>
      </c>
      <c r="E22" s="39" t="s">
        <v>26</v>
      </c>
    </row>
    <row r="23" spans="1:5" s="24" customFormat="1" ht="12.75">
      <c r="A23" s="40" t="s">
        <v>27</v>
      </c>
      <c r="B23" s="38">
        <v>2550</v>
      </c>
      <c r="C23" s="38">
        <v>105</v>
      </c>
      <c r="D23" s="38">
        <v>85</v>
      </c>
      <c r="E23" s="38">
        <v>65</v>
      </c>
    </row>
    <row r="24" spans="1:5" s="26" customFormat="1" ht="15">
      <c r="A24" s="41" t="s">
        <v>28</v>
      </c>
      <c r="B24" s="38">
        <f>ROUND(C14,0)</f>
        <v>2226</v>
      </c>
      <c r="C24" s="42">
        <f>ROUND(SQRT($B$24/$B$23)*C23,0)</f>
        <v>98</v>
      </c>
      <c r="D24" s="42">
        <f>ROUND(SQRT($B$24/$B$23)*D23,0)</f>
        <v>79</v>
      </c>
      <c r="E24" s="42">
        <f>ROUND(SQRT($B$24/$B$23)*E23,0)</f>
        <v>61</v>
      </c>
    </row>
    <row r="25" spans="3:4" s="26" customFormat="1" ht="15">
      <c r="C25" s="39" t="s">
        <v>29</v>
      </c>
      <c r="D25" s="39" t="s">
        <v>30</v>
      </c>
    </row>
    <row r="26" spans="3:4" s="26" customFormat="1" ht="15">
      <c r="C26" s="38">
        <v>50</v>
      </c>
      <c r="D26" s="38">
        <v>40</v>
      </c>
    </row>
    <row r="27" spans="3:4" s="26" customFormat="1" ht="15">
      <c r="C27" s="38">
        <f>ROUND(SQRT($B$24/$B$23)*C26,0)</f>
        <v>47</v>
      </c>
      <c r="D27" s="38">
        <f>ROUND(SQRT($B$24/$B$23)*D26,0)</f>
        <v>37</v>
      </c>
    </row>
    <row r="28" s="26" customFormat="1" ht="15"/>
    <row r="29" s="26" customFormat="1" ht="15"/>
    <row r="30" s="26" customFormat="1" ht="15"/>
    <row r="31" s="26" customFormat="1" ht="15"/>
    <row r="32" s="26" customFormat="1" ht="15"/>
    <row r="33" spans="1:5" ht="12.75">
      <c r="A33" s="5"/>
      <c r="B33" s="5"/>
      <c r="C33" s="5"/>
      <c r="D33" s="5"/>
      <c r="E33" s="5"/>
    </row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pans="1:5" ht="12.75">
      <c r="A50" s="5"/>
      <c r="B50" s="5"/>
      <c r="C50" s="5"/>
      <c r="D50" s="5"/>
      <c r="E50" s="5"/>
    </row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pans="1:5" ht="12.75">
      <c r="A68" s="5"/>
      <c r="B68" s="5"/>
      <c r="C68" s="5"/>
      <c r="D68" s="5"/>
      <c r="E68" s="5"/>
    </row>
    <row r="69" ht="12.75">
      <c r="A69" s="27"/>
    </row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pans="1:5" ht="12.75">
      <c r="A86" s="5"/>
      <c r="B86" s="5"/>
      <c r="C86" s="5"/>
      <c r="D86" s="5"/>
      <c r="E86" s="5"/>
    </row>
    <row r="106" spans="3:5" ht="12.75">
      <c r="C106" s="28"/>
      <c r="E106" s="28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A35" sqref="A35"/>
    </sheetView>
  </sheetViews>
  <sheetFormatPr defaultColWidth="9.796875" defaultRowHeight="15"/>
  <cols>
    <col min="1" max="1" width="20.3984375" style="7" customWidth="1"/>
    <col min="2" max="2" width="6.296875" style="7" customWidth="1"/>
    <col min="3" max="3" width="6.19921875" style="7" customWidth="1"/>
    <col min="4" max="4" width="5.296875" style="7" customWidth="1"/>
    <col min="5" max="5" width="8.296875" style="7" customWidth="1"/>
    <col min="6" max="16384" width="9.796875" style="7" customWidth="1"/>
  </cols>
  <sheetData>
    <row r="1" spans="1:6" ht="12.75">
      <c r="A1" s="4" t="s">
        <v>0</v>
      </c>
      <c r="B1" s="5"/>
      <c r="C1" s="5"/>
      <c r="D1" s="29" t="s">
        <v>1</v>
      </c>
      <c r="E1" s="6"/>
      <c r="F1" s="5"/>
    </row>
    <row r="2" spans="1:6" ht="12.75">
      <c r="A2" s="4" t="s">
        <v>31</v>
      </c>
      <c r="B2" s="29" t="s">
        <v>3</v>
      </c>
      <c r="C2" s="29" t="s">
        <v>4</v>
      </c>
      <c r="D2" s="29" t="s">
        <v>5</v>
      </c>
      <c r="E2" s="29" t="s">
        <v>6</v>
      </c>
      <c r="F2" s="5"/>
    </row>
    <row r="3" spans="1:6" ht="12.75">
      <c r="A3" s="8" t="s">
        <v>7</v>
      </c>
      <c r="B3" s="9"/>
      <c r="C3" s="1">
        <v>1536.18</v>
      </c>
      <c r="D3" s="31">
        <v>38.57</v>
      </c>
      <c r="E3" s="12">
        <f aca="true" t="shared" si="0" ref="E3:E9">ROUND(C3*D3/1000,2)</f>
        <v>59.25</v>
      </c>
      <c r="F3" s="11"/>
    </row>
    <row r="4" spans="1:6" ht="12.75">
      <c r="A4" s="8" t="s">
        <v>8</v>
      </c>
      <c r="B4" s="13"/>
      <c r="C4" s="2">
        <v>120</v>
      </c>
      <c r="D4" s="31">
        <v>37</v>
      </c>
      <c r="E4" s="12">
        <f t="shared" si="0"/>
        <v>4.44</v>
      </c>
      <c r="F4" s="5"/>
    </row>
    <row r="5" spans="1:6" ht="12.75">
      <c r="A5" s="8" t="s">
        <v>9</v>
      </c>
      <c r="B5" s="13"/>
      <c r="C5" s="1">
        <v>260</v>
      </c>
      <c r="D5" s="31">
        <v>37</v>
      </c>
      <c r="E5" s="12">
        <f t="shared" si="0"/>
        <v>9.62</v>
      </c>
      <c r="F5" s="5"/>
    </row>
    <row r="6" spans="1:6" ht="12.75">
      <c r="A6" s="8" t="s">
        <v>10</v>
      </c>
      <c r="B6" s="14"/>
      <c r="C6" s="1">
        <v>5</v>
      </c>
      <c r="D6" s="31">
        <v>73</v>
      </c>
      <c r="E6" s="12">
        <f t="shared" si="0"/>
        <v>0.37</v>
      </c>
      <c r="F6" s="5"/>
    </row>
    <row r="7" spans="1:6" ht="12.75">
      <c r="A7" s="8" t="s">
        <v>11</v>
      </c>
      <c r="B7" s="14"/>
      <c r="C7" s="1">
        <v>5</v>
      </c>
      <c r="D7" s="31">
        <v>73</v>
      </c>
      <c r="E7" s="12">
        <f t="shared" si="0"/>
        <v>0.37</v>
      </c>
      <c r="F7" s="5"/>
    </row>
    <row r="8" spans="1:6" ht="12.75">
      <c r="A8" s="8" t="s">
        <v>12</v>
      </c>
      <c r="B8" s="13"/>
      <c r="C8" s="1">
        <v>25</v>
      </c>
      <c r="D8" s="31">
        <v>95</v>
      </c>
      <c r="E8" s="12">
        <f t="shared" si="0"/>
        <v>2.38</v>
      </c>
      <c r="F8" s="5"/>
    </row>
    <row r="9" spans="1:6" ht="12.75">
      <c r="A9" s="15" t="s">
        <v>13</v>
      </c>
      <c r="B9" s="16"/>
      <c r="C9" s="3">
        <v>0</v>
      </c>
      <c r="D9" s="32">
        <v>123</v>
      </c>
      <c r="E9" s="19">
        <f t="shared" si="0"/>
        <v>0</v>
      </c>
      <c r="F9" s="5"/>
    </row>
    <row r="10" spans="1:6" ht="12.75">
      <c r="A10" s="8" t="s">
        <v>14</v>
      </c>
      <c r="B10" s="13"/>
      <c r="C10" s="1">
        <f>SUM(C3:C9)</f>
        <v>1951.18</v>
      </c>
      <c r="D10" s="43">
        <f>ROUND(E10/C10*1000,2)</f>
        <v>39.17</v>
      </c>
      <c r="E10" s="12">
        <f>SUM(E3:E9)</f>
        <v>76.43</v>
      </c>
      <c r="F10" s="5"/>
    </row>
    <row r="11" spans="1:6" ht="12.75">
      <c r="A11" s="15" t="s">
        <v>15</v>
      </c>
      <c r="B11" s="33">
        <v>40</v>
      </c>
      <c r="C11" s="3">
        <f>B11*6</f>
        <v>240</v>
      </c>
      <c r="D11" s="32">
        <v>48</v>
      </c>
      <c r="E11" s="19">
        <f>ROUND(C11*D11/1000,2)</f>
        <v>11.52</v>
      </c>
      <c r="F11" s="5"/>
    </row>
    <row r="12" spans="1:6" ht="12.75">
      <c r="A12" s="8" t="s">
        <v>16</v>
      </c>
      <c r="B12" s="9"/>
      <c r="C12" s="10">
        <f>SUM(C10:C11)</f>
        <v>2191.1800000000003</v>
      </c>
      <c r="D12" s="43">
        <f>ROUND(E12/C12*1000,2)</f>
        <v>40.14</v>
      </c>
      <c r="E12" s="12">
        <f>SUM(E10:E11)</f>
        <v>87.95</v>
      </c>
      <c r="F12" s="5"/>
    </row>
    <row r="13" spans="1:6" ht="12.75">
      <c r="A13" s="15" t="s">
        <v>17</v>
      </c>
      <c r="B13" s="20"/>
      <c r="C13" s="17">
        <v>-7</v>
      </c>
      <c r="D13" s="18">
        <f>D11</f>
        <v>48</v>
      </c>
      <c r="E13" s="19">
        <f>ROUND(C13*D13/1000,2)</f>
        <v>-0.34</v>
      </c>
      <c r="F13" s="5"/>
    </row>
    <row r="14" spans="1:6" ht="13.5" thickBot="1">
      <c r="A14" s="21" t="s">
        <v>18</v>
      </c>
      <c r="B14" s="22"/>
      <c r="C14" s="23">
        <f>SUM(C12:C13)</f>
        <v>2184.1800000000003</v>
      </c>
      <c r="D14" s="44">
        <f>ROUND(E14/C14*1000,2)</f>
        <v>40.11</v>
      </c>
      <c r="E14" s="30">
        <f>E12+E13</f>
        <v>87.61</v>
      </c>
      <c r="F14" s="5"/>
    </row>
    <row r="15" spans="1:6" ht="13.5" thickTop="1">
      <c r="A15" s="8" t="s">
        <v>19</v>
      </c>
      <c r="B15" s="45">
        <v>2400</v>
      </c>
      <c r="C15" s="46" t="str">
        <f>IF(C14&gt;B15,C14-B15,"Okay")</f>
        <v>Okay</v>
      </c>
      <c r="D15" s="5"/>
      <c r="E15" s="5"/>
      <c r="F15" s="5"/>
    </row>
    <row r="16" spans="1:6" ht="12.75">
      <c r="A16" s="8" t="s">
        <v>20</v>
      </c>
      <c r="B16" s="9"/>
      <c r="C16" s="46">
        <f>IF(B15&gt;C14,B15-C14,"Over Gross")</f>
        <v>215.8199999999997</v>
      </c>
      <c r="D16" s="5"/>
      <c r="E16" s="5"/>
      <c r="F16" s="5"/>
    </row>
    <row r="17" spans="1:5" ht="12.75">
      <c r="A17" s="5"/>
      <c r="B17" s="5"/>
      <c r="C17" s="5"/>
      <c r="D17" s="5"/>
      <c r="E17" s="5"/>
    </row>
    <row r="18" s="24" customFormat="1" ht="12.75">
      <c r="A18" s="24" t="s">
        <v>21</v>
      </c>
    </row>
    <row r="19" s="24" customFormat="1" ht="12.75">
      <c r="A19" s="25" t="s">
        <v>22</v>
      </c>
    </row>
    <row r="20" s="24" customFormat="1" ht="12.75">
      <c r="A20" s="25" t="s">
        <v>23</v>
      </c>
    </row>
    <row r="21" s="24" customFormat="1" ht="12.75"/>
    <row r="22" spans="1:5" s="24" customFormat="1" ht="15">
      <c r="A22"/>
      <c r="B22" s="39" t="s">
        <v>24</v>
      </c>
      <c r="C22" s="39" t="s">
        <v>25</v>
      </c>
      <c r="D22" s="39" t="s">
        <v>32</v>
      </c>
      <c r="E22" s="39" t="s">
        <v>26</v>
      </c>
    </row>
    <row r="23" spans="1:5" s="24" customFormat="1" ht="12.75">
      <c r="A23" s="40" t="s">
        <v>27</v>
      </c>
      <c r="B23" s="38">
        <f>B15</f>
        <v>2400</v>
      </c>
      <c r="C23" s="38">
        <v>105</v>
      </c>
      <c r="D23" s="38">
        <v>85</v>
      </c>
      <c r="E23" s="38">
        <v>70</v>
      </c>
    </row>
    <row r="24" spans="1:5" s="26" customFormat="1" ht="15">
      <c r="A24" s="41" t="s">
        <v>28</v>
      </c>
      <c r="B24" s="38">
        <f>C14</f>
        <v>2184.1800000000003</v>
      </c>
      <c r="C24" s="42">
        <f>ROUND(SQRT($B$24/$B$23)*C23,0)</f>
        <v>100</v>
      </c>
      <c r="D24" s="42">
        <f>ROUND(SQRT($B$24/$B$23)*D23,0)</f>
        <v>81</v>
      </c>
      <c r="E24" s="42">
        <f>ROUND(SQRT($B$24/$B$23)*E23,0)</f>
        <v>67</v>
      </c>
    </row>
    <row r="25" spans="3:4" s="26" customFormat="1" ht="15">
      <c r="C25" s="39" t="s">
        <v>29</v>
      </c>
      <c r="D25" s="39" t="s">
        <v>30</v>
      </c>
    </row>
    <row r="26" spans="3:4" s="26" customFormat="1" ht="15">
      <c r="C26" s="38">
        <v>50</v>
      </c>
      <c r="D26" s="38">
        <v>40</v>
      </c>
    </row>
    <row r="27" spans="3:4" s="26" customFormat="1" ht="15">
      <c r="C27" s="38">
        <f>ROUND(SQRT($B$24/$B$23)*C26,0)</f>
        <v>48</v>
      </c>
      <c r="D27" s="38">
        <f>ROUND(SQRT($B$24/$B$23)*D26,0)</f>
        <v>38</v>
      </c>
    </row>
    <row r="28" s="26" customFormat="1" ht="15"/>
    <row r="29" s="26" customFormat="1" ht="15"/>
    <row r="30" s="26" customFormat="1" ht="15"/>
    <row r="31" s="26" customFormat="1" ht="15"/>
    <row r="32" s="26" customFormat="1" ht="15"/>
    <row r="33" spans="1:5" ht="12.75">
      <c r="A33" s="5"/>
      <c r="B33" s="5"/>
      <c r="C33" s="5"/>
      <c r="D33" s="5"/>
      <c r="E33" s="5"/>
    </row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pans="1:5" ht="12.75">
      <c r="A50" s="5"/>
      <c r="B50" s="5"/>
      <c r="C50" s="5"/>
      <c r="D50" s="5"/>
      <c r="E50" s="5"/>
    </row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pans="1:5" ht="12.75">
      <c r="A68" s="5"/>
      <c r="B68" s="5"/>
      <c r="C68" s="5"/>
      <c r="D68" s="5"/>
      <c r="E68" s="5"/>
    </row>
    <row r="69" ht="12.75">
      <c r="A69" s="27"/>
    </row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pans="1:5" ht="12.75">
      <c r="A86" s="5"/>
      <c r="B86" s="5"/>
      <c r="C86" s="5"/>
      <c r="D86" s="5"/>
      <c r="E86" s="5"/>
    </row>
    <row r="106" spans="3:5" ht="12.75">
      <c r="C106" s="28"/>
      <c r="E106" s="2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workbookViewId="0" topLeftCell="A1">
      <selection activeCell="C18" sqref="C18"/>
    </sheetView>
  </sheetViews>
  <sheetFormatPr defaultColWidth="9.796875" defaultRowHeight="15"/>
  <cols>
    <col min="1" max="1" width="20.3984375" style="7" customWidth="1"/>
    <col min="2" max="2" width="6.296875" style="7" customWidth="1"/>
    <col min="3" max="3" width="6.19921875" style="7" customWidth="1"/>
    <col min="4" max="4" width="5.296875" style="7" customWidth="1"/>
    <col min="5" max="5" width="8.296875" style="7" customWidth="1"/>
    <col min="6" max="16384" width="9.796875" style="7" customWidth="1"/>
  </cols>
  <sheetData>
    <row r="1" spans="1:6" ht="12.75">
      <c r="A1" s="4" t="s">
        <v>0</v>
      </c>
      <c r="B1" s="5"/>
      <c r="C1" s="5"/>
      <c r="D1" s="29" t="s">
        <v>1</v>
      </c>
      <c r="E1" s="6">
        <f ca="1">NOW()</f>
        <v>37701.56732592593</v>
      </c>
      <c r="F1" s="5"/>
    </row>
    <row r="2" spans="1:6" ht="12.75">
      <c r="A2" s="4" t="s">
        <v>2</v>
      </c>
      <c r="B2" s="29" t="s">
        <v>3</v>
      </c>
      <c r="C2" s="29" t="s">
        <v>4</v>
      </c>
      <c r="D2" s="29" t="s">
        <v>5</v>
      </c>
      <c r="E2" s="29" t="s">
        <v>6</v>
      </c>
      <c r="F2" s="5"/>
    </row>
    <row r="3" spans="1:6" ht="12.75">
      <c r="A3" s="8" t="s">
        <v>7</v>
      </c>
      <c r="B3" s="9"/>
      <c r="C3" s="1">
        <f>ROUND(1614.5,0)</f>
        <v>1615</v>
      </c>
      <c r="D3" s="31">
        <v>37.25</v>
      </c>
      <c r="E3" s="12">
        <f aca="true" t="shared" si="0" ref="E3:E9">ROUND(C3*D3/1000,2)</f>
        <v>60.16</v>
      </c>
      <c r="F3" s="11"/>
    </row>
    <row r="4" spans="1:6" ht="12.75">
      <c r="A4" s="8" t="s">
        <v>8</v>
      </c>
      <c r="B4" s="13"/>
      <c r="C4" s="2">
        <v>0</v>
      </c>
      <c r="D4" s="31">
        <v>37</v>
      </c>
      <c r="E4" s="12">
        <f t="shared" si="0"/>
        <v>0</v>
      </c>
      <c r="F4" s="5"/>
    </row>
    <row r="5" spans="1:6" ht="12.75">
      <c r="A5" s="8" t="s">
        <v>9</v>
      </c>
      <c r="B5" s="13"/>
      <c r="C5" s="1">
        <v>250</v>
      </c>
      <c r="D5" s="31">
        <v>37</v>
      </c>
      <c r="E5" s="12">
        <f t="shared" si="0"/>
        <v>9.25</v>
      </c>
      <c r="F5" s="5"/>
    </row>
    <row r="6" spans="1:6" ht="12.75">
      <c r="A6" s="8" t="s">
        <v>10</v>
      </c>
      <c r="B6" s="14"/>
      <c r="C6" s="1">
        <v>5</v>
      </c>
      <c r="D6" s="31">
        <v>72.94</v>
      </c>
      <c r="E6" s="12">
        <f t="shared" si="0"/>
        <v>0.36</v>
      </c>
      <c r="F6" s="5"/>
    </row>
    <row r="7" spans="1:6" ht="12.75">
      <c r="A7" s="8" t="s">
        <v>11</v>
      </c>
      <c r="B7" s="14"/>
      <c r="C7" s="1">
        <v>5</v>
      </c>
      <c r="D7" s="31">
        <v>72.94</v>
      </c>
      <c r="E7" s="12">
        <f t="shared" si="0"/>
        <v>0.36</v>
      </c>
      <c r="F7" s="5"/>
    </row>
    <row r="8" spans="1:6" ht="12.75">
      <c r="A8" s="8" t="s">
        <v>12</v>
      </c>
      <c r="B8" s="13"/>
      <c r="C8" s="1">
        <v>40</v>
      </c>
      <c r="D8" s="31">
        <v>95</v>
      </c>
      <c r="E8" s="12">
        <f t="shared" si="0"/>
        <v>3.8</v>
      </c>
      <c r="F8" s="5"/>
    </row>
    <row r="9" spans="1:6" ht="12.75">
      <c r="A9" s="15" t="s">
        <v>13</v>
      </c>
      <c r="B9" s="16"/>
      <c r="C9" s="3">
        <v>0</v>
      </c>
      <c r="D9" s="32">
        <v>123</v>
      </c>
      <c r="E9" s="19">
        <f t="shared" si="0"/>
        <v>0</v>
      </c>
      <c r="F9" s="5"/>
    </row>
    <row r="10" spans="1:6" ht="12.75">
      <c r="A10" s="8" t="s">
        <v>14</v>
      </c>
      <c r="B10" s="13"/>
      <c r="C10" s="1">
        <f>SUM(C3:C9)</f>
        <v>1915</v>
      </c>
      <c r="D10" s="34">
        <f>ROUND(E10/C10*1000,2)</f>
        <v>38.61</v>
      </c>
      <c r="E10" s="12">
        <f>SUM(E3:E9)</f>
        <v>73.92999999999999</v>
      </c>
      <c r="F10" s="5"/>
    </row>
    <row r="11" spans="1:6" ht="12.75">
      <c r="A11" s="15" t="s">
        <v>15</v>
      </c>
      <c r="B11" s="33">
        <v>50</v>
      </c>
      <c r="C11" s="3">
        <f>B11*6</f>
        <v>300</v>
      </c>
      <c r="D11" s="32">
        <v>48</v>
      </c>
      <c r="E11" s="19">
        <f>ROUND(C11*D11/1000,2)</f>
        <v>14.4</v>
      </c>
      <c r="F11" s="5"/>
    </row>
    <row r="12" spans="1:6" ht="12.75">
      <c r="A12" s="8" t="s">
        <v>16</v>
      </c>
      <c r="B12" s="9"/>
      <c r="C12" s="10">
        <f>SUM(C10:C11)</f>
        <v>2215</v>
      </c>
      <c r="D12" s="34">
        <f>ROUND(E12/C12*1000,2)</f>
        <v>39.88</v>
      </c>
      <c r="E12" s="12">
        <f>SUM(E10:E11)</f>
        <v>88.33</v>
      </c>
      <c r="F12" s="5"/>
    </row>
    <row r="13" spans="1:6" ht="12.75">
      <c r="A13" s="15" t="s">
        <v>17</v>
      </c>
      <c r="B13" s="20"/>
      <c r="C13" s="17">
        <v>-7</v>
      </c>
      <c r="D13" s="18">
        <f>D11</f>
        <v>48</v>
      </c>
      <c r="E13" s="19">
        <f>ROUND(C13*D13/1000,2)</f>
        <v>-0.34</v>
      </c>
      <c r="F13" s="5"/>
    </row>
    <row r="14" spans="1:6" ht="13.5" thickBot="1">
      <c r="A14" s="21" t="s">
        <v>18</v>
      </c>
      <c r="B14" s="22"/>
      <c r="C14" s="23">
        <f>SUM(C12:C13)</f>
        <v>2208</v>
      </c>
      <c r="D14" s="35">
        <f>ROUND(E14/C14*1000,2)</f>
        <v>39.85</v>
      </c>
      <c r="E14" s="30">
        <f>E12+E13</f>
        <v>87.99</v>
      </c>
      <c r="F14" s="5"/>
    </row>
    <row r="15" spans="1:6" ht="13.5" thickTop="1">
      <c r="A15" s="8" t="s">
        <v>19</v>
      </c>
      <c r="B15" s="36">
        <v>2550</v>
      </c>
      <c r="C15" s="37" t="str">
        <f>IF(C14&gt;B15,C14-B15,"Okay")</f>
        <v>Okay</v>
      </c>
      <c r="D15" s="5"/>
      <c r="E15" s="5"/>
      <c r="F15" s="5"/>
    </row>
    <row r="16" spans="1:6" ht="12.75">
      <c r="A16" s="8" t="s">
        <v>20</v>
      </c>
      <c r="B16" s="9"/>
      <c r="C16" s="37">
        <f>IF(B15&gt;C14,B15-C14,"Over Gross")</f>
        <v>342</v>
      </c>
      <c r="D16" s="5"/>
      <c r="E16" s="5"/>
      <c r="F16" s="5"/>
    </row>
    <row r="17" spans="1:5" ht="12.75">
      <c r="A17" s="5"/>
      <c r="B17" s="5"/>
      <c r="C17" s="5"/>
      <c r="D17" s="5"/>
      <c r="E17" s="5"/>
    </row>
    <row r="18" s="24" customFormat="1" ht="12.75">
      <c r="A18" s="24" t="s">
        <v>21</v>
      </c>
    </row>
    <row r="19" s="24" customFormat="1" ht="12.75">
      <c r="A19" s="25" t="s">
        <v>22</v>
      </c>
    </row>
    <row r="20" s="24" customFormat="1" ht="12.75">
      <c r="A20" s="25" t="s">
        <v>23</v>
      </c>
    </row>
    <row r="21" s="24" customFormat="1" ht="12.75"/>
    <row r="22" spans="1:5" s="24" customFormat="1" ht="15">
      <c r="A22"/>
      <c r="B22" s="39" t="s">
        <v>24</v>
      </c>
      <c r="C22" s="39" t="s">
        <v>25</v>
      </c>
      <c r="D22" s="39" t="s">
        <v>26</v>
      </c>
      <c r="E22" s="39"/>
    </row>
    <row r="23" spans="1:5" s="24" customFormat="1" ht="12.75">
      <c r="A23" s="40" t="s">
        <v>27</v>
      </c>
      <c r="B23" s="38">
        <f>B15</f>
        <v>2550</v>
      </c>
      <c r="C23" s="38">
        <v>105</v>
      </c>
      <c r="D23" s="38">
        <v>70</v>
      </c>
      <c r="E23" s="38"/>
    </row>
    <row r="24" spans="1:5" s="26" customFormat="1" ht="15">
      <c r="A24" s="41" t="s">
        <v>28</v>
      </c>
      <c r="B24" s="38">
        <f>C14</f>
        <v>2208</v>
      </c>
      <c r="C24" s="42">
        <f>ROUND(SQRT($B$24/$B$23)*C23,0)</f>
        <v>98</v>
      </c>
      <c r="D24" s="42">
        <f>ROUND(SQRT($B$24/$B$23)*D23,0)</f>
        <v>65</v>
      </c>
      <c r="E24" s="42"/>
    </row>
    <row r="25" spans="3:4" s="26" customFormat="1" ht="15">
      <c r="C25" s="39" t="s">
        <v>29</v>
      </c>
      <c r="D25" s="39" t="s">
        <v>30</v>
      </c>
    </row>
    <row r="26" spans="3:4" s="26" customFormat="1" ht="15">
      <c r="C26" s="38">
        <v>50</v>
      </c>
      <c r="D26" s="38">
        <v>40</v>
      </c>
    </row>
    <row r="27" spans="3:4" s="26" customFormat="1" ht="15">
      <c r="C27" s="38">
        <f>ROUND(SQRT($B$24/$B$23)*C26,0)</f>
        <v>47</v>
      </c>
      <c r="D27" s="38">
        <f>ROUND(SQRT($B$24/$B$23)*D26,0)</f>
        <v>37</v>
      </c>
    </row>
    <row r="28" s="26" customFormat="1" ht="15"/>
    <row r="29" s="26" customFormat="1" ht="15"/>
    <row r="30" s="26" customFormat="1" ht="15"/>
    <row r="31" s="26" customFormat="1" ht="15"/>
    <row r="32" s="26" customFormat="1" ht="15"/>
    <row r="33" spans="1:5" ht="12.75">
      <c r="A33" s="5"/>
      <c r="B33" s="5"/>
      <c r="C33" s="5"/>
      <c r="D33" s="5"/>
      <c r="E33" s="5"/>
    </row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="26" customFormat="1" ht="15"/>
    <row r="48" s="26" customFormat="1" ht="15"/>
    <row r="49" s="26" customFormat="1" ht="15"/>
    <row r="50" spans="1:5" ht="12.75">
      <c r="A50" s="5"/>
      <c r="B50" s="5"/>
      <c r="C50" s="5"/>
      <c r="D50" s="5"/>
      <c r="E50" s="5"/>
    </row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="26" customFormat="1" ht="15"/>
    <row r="66" s="26" customFormat="1" ht="15"/>
    <row r="67" s="26" customFormat="1" ht="15"/>
    <row r="68" spans="1:5" ht="12.75">
      <c r="A68" s="5"/>
      <c r="B68" s="5"/>
      <c r="C68" s="5"/>
      <c r="D68" s="5"/>
      <c r="E68" s="5"/>
    </row>
    <row r="69" ht="12.75">
      <c r="A69" s="27"/>
    </row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="26" customFormat="1" ht="15"/>
    <row r="84" s="26" customFormat="1" ht="15"/>
    <row r="85" s="26" customFormat="1" ht="15"/>
    <row r="86" spans="1:5" ht="12.75">
      <c r="A86" s="5"/>
      <c r="B86" s="5"/>
      <c r="C86" s="5"/>
      <c r="D86" s="5"/>
      <c r="E86" s="5"/>
    </row>
    <row r="106" spans="3:5" ht="12.75">
      <c r="C106" s="28"/>
      <c r="E106" s="28"/>
    </row>
  </sheetData>
  <printOptions gridLines="1"/>
  <pageMargins left="0.75" right="0.75" top="1" bottom="1" header="0.5" footer="0.5"/>
  <pageSetup fitToHeight="1" fitToWidth="1"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C4" sqref="C4"/>
    </sheetView>
  </sheetViews>
  <sheetFormatPr defaultColWidth="9.796875" defaultRowHeight="15.75" customHeight="1"/>
  <cols>
    <col min="1" max="1" width="20.3984375" style="49" customWidth="1"/>
    <col min="2" max="2" width="7.19921875" style="49" customWidth="1"/>
    <col min="3" max="3" width="6.19921875" style="49" customWidth="1"/>
    <col min="4" max="4" width="5.8984375" style="49" bestFit="1" customWidth="1"/>
    <col min="5" max="5" width="7.59765625" style="49" customWidth="1"/>
    <col min="6" max="16384" width="9.796875" style="49" customWidth="1"/>
  </cols>
  <sheetData>
    <row r="1" spans="1:6" ht="15.75" customHeight="1">
      <c r="A1" s="4" t="s">
        <v>39</v>
      </c>
      <c r="B1" s="47"/>
      <c r="C1" s="47"/>
      <c r="D1" s="29" t="s">
        <v>1</v>
      </c>
      <c r="E1" s="48">
        <f ca="1">NOW()</f>
        <v>37701.56732592593</v>
      </c>
      <c r="F1" s="47"/>
    </row>
    <row r="2" spans="1:6" ht="15.75" customHeight="1">
      <c r="A2" s="4" t="s">
        <v>51</v>
      </c>
      <c r="B2" s="29" t="s">
        <v>3</v>
      </c>
      <c r="C2" s="29" t="s">
        <v>4</v>
      </c>
      <c r="D2" s="29" t="s">
        <v>5</v>
      </c>
      <c r="E2" s="29" t="s">
        <v>6</v>
      </c>
      <c r="F2" s="47"/>
    </row>
    <row r="3" spans="1:6" ht="15.75" customHeight="1">
      <c r="A3" s="50" t="s">
        <v>7</v>
      </c>
      <c r="B3" s="51"/>
      <c r="C3" s="52">
        <v>2635.95</v>
      </c>
      <c r="D3" s="53">
        <f>ROUND(E3/C3*1000,2)</f>
        <v>109.67</v>
      </c>
      <c r="E3" s="54">
        <f>289092.89/1000</f>
        <v>289.09289</v>
      </c>
      <c r="F3" s="55"/>
    </row>
    <row r="4" spans="1:6" ht="15.75" customHeight="1">
      <c r="A4" s="50" t="s">
        <v>8</v>
      </c>
      <c r="B4" s="56"/>
      <c r="C4" s="57">
        <v>265</v>
      </c>
      <c r="D4" s="58">
        <v>108</v>
      </c>
      <c r="E4" s="54">
        <f aca="true" t="shared" si="0" ref="E4:E9">ROUND(C4*D4/1000,2)</f>
        <v>28.62</v>
      </c>
      <c r="F4" s="47"/>
    </row>
    <row r="5" spans="1:6" ht="15.75" customHeight="1">
      <c r="A5" s="50" t="s">
        <v>9</v>
      </c>
      <c r="B5" s="56"/>
      <c r="C5" s="52">
        <v>200</v>
      </c>
      <c r="D5" s="58">
        <v>108</v>
      </c>
      <c r="E5" s="54">
        <f t="shared" si="0"/>
        <v>21.6</v>
      </c>
      <c r="F5" s="47"/>
    </row>
    <row r="6" spans="1:6" ht="15.75" customHeight="1">
      <c r="A6" s="50" t="s">
        <v>10</v>
      </c>
      <c r="B6" s="59"/>
      <c r="C6" s="52">
        <v>15</v>
      </c>
      <c r="D6" s="58">
        <v>144</v>
      </c>
      <c r="E6" s="54">
        <f t="shared" si="0"/>
        <v>2.16</v>
      </c>
      <c r="F6" s="47"/>
    </row>
    <row r="7" spans="1:6" ht="15.75" customHeight="1">
      <c r="A7" s="50" t="s">
        <v>41</v>
      </c>
      <c r="B7" s="59"/>
      <c r="C7" s="52">
        <v>15</v>
      </c>
      <c r="D7" s="58">
        <v>144</v>
      </c>
      <c r="E7" s="54">
        <f t="shared" si="0"/>
        <v>2.16</v>
      </c>
      <c r="F7" s="47"/>
    </row>
    <row r="8" spans="1:6" ht="15.75" customHeight="1">
      <c r="A8" s="50" t="s">
        <v>12</v>
      </c>
      <c r="B8" s="56"/>
      <c r="C8" s="52">
        <v>0</v>
      </c>
      <c r="D8" s="58">
        <v>167</v>
      </c>
      <c r="E8" s="54">
        <f t="shared" si="0"/>
        <v>0</v>
      </c>
      <c r="F8" s="47"/>
    </row>
    <row r="9" spans="1:6" ht="15.75" customHeight="1">
      <c r="A9" s="60" t="s">
        <v>42</v>
      </c>
      <c r="B9" s="61"/>
      <c r="C9" s="62">
        <v>0</v>
      </c>
      <c r="D9" s="63">
        <v>167</v>
      </c>
      <c r="E9" s="64">
        <f t="shared" si="0"/>
        <v>0</v>
      </c>
      <c r="F9" s="47"/>
    </row>
    <row r="10" spans="1:6" ht="15.75" customHeight="1">
      <c r="A10" s="50" t="s">
        <v>14</v>
      </c>
      <c r="B10" s="56"/>
      <c r="C10" s="52">
        <f>SUM(C3:C9)</f>
        <v>3130.95</v>
      </c>
      <c r="D10" s="65">
        <f>ROUND(E10/C10*1000,2)</f>
        <v>109.75</v>
      </c>
      <c r="E10" s="54">
        <f>SUM(E3:E9)</f>
        <v>343.6328900000001</v>
      </c>
      <c r="F10" s="47"/>
    </row>
    <row r="11" spans="1:6" ht="15.75" customHeight="1">
      <c r="A11" s="60" t="s">
        <v>15</v>
      </c>
      <c r="B11" s="66">
        <v>100</v>
      </c>
      <c r="C11" s="62">
        <f>B11*6</f>
        <v>600</v>
      </c>
      <c r="D11" s="63">
        <v>117</v>
      </c>
      <c r="E11" s="64">
        <f>ROUND(C11*D11/1000,2)</f>
        <v>70.2</v>
      </c>
      <c r="F11" s="47"/>
    </row>
    <row r="12" spans="1:6" ht="15.75" customHeight="1">
      <c r="A12" s="50" t="s">
        <v>16</v>
      </c>
      <c r="B12" s="51"/>
      <c r="C12" s="67">
        <f>C10+C11</f>
        <v>3730.95</v>
      </c>
      <c r="D12" s="65">
        <f>ROUND(E12/C12*1000,2)</f>
        <v>110.92</v>
      </c>
      <c r="E12" s="54">
        <f>E10+E11</f>
        <v>413.8328900000001</v>
      </c>
      <c r="F12" s="47"/>
    </row>
    <row r="13" spans="1:6" ht="15.75" customHeight="1">
      <c r="A13" s="60" t="s">
        <v>17</v>
      </c>
      <c r="B13" s="68"/>
      <c r="C13" s="69">
        <v>-8</v>
      </c>
      <c r="D13" s="70">
        <f>D11</f>
        <v>117</v>
      </c>
      <c r="E13" s="64">
        <f>ROUND(C13*D13/1000,2)</f>
        <v>-0.94</v>
      </c>
      <c r="F13" s="47"/>
    </row>
    <row r="14" spans="1:6" ht="15.75" customHeight="1" thickBot="1">
      <c r="A14" s="71" t="s">
        <v>18</v>
      </c>
      <c r="B14" s="72"/>
      <c r="C14" s="73">
        <f>C12+C13</f>
        <v>3722.95</v>
      </c>
      <c r="D14" s="74">
        <f>ROUND(E14/C14*1000,2)</f>
        <v>110.9</v>
      </c>
      <c r="E14" s="75">
        <f>E12+E13</f>
        <v>412.8928900000001</v>
      </c>
      <c r="F14" s="47"/>
    </row>
    <row r="15" spans="1:6" ht="15.75" customHeight="1" thickTop="1">
      <c r="A15" s="50" t="s">
        <v>19</v>
      </c>
      <c r="B15" s="76">
        <v>3900</v>
      </c>
      <c r="C15" s="77" t="str">
        <f>IF(C14&gt;B15,C14-B15,"Okay")</f>
        <v>Okay</v>
      </c>
      <c r="D15" s="47"/>
      <c r="E15" s="47"/>
      <c r="F15" s="47"/>
    </row>
    <row r="16" spans="1:6" ht="15.75" customHeight="1">
      <c r="A16" s="50" t="s">
        <v>20</v>
      </c>
      <c r="B16" s="51"/>
      <c r="C16" s="77">
        <f>IF(B15&gt;C14,B15-C14,"Over Gross")</f>
        <v>177.05000000000018</v>
      </c>
      <c r="D16" s="47"/>
      <c r="E16" s="47"/>
      <c r="F16" s="47"/>
    </row>
    <row r="17" spans="1:5" ht="15.75" customHeight="1">
      <c r="A17" s="47"/>
      <c r="B17" s="47"/>
      <c r="C17" s="47"/>
      <c r="D17" s="47"/>
      <c r="E17" s="47"/>
    </row>
    <row r="18" spans="1:5" s="79" customFormat="1" ht="15.75" customHeight="1">
      <c r="A18" s="78" t="s">
        <v>43</v>
      </c>
      <c r="B18" s="78"/>
      <c r="C18" s="78"/>
      <c r="D18" s="78"/>
      <c r="E18" s="78"/>
    </row>
    <row r="19" spans="1:5" s="79" customFormat="1" ht="15.75" customHeight="1">
      <c r="A19"/>
      <c r="B19" s="39" t="s">
        <v>24</v>
      </c>
      <c r="C19" s="39" t="s">
        <v>44</v>
      </c>
      <c r="D19" s="39" t="s">
        <v>45</v>
      </c>
      <c r="E19" s="39" t="s">
        <v>46</v>
      </c>
    </row>
    <row r="20" spans="1:5" s="79" customFormat="1" ht="15.75" customHeight="1">
      <c r="A20" s="40" t="s">
        <v>27</v>
      </c>
      <c r="B20" s="80">
        <v>3900</v>
      </c>
      <c r="C20" s="81">
        <v>132</v>
      </c>
      <c r="D20" s="81">
        <v>110</v>
      </c>
      <c r="E20" s="81">
        <v>95</v>
      </c>
    </row>
    <row r="21" spans="1:5" s="26" customFormat="1" ht="15.75" customHeight="1">
      <c r="A21" s="41" t="s">
        <v>28</v>
      </c>
      <c r="B21" s="80">
        <f>C14</f>
        <v>3722.95</v>
      </c>
      <c r="C21" s="82">
        <f>ROUND(SQRT($B$21/$B$20)*C20,0)</f>
        <v>129</v>
      </c>
      <c r="D21" s="82">
        <f>ROUND(SQRT($B$21/$B$20)*D20,0)</f>
        <v>107</v>
      </c>
      <c r="E21" s="82">
        <f>ROUND(SQRT($B$21/$B$20)*E20,0)</f>
        <v>93</v>
      </c>
    </row>
    <row r="22" spans="3:4" s="26" customFormat="1" ht="15.75" customHeight="1">
      <c r="C22" s="39" t="s">
        <v>47</v>
      </c>
      <c r="D22" s="39" t="s">
        <v>48</v>
      </c>
    </row>
    <row r="23" spans="1:4" s="26" customFormat="1" ht="15.75" customHeight="1">
      <c r="A23" s="40" t="s">
        <v>27</v>
      </c>
      <c r="B23" s="83">
        <v>3900</v>
      </c>
      <c r="C23" s="81">
        <v>70</v>
      </c>
      <c r="D23" s="81">
        <v>60</v>
      </c>
    </row>
    <row r="24" spans="1:4" s="26" customFormat="1" ht="15.75" customHeight="1">
      <c r="A24" s="41" t="s">
        <v>28</v>
      </c>
      <c r="B24" s="83">
        <f>C14</f>
        <v>3722.95</v>
      </c>
      <c r="C24" s="81">
        <f>ROUND(SQRT($B$21/$B$20)*C23,0)</f>
        <v>68</v>
      </c>
      <c r="D24" s="81">
        <f>ROUND(SQRT($B$21/$B$20)*D23,0)</f>
        <v>59</v>
      </c>
    </row>
    <row r="25" s="26" customFormat="1" ht="15.75" customHeight="1"/>
    <row r="26" spans="1:2" s="26" customFormat="1" ht="15">
      <c r="A26" s="84" t="s">
        <v>49</v>
      </c>
      <c r="B26" s="85">
        <v>1264.05</v>
      </c>
    </row>
    <row r="27" spans="1:3" s="26" customFormat="1" ht="15.75" customHeight="1">
      <c r="A27" s="84" t="s">
        <v>50</v>
      </c>
      <c r="B27" s="86">
        <v>3500</v>
      </c>
      <c r="C27" s="87"/>
    </row>
    <row r="28" spans="2:3" s="26" customFormat="1" ht="15.75" customHeight="1">
      <c r="B28" s="87"/>
      <c r="C28" s="87"/>
    </row>
    <row r="29" spans="2:3" s="26" customFormat="1" ht="15.75" customHeight="1">
      <c r="B29" s="87"/>
      <c r="C29" s="87"/>
    </row>
    <row r="30" spans="1:5" ht="15.75" customHeight="1">
      <c r="A30" s="47"/>
      <c r="B30" s="87"/>
      <c r="C30" s="87"/>
      <c r="D30" s="47"/>
      <c r="E30" s="47"/>
    </row>
    <row r="31" spans="2:3" ht="15.75" customHeight="1">
      <c r="B31" s="87"/>
      <c r="C31" s="87"/>
    </row>
    <row r="32" spans="2:3" s="26" customFormat="1" ht="15.75" customHeight="1">
      <c r="B32" s="87"/>
      <c r="C32" s="87"/>
    </row>
    <row r="33" spans="2:3" s="26" customFormat="1" ht="15.75" customHeight="1">
      <c r="B33" s="79"/>
      <c r="C33" s="79"/>
    </row>
    <row r="34" s="26" customFormat="1" ht="15.75" customHeight="1"/>
    <row r="35" s="26" customFormat="1" ht="15.75" customHeight="1"/>
    <row r="36" s="26" customFormat="1" ht="15.75" customHeight="1"/>
    <row r="37" s="26" customFormat="1" ht="15.75" customHeight="1"/>
    <row r="38" s="26" customFormat="1" ht="15.75" customHeight="1"/>
    <row r="39" s="26" customFormat="1" ht="15.75" customHeight="1"/>
    <row r="40" s="26" customFormat="1" ht="15.75" customHeight="1"/>
    <row r="41" s="26" customFormat="1" ht="15.75" customHeight="1"/>
    <row r="42" s="26" customFormat="1" ht="15.75" customHeight="1"/>
    <row r="43" s="26" customFormat="1" ht="15.75" customHeight="1"/>
    <row r="44" s="26" customFormat="1" ht="15.75" customHeight="1"/>
    <row r="45" s="26" customFormat="1" ht="15.75" customHeight="1"/>
    <row r="46" s="26" customFormat="1" ht="15.75" customHeight="1"/>
    <row r="47" spans="1:5" ht="15.75" customHeight="1">
      <c r="A47" s="47"/>
      <c r="B47" s="47"/>
      <c r="C47" s="47"/>
      <c r="D47" s="47"/>
      <c r="E47" s="47"/>
    </row>
    <row r="49" s="26" customFormat="1" ht="15.75" customHeight="1"/>
    <row r="50" s="26" customFormat="1" ht="15.75" customHeight="1"/>
    <row r="51" s="26" customFormat="1" ht="15.75" customHeight="1"/>
    <row r="52" s="26" customFormat="1" ht="15.75" customHeight="1"/>
    <row r="53" s="26" customFormat="1" ht="15.75" customHeight="1"/>
    <row r="54" s="26" customFormat="1" ht="15.75" customHeight="1"/>
    <row r="55" s="26" customFormat="1" ht="15.75" customHeight="1"/>
    <row r="56" s="26" customFormat="1" ht="15.75" customHeight="1"/>
    <row r="57" s="26" customFormat="1" ht="15.75" customHeight="1"/>
    <row r="58" s="26" customFormat="1" ht="15.75" customHeight="1"/>
    <row r="59" s="26" customFormat="1" ht="15.75" customHeight="1"/>
    <row r="60" s="26" customFormat="1" ht="15.75" customHeight="1"/>
    <row r="61" s="26" customFormat="1" ht="15.75" customHeight="1"/>
    <row r="62" s="26" customFormat="1" ht="15.75" customHeight="1"/>
    <row r="63" s="26" customFormat="1" ht="15.75" customHeight="1"/>
    <row r="64" s="26" customFormat="1" ht="15.75" customHeight="1"/>
    <row r="65" spans="1:5" ht="15.75" customHeight="1">
      <c r="A65" s="47"/>
      <c r="B65" s="47"/>
      <c r="C65" s="47"/>
      <c r="D65" s="47"/>
      <c r="E65" s="47"/>
    </row>
    <row r="66" ht="15.75" customHeight="1">
      <c r="A66" s="88"/>
    </row>
    <row r="68" s="26" customFormat="1" ht="15.75" customHeight="1"/>
    <row r="69" s="26" customFormat="1" ht="15.75" customHeight="1"/>
    <row r="70" s="26" customFormat="1" ht="15.75" customHeight="1"/>
    <row r="71" s="26" customFormat="1" ht="15.75" customHeight="1"/>
    <row r="72" s="26" customFormat="1" ht="15.75" customHeight="1"/>
    <row r="73" s="26" customFormat="1" ht="15.75" customHeight="1"/>
    <row r="74" s="26" customFormat="1" ht="15.75" customHeight="1"/>
    <row r="75" s="26" customFormat="1" ht="15.75" customHeight="1"/>
    <row r="76" s="26" customFormat="1" ht="15.75" customHeight="1"/>
    <row r="77" s="26" customFormat="1" ht="15.75" customHeight="1"/>
    <row r="78" s="26" customFormat="1" ht="15.75" customHeight="1"/>
    <row r="79" s="26" customFormat="1" ht="15.75" customHeight="1"/>
    <row r="80" s="26" customFormat="1" ht="15.75" customHeight="1"/>
    <row r="81" s="26" customFormat="1" ht="15.75" customHeight="1"/>
    <row r="82" s="26" customFormat="1" ht="15.75" customHeight="1"/>
    <row r="83" spans="1:5" ht="15.75" customHeight="1">
      <c r="A83" s="47"/>
      <c r="B83" s="47"/>
      <c r="C83" s="47"/>
      <c r="D83" s="47"/>
      <c r="E83" s="47"/>
    </row>
    <row r="103" spans="3:5" ht="15.75" customHeight="1">
      <c r="C103" s="89"/>
      <c r="E103" s="8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A2" sqref="A2"/>
    </sheetView>
  </sheetViews>
  <sheetFormatPr defaultColWidth="9.796875" defaultRowHeight="15"/>
  <cols>
    <col min="1" max="1" width="20.3984375" style="49" customWidth="1"/>
    <col min="2" max="2" width="7.19921875" style="49" customWidth="1"/>
    <col min="3" max="3" width="6.19921875" style="49" customWidth="1"/>
    <col min="4" max="4" width="5.8984375" style="49" bestFit="1" customWidth="1"/>
    <col min="5" max="5" width="7.59765625" style="49" customWidth="1"/>
    <col min="6" max="16384" width="9.796875" style="49" customWidth="1"/>
  </cols>
  <sheetData>
    <row r="1" spans="1:6" ht="12.75">
      <c r="A1" s="4" t="s">
        <v>39</v>
      </c>
      <c r="B1" s="47"/>
      <c r="C1" s="47"/>
      <c r="D1" s="29" t="s">
        <v>1</v>
      </c>
      <c r="E1" s="48">
        <f ca="1">NOW()</f>
        <v>37701.56732592593</v>
      </c>
      <c r="F1" s="47"/>
    </row>
    <row r="2" spans="1:6" ht="12.75">
      <c r="A2" s="4" t="s">
        <v>40</v>
      </c>
      <c r="B2" s="29" t="s">
        <v>3</v>
      </c>
      <c r="C2" s="29" t="s">
        <v>4</v>
      </c>
      <c r="D2" s="29" t="s">
        <v>5</v>
      </c>
      <c r="E2" s="29" t="s">
        <v>6</v>
      </c>
      <c r="F2" s="47"/>
    </row>
    <row r="3" spans="1:6" ht="12.75">
      <c r="A3" s="50" t="s">
        <v>7</v>
      </c>
      <c r="B3" s="51"/>
      <c r="C3" s="52">
        <v>2649</v>
      </c>
      <c r="D3" s="53">
        <f>ROUND(E3/C3*1000,2)</f>
        <v>110.5</v>
      </c>
      <c r="E3" s="54">
        <f>292701.75/1000</f>
        <v>292.70175</v>
      </c>
      <c r="F3" s="55"/>
    </row>
    <row r="4" spans="1:6" ht="12.75">
      <c r="A4" s="50" t="s">
        <v>8</v>
      </c>
      <c r="B4" s="56"/>
      <c r="C4" s="57">
        <v>265</v>
      </c>
      <c r="D4" s="58">
        <v>108</v>
      </c>
      <c r="E4" s="54">
        <f aca="true" t="shared" si="0" ref="E4:E9">ROUND(C4*D4/1000,2)</f>
        <v>28.62</v>
      </c>
      <c r="F4" s="47"/>
    </row>
    <row r="5" spans="1:6" ht="12.75">
      <c r="A5" s="50" t="s">
        <v>9</v>
      </c>
      <c r="B5" s="56"/>
      <c r="C5" s="52">
        <v>200</v>
      </c>
      <c r="D5" s="58">
        <v>108</v>
      </c>
      <c r="E5" s="54">
        <f t="shared" si="0"/>
        <v>21.6</v>
      </c>
      <c r="F5" s="47"/>
    </row>
    <row r="6" spans="1:6" ht="12.75">
      <c r="A6" s="50" t="s">
        <v>10</v>
      </c>
      <c r="B6" s="59"/>
      <c r="C6" s="52">
        <v>15</v>
      </c>
      <c r="D6" s="58">
        <v>144</v>
      </c>
      <c r="E6" s="54">
        <f t="shared" si="0"/>
        <v>2.16</v>
      </c>
      <c r="F6" s="47"/>
    </row>
    <row r="7" spans="1:6" ht="12.75">
      <c r="A7" s="50" t="s">
        <v>41</v>
      </c>
      <c r="B7" s="59"/>
      <c r="C7" s="52">
        <v>15</v>
      </c>
      <c r="D7" s="58">
        <v>144</v>
      </c>
      <c r="E7" s="54">
        <f t="shared" si="0"/>
        <v>2.16</v>
      </c>
      <c r="F7" s="47"/>
    </row>
    <row r="8" spans="1:6" ht="12.75">
      <c r="A8" s="50" t="s">
        <v>12</v>
      </c>
      <c r="B8" s="56"/>
      <c r="C8" s="52">
        <v>0</v>
      </c>
      <c r="D8" s="58">
        <v>167</v>
      </c>
      <c r="E8" s="54">
        <f t="shared" si="0"/>
        <v>0</v>
      </c>
      <c r="F8" s="47"/>
    </row>
    <row r="9" spans="1:6" ht="12.75">
      <c r="A9" s="60" t="s">
        <v>42</v>
      </c>
      <c r="B9" s="61"/>
      <c r="C9" s="62">
        <v>0</v>
      </c>
      <c r="D9" s="63">
        <v>167</v>
      </c>
      <c r="E9" s="64">
        <f t="shared" si="0"/>
        <v>0</v>
      </c>
      <c r="F9" s="47"/>
    </row>
    <row r="10" spans="1:6" ht="12.75">
      <c r="A10" s="50" t="s">
        <v>14</v>
      </c>
      <c r="B10" s="56"/>
      <c r="C10" s="52">
        <f>SUM(C3:C9)</f>
        <v>3144</v>
      </c>
      <c r="D10" s="65">
        <f>ROUND(E10/C10*1000,2)</f>
        <v>110.45</v>
      </c>
      <c r="E10" s="54">
        <f>SUM(E3:E9)</f>
        <v>347.2417500000001</v>
      </c>
      <c r="F10" s="47"/>
    </row>
    <row r="11" spans="1:6" ht="12.75">
      <c r="A11" s="60" t="s">
        <v>15</v>
      </c>
      <c r="B11" s="66">
        <v>100</v>
      </c>
      <c r="C11" s="62">
        <f>B11*6</f>
        <v>600</v>
      </c>
      <c r="D11" s="63">
        <v>117</v>
      </c>
      <c r="E11" s="64">
        <f>ROUND(C11*D11/1000,2)</f>
        <v>70.2</v>
      </c>
      <c r="F11" s="47"/>
    </row>
    <row r="12" spans="1:6" ht="12.75">
      <c r="A12" s="50" t="s">
        <v>16</v>
      </c>
      <c r="B12" s="51"/>
      <c r="C12" s="67">
        <f>C10+C11</f>
        <v>3744</v>
      </c>
      <c r="D12" s="65">
        <f>ROUND(E12/C12*1000,2)</f>
        <v>111.5</v>
      </c>
      <c r="E12" s="54">
        <f>E10+E11</f>
        <v>417.44175000000007</v>
      </c>
      <c r="F12" s="47"/>
    </row>
    <row r="13" spans="1:6" ht="12.75">
      <c r="A13" s="60" t="s">
        <v>17</v>
      </c>
      <c r="B13" s="68"/>
      <c r="C13" s="69">
        <v>-8</v>
      </c>
      <c r="D13" s="70">
        <f>D11</f>
        <v>117</v>
      </c>
      <c r="E13" s="64">
        <f>ROUND(C13*D13/1000,2)</f>
        <v>-0.94</v>
      </c>
      <c r="F13" s="47"/>
    </row>
    <row r="14" spans="1:6" ht="13.5" thickBot="1">
      <c r="A14" s="71" t="s">
        <v>18</v>
      </c>
      <c r="B14" s="72"/>
      <c r="C14" s="73">
        <f>C12+C13</f>
        <v>3736</v>
      </c>
      <c r="D14" s="74">
        <f>ROUND(E14/C14*1000,2)</f>
        <v>111.48</v>
      </c>
      <c r="E14" s="75">
        <f>E12+E13</f>
        <v>416.5017500000001</v>
      </c>
      <c r="F14" s="47"/>
    </row>
    <row r="15" spans="1:6" ht="13.5" thickTop="1">
      <c r="A15" s="50" t="s">
        <v>19</v>
      </c>
      <c r="B15" s="76">
        <v>3900</v>
      </c>
      <c r="C15" s="77" t="str">
        <f>IF(C14&gt;B15,C14-B15,"Okay")</f>
        <v>Okay</v>
      </c>
      <c r="D15" s="47"/>
      <c r="E15" s="47"/>
      <c r="F15" s="47"/>
    </row>
    <row r="16" spans="1:6" ht="12.75">
      <c r="A16" s="50" t="s">
        <v>20</v>
      </c>
      <c r="B16" s="51"/>
      <c r="C16" s="77">
        <f>IF(B15&gt;C14,B15-C14,"Over Gross")</f>
        <v>164</v>
      </c>
      <c r="D16" s="47"/>
      <c r="E16" s="47"/>
      <c r="F16" s="47"/>
    </row>
    <row r="17" spans="1:5" ht="12.75">
      <c r="A17" s="47"/>
      <c r="B17" s="47"/>
      <c r="C17" s="47"/>
      <c r="D17" s="47"/>
      <c r="E17" s="47"/>
    </row>
    <row r="18" spans="1:5" s="79" customFormat="1" ht="12.75">
      <c r="A18" s="78" t="s">
        <v>43</v>
      </c>
      <c r="B18" s="78"/>
      <c r="C18" s="78"/>
      <c r="D18" s="78"/>
      <c r="E18" s="78"/>
    </row>
    <row r="19" spans="1:5" s="79" customFormat="1" ht="15.75">
      <c r="A19"/>
      <c r="B19" s="39" t="s">
        <v>24</v>
      </c>
      <c r="C19" s="39" t="s">
        <v>44</v>
      </c>
      <c r="D19" s="39" t="s">
        <v>45</v>
      </c>
      <c r="E19" s="39" t="s">
        <v>46</v>
      </c>
    </row>
    <row r="20" spans="1:5" s="79" customFormat="1" ht="12.75">
      <c r="A20" s="40" t="s">
        <v>27</v>
      </c>
      <c r="B20" s="80">
        <v>3900</v>
      </c>
      <c r="C20" s="81">
        <v>132</v>
      </c>
      <c r="D20" s="81">
        <v>110</v>
      </c>
      <c r="E20" s="81">
        <v>95</v>
      </c>
    </row>
    <row r="21" spans="1:5" s="26" customFormat="1" ht="15">
      <c r="A21" s="41" t="s">
        <v>28</v>
      </c>
      <c r="B21" s="80">
        <f>C14</f>
        <v>3736</v>
      </c>
      <c r="C21" s="82">
        <f>ROUND(SQRT($B$21/$B$20)*C20,0)</f>
        <v>129</v>
      </c>
      <c r="D21" s="82">
        <f>ROUND(SQRT($B$21/$B$20)*D20,0)</f>
        <v>108</v>
      </c>
      <c r="E21" s="82">
        <f>ROUND(SQRT($B$21/$B$20)*E20,0)</f>
        <v>93</v>
      </c>
    </row>
    <row r="22" spans="3:4" s="26" customFormat="1" ht="15">
      <c r="C22" s="39" t="s">
        <v>47</v>
      </c>
      <c r="D22" s="39" t="s">
        <v>48</v>
      </c>
    </row>
    <row r="23" spans="1:4" s="26" customFormat="1" ht="15">
      <c r="A23" s="40" t="s">
        <v>27</v>
      </c>
      <c r="B23" s="83">
        <v>3900</v>
      </c>
      <c r="C23" s="81">
        <v>70</v>
      </c>
      <c r="D23" s="81">
        <v>60</v>
      </c>
    </row>
    <row r="24" spans="1:4" s="26" customFormat="1" ht="15">
      <c r="A24" s="41" t="s">
        <v>28</v>
      </c>
      <c r="B24" s="83">
        <f>C14</f>
        <v>3736</v>
      </c>
      <c r="C24" s="81">
        <f>ROUND(SQRT($B$21/$B$20)*C23,0)</f>
        <v>69</v>
      </c>
      <c r="D24" s="81">
        <f>ROUND(SQRT($B$21/$B$20)*D23,0)</f>
        <v>59</v>
      </c>
    </row>
    <row r="25" s="26" customFormat="1" ht="15"/>
    <row r="26" spans="1:2" s="26" customFormat="1" ht="15">
      <c r="A26" s="84" t="s">
        <v>49</v>
      </c>
      <c r="B26" s="85">
        <v>1251</v>
      </c>
    </row>
    <row r="27" spans="1:3" s="26" customFormat="1" ht="15.75" customHeight="1">
      <c r="A27" s="84" t="s">
        <v>50</v>
      </c>
      <c r="B27" s="86">
        <v>3500</v>
      </c>
      <c r="C27" s="87"/>
    </row>
    <row r="28" spans="2:3" s="26" customFormat="1" ht="15">
      <c r="B28" s="87"/>
      <c r="C28" s="87"/>
    </row>
    <row r="29" spans="2:3" s="26" customFormat="1" ht="15">
      <c r="B29" s="87"/>
      <c r="C29" s="87"/>
    </row>
    <row r="30" spans="1:5" ht="12.75">
      <c r="A30" s="47"/>
      <c r="B30" s="87"/>
      <c r="C30" s="87"/>
      <c r="D30" s="47"/>
      <c r="E30" s="47"/>
    </row>
    <row r="31" spans="2:3" ht="12.75">
      <c r="B31" s="87"/>
      <c r="C31" s="87"/>
    </row>
    <row r="32" spans="2:3" s="26" customFormat="1" ht="15">
      <c r="B32" s="87"/>
      <c r="C32" s="87"/>
    </row>
    <row r="33" spans="2:3" s="26" customFormat="1" ht="15">
      <c r="B33" s="79"/>
      <c r="C33" s="79"/>
    </row>
    <row r="34" s="26" customFormat="1" ht="15"/>
    <row r="35" s="26" customFormat="1" ht="15"/>
    <row r="36" s="26" customFormat="1" ht="15"/>
    <row r="37" s="26" customFormat="1" ht="15"/>
    <row r="38" s="26" customFormat="1" ht="15"/>
    <row r="39" s="26" customFormat="1" ht="15"/>
    <row r="40" s="26" customFormat="1" ht="15"/>
    <row r="41" s="26" customFormat="1" ht="15"/>
    <row r="42" s="26" customFormat="1" ht="15"/>
    <row r="43" s="26" customFormat="1" ht="15"/>
    <row r="44" s="26" customFormat="1" ht="15"/>
    <row r="45" s="26" customFormat="1" ht="15"/>
    <row r="46" s="26" customFormat="1" ht="15"/>
    <row r="47" spans="1:5" ht="12.75">
      <c r="A47" s="47"/>
      <c r="B47" s="47"/>
      <c r="C47" s="47"/>
      <c r="D47" s="47"/>
      <c r="E47" s="47"/>
    </row>
    <row r="49" s="26" customFormat="1" ht="15"/>
    <row r="50" s="26" customFormat="1" ht="15"/>
    <row r="51" s="26" customFormat="1" ht="15"/>
    <row r="52" s="26" customFormat="1" ht="15"/>
    <row r="53" s="26" customFormat="1" ht="15"/>
    <row r="54" s="26" customFormat="1" ht="15"/>
    <row r="55" s="26" customFormat="1" ht="15"/>
    <row r="56" s="26" customFormat="1" ht="15"/>
    <row r="57" s="26" customFormat="1" ht="15"/>
    <row r="58" s="26" customFormat="1" ht="15"/>
    <row r="59" s="26" customFormat="1" ht="15"/>
    <row r="60" s="26" customFormat="1" ht="15"/>
    <row r="61" s="26" customFormat="1" ht="15"/>
    <row r="62" s="26" customFormat="1" ht="15"/>
    <row r="63" s="26" customFormat="1" ht="15"/>
    <row r="64" s="26" customFormat="1" ht="15"/>
    <row r="65" spans="1:5" ht="12.75">
      <c r="A65" s="47"/>
      <c r="B65" s="47"/>
      <c r="C65" s="47"/>
      <c r="D65" s="47"/>
      <c r="E65" s="47"/>
    </row>
    <row r="66" ht="12.75">
      <c r="A66" s="88"/>
    </row>
    <row r="68" s="26" customFormat="1" ht="15"/>
    <row r="69" s="26" customFormat="1" ht="15"/>
    <row r="70" s="26" customFormat="1" ht="15"/>
    <row r="71" s="26" customFormat="1" ht="15"/>
    <row r="72" s="26" customFormat="1" ht="15"/>
    <row r="73" s="26" customFormat="1" ht="15"/>
    <row r="74" s="26" customFormat="1" ht="15"/>
    <row r="75" s="26" customFormat="1" ht="15"/>
    <row r="76" s="26" customFormat="1" ht="15"/>
    <row r="77" s="26" customFormat="1" ht="15"/>
    <row r="78" s="26" customFormat="1" ht="15"/>
    <row r="79" s="26" customFormat="1" ht="15"/>
    <row r="80" s="26" customFormat="1" ht="15"/>
    <row r="81" s="26" customFormat="1" ht="15"/>
    <row r="82" s="26" customFormat="1" ht="15"/>
    <row r="83" spans="1:5" ht="12.75">
      <c r="A83" s="47"/>
      <c r="B83" s="47"/>
      <c r="C83" s="47"/>
      <c r="D83" s="47"/>
      <c r="E83" s="47"/>
    </row>
    <row r="103" spans="3:5" ht="12.75">
      <c r="C103" s="89"/>
      <c r="E103" s="8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2003-01-18T03:09:57Z</cp:lastPrinted>
  <dcterms:created xsi:type="dcterms:W3CDTF">2001-08-11T19:39:47Z</dcterms:created>
  <dcterms:modified xsi:type="dcterms:W3CDTF">2003-01-18T03:10:21Z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