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15" activeTab="0"/>
  </bookViews>
  <sheets>
    <sheet name="PersonalityModule" sheetId="1" r:id="rId1"/>
    <sheet name="ResistorValues" sheetId="2" r:id="rId2"/>
    <sheet name="ResistorFinder" sheetId="3" r:id="rId3"/>
    <sheet name="Sheet3" sheetId="4" r:id="rId4"/>
  </sheets>
  <definedNames>
    <definedName name="_xlnm.Print_Area" localSheetId="0">'PersonalityModule'!$A$3:$H$24</definedName>
    <definedName name="_xlnm.Print_Area" localSheetId="1">'ResistorValues'!$C$4:$J$30</definedName>
    <definedName name="_xlnm.Print_Area" localSheetId="3">'Sheet3'!$E$22:$F$29</definedName>
  </definedNames>
  <calcPr fullCalcOnLoad="1"/>
</workbook>
</file>

<file path=xl/sharedStrings.xml><?xml version="1.0" encoding="utf-8"?>
<sst xmlns="http://schemas.openxmlformats.org/spreadsheetml/2006/main" count="93" uniqueCount="55">
  <si>
    <t>Output Voltage</t>
  </si>
  <si>
    <t>Max Current</t>
  </si>
  <si>
    <t>Vmon Scale</t>
  </si>
  <si>
    <t>Vtrip</t>
  </si>
  <si>
    <t>Itrip</t>
  </si>
  <si>
    <t>R1</t>
  </si>
  <si>
    <t>R3</t>
  </si>
  <si>
    <t>R5</t>
  </si>
  <si>
    <t>R7</t>
  </si>
  <si>
    <t>R9</t>
  </si>
  <si>
    <t>R11</t>
  </si>
  <si>
    <t>Typ. Current</t>
  </si>
  <si>
    <t>R2</t>
  </si>
  <si>
    <t>R4</t>
  </si>
  <si>
    <t>R6</t>
  </si>
  <si>
    <t>R8</t>
  </si>
  <si>
    <t>R10</t>
  </si>
  <si>
    <t>R12</t>
  </si>
  <si>
    <t>12.5V</t>
  </si>
  <si>
    <t>8.5V</t>
  </si>
  <si>
    <t>-6.5V</t>
  </si>
  <si>
    <t>20A</t>
  </si>
  <si>
    <t>18A</t>
  </si>
  <si>
    <t>12.5V Module</t>
  </si>
  <si>
    <t>-6.5V Module</t>
  </si>
  <si>
    <t>8.5V Module</t>
  </si>
  <si>
    <t>(2 req./supply)</t>
  </si>
  <si>
    <t>(4 req./supply)</t>
  </si>
  <si>
    <t>+12.5V</t>
  </si>
  <si>
    <t>+8.5V</t>
  </si>
  <si>
    <t>Vdivide</t>
  </si>
  <si>
    <t>POSITIVE</t>
  </si>
  <si>
    <t>C1</t>
  </si>
  <si>
    <t>MODULE</t>
  </si>
  <si>
    <t>Vscale</t>
  </si>
  <si>
    <t>VTrip</t>
  </si>
  <si>
    <t>NEGATIVE</t>
  </si>
  <si>
    <t>C2</t>
  </si>
  <si>
    <t>VScale</t>
  </si>
  <si>
    <t>ITrip</t>
  </si>
  <si>
    <t>%</t>
  </si>
  <si>
    <t>vref</t>
  </si>
  <si>
    <t>Vnom</t>
  </si>
  <si>
    <t>Vout</t>
  </si>
  <si>
    <t>VrefTrim</t>
  </si>
  <si>
    <t>Itrim</t>
  </si>
  <si>
    <t>Vru</t>
  </si>
  <si>
    <t>Ru</t>
  </si>
  <si>
    <t>This is for Vicor MegaPAC units</t>
  </si>
  <si>
    <t>+12V</t>
  </si>
  <si>
    <t>-6V</t>
  </si>
  <si>
    <t>+8V</t>
  </si>
  <si>
    <t>Qty</t>
  </si>
  <si>
    <t>value</t>
  </si>
  <si>
    <t/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</si>
</sst>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</fills>
  <borders count="18">
    <border>
      <left/>
      <right/>
      <top/>
      <bottom/>
      <diagonal/>
    </border>
    <border>
      <left style="thick">
        <color indexed="15"/>
      </left>
      <right>
        <color indexed="63"/>
      </right>
      <top style="thick">
        <color indexed="15"/>
      </top>
      <bottom style="thick">
        <color indexed="15"/>
      </bottom>
    </border>
    <border>
      <left>
        <color indexed="63"/>
      </left>
      <right>
        <color indexed="63"/>
      </right>
      <top style="thick">
        <color indexed="15"/>
      </top>
      <bottom style="thick">
        <color indexed="15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1"/>
      </left>
      <right>
        <color indexed="63"/>
      </right>
      <top style="thick">
        <color indexed="11"/>
      </top>
      <bottom style="thick">
        <color indexed="11"/>
      </bottom>
    </border>
    <border>
      <left>
        <color indexed="63"/>
      </left>
      <right>
        <color indexed="63"/>
      </right>
      <top style="thick">
        <color indexed="11"/>
      </top>
      <bottom style="thick">
        <color indexed="11"/>
      </bottom>
    </border>
    <border>
      <left>
        <color indexed="63"/>
      </left>
      <right style="thick">
        <color indexed="11"/>
      </right>
      <top style="thick">
        <color indexed="11"/>
      </top>
      <bottom style="thick">
        <color indexed="1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right"/>
    </xf>
    <xf numFmtId="0" fontId="0" fillId="0" borderId="1" xfId="0" applyFill="1" applyBorder="1" applyAlignment="1" quotePrefix="1">
      <alignment horizontal="center"/>
    </xf>
    <xf numFmtId="0" fontId="0" fillId="0" borderId="2" xfId="0" applyFill="1" applyBorder="1" applyAlignment="1" quotePrefix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3" borderId="0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2" fontId="0" fillId="0" borderId="0" xfId="0" applyNumberFormat="1" applyBorder="1" applyAlignment="1">
      <alignment/>
    </xf>
    <xf numFmtId="0" fontId="0" fillId="2" borderId="0" xfId="0" applyFill="1" applyBorder="1" applyAlignment="1">
      <alignment textRotation="90"/>
    </xf>
    <xf numFmtId="0" fontId="0" fillId="4" borderId="0" xfId="0" applyFont="1" applyFill="1" applyAlignment="1">
      <alignment horizontal="center"/>
    </xf>
    <xf numFmtId="2" fontId="0" fillId="4" borderId="0" xfId="0" applyNumberForma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2" fontId="0" fillId="2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4" borderId="0" xfId="0" applyFont="1" applyFill="1" applyBorder="1" applyAlignment="1">
      <alignment horizontal="center"/>
    </xf>
    <xf numFmtId="0" fontId="0" fillId="0" borderId="12" xfId="0" applyFont="1" applyFill="1" applyBorder="1" applyAlignment="1" quotePrefix="1">
      <alignment horizontal="center"/>
    </xf>
    <xf numFmtId="0" fontId="0" fillId="0" borderId="13" xfId="0" applyFont="1" applyFill="1" applyBorder="1" applyAlignment="1" quotePrefix="1">
      <alignment horizontal="center"/>
    </xf>
    <xf numFmtId="0" fontId="0" fillId="0" borderId="14" xfId="0" applyFill="1" applyBorder="1" applyAlignment="1" quotePrefix="1">
      <alignment horizontal="center"/>
    </xf>
    <xf numFmtId="2" fontId="0" fillId="0" borderId="0" xfId="0" applyNumberFormat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0" borderId="0" xfId="0" applyFont="1" applyAlignment="1">
      <alignment horizontal="center"/>
    </xf>
    <xf numFmtId="0" fontId="0" fillId="4" borderId="7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11" fontId="0" fillId="2" borderId="0" xfId="0" applyNumberFormat="1" applyFont="1" applyFill="1" applyAlignment="1" quotePrefix="1">
      <alignment horizontal="left"/>
    </xf>
    <xf numFmtId="0" fontId="0" fillId="2" borderId="0" xfId="0" applyFont="1" applyFill="1" applyAlignment="1" quotePrefix="1">
      <alignment horizontal="left"/>
    </xf>
    <xf numFmtId="0" fontId="0" fillId="0" borderId="0" xfId="0" applyFont="1" applyFill="1" applyAlignment="1">
      <alignment horizontal="center"/>
    </xf>
    <xf numFmtId="11" fontId="0" fillId="4" borderId="0" xfId="0" applyNumberFormat="1" applyFont="1" applyFill="1" applyAlignment="1" quotePrefix="1">
      <alignment horizontal="left"/>
    </xf>
    <xf numFmtId="0" fontId="0" fillId="0" borderId="0" xfId="0" applyAlignment="1">
      <alignment horizontal="left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0" borderId="0" xfId="0" applyFont="1" applyAlignment="1">
      <alignment/>
    </xf>
    <xf numFmtId="0" fontId="0" fillId="5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7" borderId="0" xfId="0" applyFill="1" applyBorder="1" applyAlignment="1">
      <alignment/>
    </xf>
    <xf numFmtId="0" fontId="1" fillId="0" borderId="0" xfId="0" applyFont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4" borderId="17" xfId="0" applyFont="1" applyFill="1" applyBorder="1" applyAlignment="1">
      <alignment horizontal="left"/>
    </xf>
    <xf numFmtId="0" fontId="0" fillId="8" borderId="0" xfId="0" applyFont="1" applyFill="1" applyBorder="1" applyAlignment="1">
      <alignment/>
    </xf>
    <xf numFmtId="0" fontId="0" fillId="9" borderId="0" xfId="0" applyFill="1" applyBorder="1" applyAlignment="1">
      <alignment/>
    </xf>
    <xf numFmtId="0" fontId="0" fillId="10" borderId="0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10" borderId="0" xfId="0" applyFill="1" applyBorder="1" applyAlignment="1">
      <alignment/>
    </xf>
    <xf numFmtId="0" fontId="0" fillId="12" borderId="0" xfId="0" applyFill="1" applyBorder="1" applyAlignment="1">
      <alignment/>
    </xf>
    <xf numFmtId="0" fontId="0" fillId="12" borderId="0" xfId="0" applyFill="1" applyAlignment="1">
      <alignment/>
    </xf>
    <xf numFmtId="0" fontId="0" fillId="13" borderId="0" xfId="0" applyFill="1" applyAlignment="1">
      <alignment/>
    </xf>
    <xf numFmtId="0" fontId="0" fillId="14" borderId="0" xfId="0" applyFill="1" applyBorder="1" applyAlignment="1">
      <alignment/>
    </xf>
    <xf numFmtId="0" fontId="0" fillId="14" borderId="0" xfId="0" applyFill="1" applyAlignment="1">
      <alignment/>
    </xf>
    <xf numFmtId="0" fontId="0" fillId="9" borderId="0" xfId="0" applyFill="1" applyAlignment="1">
      <alignment/>
    </xf>
    <xf numFmtId="0" fontId="0" fillId="4" borderId="0" xfId="0" applyFont="1" applyFill="1" applyBorder="1" applyAlignment="1">
      <alignment horizontal="center" textRotation="90"/>
    </xf>
    <xf numFmtId="0" fontId="0" fillId="11" borderId="0" xfId="0" applyFill="1" applyAlignment="1">
      <alignment/>
    </xf>
    <xf numFmtId="0" fontId="0" fillId="15" borderId="0" xfId="0" applyFill="1" applyAlignment="1">
      <alignment/>
    </xf>
    <xf numFmtId="0" fontId="0" fillId="16" borderId="0" xfId="0" applyFill="1" applyAlignment="1">
      <alignment/>
    </xf>
    <xf numFmtId="0" fontId="0" fillId="1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7.emf" /><Relationship Id="rId6" Type="http://schemas.openxmlformats.org/officeDocument/2006/relationships/image" Target="../media/image4.emf" /><Relationship Id="rId7" Type="http://schemas.openxmlformats.org/officeDocument/2006/relationships/image" Target="../media/image2.emf" /><Relationship Id="rId8" Type="http://schemas.openxmlformats.org/officeDocument/2006/relationships/image" Target="../media/image5.emf" /><Relationship Id="rId9" Type="http://schemas.openxmlformats.org/officeDocument/2006/relationships/image" Target="../media/image2.emf" /><Relationship Id="rId10" Type="http://schemas.openxmlformats.org/officeDocument/2006/relationships/image" Target="../media/image2.emf" /><Relationship Id="rId11" Type="http://schemas.openxmlformats.org/officeDocument/2006/relationships/image" Target="../media/image1.emf" /><Relationship Id="rId12" Type="http://schemas.openxmlformats.org/officeDocument/2006/relationships/image" Target="../media/image6.emf" /><Relationship Id="rId13" Type="http://schemas.openxmlformats.org/officeDocument/2006/relationships/image" Target="../media/image6.emf" /><Relationship Id="rId14" Type="http://schemas.openxmlformats.org/officeDocument/2006/relationships/image" Target="../media/image3.emf" /><Relationship Id="rId1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16</xdr:row>
      <xdr:rowOff>161925</xdr:rowOff>
    </xdr:from>
    <xdr:to>
      <xdr:col>2</xdr:col>
      <xdr:colOff>600075</xdr:colOff>
      <xdr:row>22</xdr:row>
      <xdr:rowOff>161925</xdr:rowOff>
    </xdr:to>
    <xdr:grpSp>
      <xdr:nvGrpSpPr>
        <xdr:cNvPr id="1" name="Group 27"/>
        <xdr:cNvGrpSpPr>
          <a:grpSpLocks/>
        </xdr:cNvGrpSpPr>
      </xdr:nvGrpSpPr>
      <xdr:grpSpPr>
        <a:xfrm>
          <a:off x="1076325" y="2838450"/>
          <a:ext cx="400050" cy="981075"/>
          <a:chOff x="112" y="54"/>
          <a:chExt cx="42" cy="103"/>
        </a:xfrm>
        <a:solidFill>
          <a:srgbClr val="FFFFFF"/>
        </a:solidFill>
      </xdr:grpSpPr>
      <xdr:grpSp>
        <xdr:nvGrpSpPr>
          <xdr:cNvPr id="2" name="Group 28"/>
          <xdr:cNvGrpSpPr>
            <a:grpSpLocks/>
          </xdr:cNvGrpSpPr>
        </xdr:nvGrpSpPr>
        <xdr:grpSpPr>
          <a:xfrm>
            <a:off x="112" y="59"/>
            <a:ext cx="42" cy="95"/>
            <a:chOff x="128" y="61"/>
            <a:chExt cx="42" cy="94"/>
          </a:xfrm>
          <a:solidFill>
            <a:srgbClr val="FFFFFF"/>
          </a:solidFill>
        </xdr:grpSpPr>
        <xdr:sp>
          <xdr:nvSpPr>
            <xdr:cNvPr id="3" name="Rectangle 29"/>
            <xdr:cNvSpPr>
              <a:spLocks/>
            </xdr:cNvSpPr>
          </xdr:nvSpPr>
          <xdr:spPr>
            <a:xfrm>
              <a:off x="128" y="61"/>
              <a:ext cx="42" cy="8"/>
            </a:xfrm>
            <a:prstGeom prst="rect">
              <a:avLst/>
            </a:prstGeom>
            <a:solidFill>
              <a:srgbClr val="FFCC00"/>
            </a:solidFill>
            <a:ln w="9525" cmpd="sng">
              <a:solidFill>
                <a:srgbClr val="FFCC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Rectangle 30"/>
            <xdr:cNvSpPr>
              <a:spLocks/>
            </xdr:cNvSpPr>
          </xdr:nvSpPr>
          <xdr:spPr>
            <a:xfrm>
              <a:off x="128" y="78"/>
              <a:ext cx="42" cy="8"/>
            </a:xfrm>
            <a:prstGeom prst="rect">
              <a:avLst/>
            </a:prstGeom>
            <a:solidFill>
              <a:srgbClr val="FFCC00"/>
            </a:solidFill>
            <a:ln w="9525" cmpd="sng">
              <a:solidFill>
                <a:srgbClr val="FFCC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31"/>
            <xdr:cNvSpPr>
              <a:spLocks/>
            </xdr:cNvSpPr>
          </xdr:nvSpPr>
          <xdr:spPr>
            <a:xfrm>
              <a:off x="128" y="95"/>
              <a:ext cx="42" cy="8"/>
            </a:xfrm>
            <a:prstGeom prst="rect">
              <a:avLst/>
            </a:prstGeom>
            <a:solidFill>
              <a:srgbClr val="FFCC00"/>
            </a:solidFill>
            <a:ln w="9525" cmpd="sng">
              <a:solidFill>
                <a:srgbClr val="FFCC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Rectangle 32"/>
            <xdr:cNvSpPr>
              <a:spLocks/>
            </xdr:cNvSpPr>
          </xdr:nvSpPr>
          <xdr:spPr>
            <a:xfrm>
              <a:off x="128" y="112"/>
              <a:ext cx="42" cy="8"/>
            </a:xfrm>
            <a:prstGeom prst="rect">
              <a:avLst/>
            </a:prstGeom>
            <a:solidFill>
              <a:srgbClr val="FFCC00"/>
            </a:solidFill>
            <a:ln w="9525" cmpd="sng">
              <a:solidFill>
                <a:srgbClr val="FFCC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33"/>
            <xdr:cNvSpPr>
              <a:spLocks/>
            </xdr:cNvSpPr>
          </xdr:nvSpPr>
          <xdr:spPr>
            <a:xfrm>
              <a:off x="128" y="129"/>
              <a:ext cx="42" cy="8"/>
            </a:xfrm>
            <a:prstGeom prst="rect">
              <a:avLst/>
            </a:prstGeom>
            <a:solidFill>
              <a:srgbClr val="FFCC00"/>
            </a:solidFill>
            <a:ln w="9525" cmpd="sng">
              <a:solidFill>
                <a:srgbClr val="FFCC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Rectangle 34"/>
            <xdr:cNvSpPr>
              <a:spLocks/>
            </xdr:cNvSpPr>
          </xdr:nvSpPr>
          <xdr:spPr>
            <a:xfrm>
              <a:off x="128" y="147"/>
              <a:ext cx="42" cy="8"/>
            </a:xfrm>
            <a:prstGeom prst="rect">
              <a:avLst/>
            </a:prstGeom>
            <a:solidFill>
              <a:srgbClr val="FFCC00"/>
            </a:solidFill>
            <a:ln w="9525" cmpd="sng">
              <a:solidFill>
                <a:srgbClr val="FFCC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35"/>
          <xdr:cNvSpPr>
            <a:spLocks/>
          </xdr:cNvSpPr>
        </xdr:nvSpPr>
        <xdr:spPr>
          <a:xfrm>
            <a:off x="138" y="54"/>
            <a:ext cx="10" cy="1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200025</xdr:colOff>
      <xdr:row>3</xdr:row>
      <xdr:rowOff>0</xdr:rowOff>
    </xdr:from>
    <xdr:to>
      <xdr:col>2</xdr:col>
      <xdr:colOff>600075</xdr:colOff>
      <xdr:row>8</xdr:row>
      <xdr:rowOff>161925</xdr:rowOff>
    </xdr:to>
    <xdr:grpSp>
      <xdr:nvGrpSpPr>
        <xdr:cNvPr id="10" name="Group 17"/>
        <xdr:cNvGrpSpPr>
          <a:grpSpLocks/>
        </xdr:cNvGrpSpPr>
      </xdr:nvGrpSpPr>
      <xdr:grpSpPr>
        <a:xfrm>
          <a:off x="1076325" y="514350"/>
          <a:ext cx="400050" cy="981075"/>
          <a:chOff x="112" y="54"/>
          <a:chExt cx="42" cy="103"/>
        </a:xfrm>
        <a:solidFill>
          <a:srgbClr val="FFFFFF"/>
        </a:solidFill>
      </xdr:grpSpPr>
      <xdr:grpSp>
        <xdr:nvGrpSpPr>
          <xdr:cNvPr id="11" name="Group 1"/>
          <xdr:cNvGrpSpPr>
            <a:grpSpLocks/>
          </xdr:cNvGrpSpPr>
        </xdr:nvGrpSpPr>
        <xdr:grpSpPr>
          <a:xfrm>
            <a:off x="112" y="59"/>
            <a:ext cx="42" cy="95"/>
            <a:chOff x="128" y="61"/>
            <a:chExt cx="42" cy="94"/>
          </a:xfrm>
          <a:solidFill>
            <a:srgbClr val="FFFFFF"/>
          </a:solidFill>
        </xdr:grpSpPr>
        <xdr:sp>
          <xdr:nvSpPr>
            <xdr:cNvPr id="12" name="Rectangle 2"/>
            <xdr:cNvSpPr>
              <a:spLocks/>
            </xdr:cNvSpPr>
          </xdr:nvSpPr>
          <xdr:spPr>
            <a:xfrm>
              <a:off x="128" y="61"/>
              <a:ext cx="42" cy="8"/>
            </a:xfrm>
            <a:prstGeom prst="rect">
              <a:avLst/>
            </a:prstGeom>
            <a:solidFill>
              <a:srgbClr val="FFCC00"/>
            </a:solidFill>
            <a:ln w="9525" cmpd="sng">
              <a:solidFill>
                <a:srgbClr val="FFCC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Rectangle 3"/>
            <xdr:cNvSpPr>
              <a:spLocks/>
            </xdr:cNvSpPr>
          </xdr:nvSpPr>
          <xdr:spPr>
            <a:xfrm>
              <a:off x="128" y="78"/>
              <a:ext cx="42" cy="8"/>
            </a:xfrm>
            <a:prstGeom prst="rect">
              <a:avLst/>
            </a:prstGeom>
            <a:solidFill>
              <a:srgbClr val="FFCC00"/>
            </a:solidFill>
            <a:ln w="9525" cmpd="sng">
              <a:solidFill>
                <a:srgbClr val="FFCC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4"/>
            <xdr:cNvSpPr>
              <a:spLocks/>
            </xdr:cNvSpPr>
          </xdr:nvSpPr>
          <xdr:spPr>
            <a:xfrm>
              <a:off x="128" y="95"/>
              <a:ext cx="42" cy="8"/>
            </a:xfrm>
            <a:prstGeom prst="rect">
              <a:avLst/>
            </a:prstGeom>
            <a:solidFill>
              <a:srgbClr val="FFCC00"/>
            </a:solidFill>
            <a:ln w="9525" cmpd="sng">
              <a:solidFill>
                <a:srgbClr val="FFCC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Rectangle 5"/>
            <xdr:cNvSpPr>
              <a:spLocks/>
            </xdr:cNvSpPr>
          </xdr:nvSpPr>
          <xdr:spPr>
            <a:xfrm>
              <a:off x="128" y="112"/>
              <a:ext cx="42" cy="8"/>
            </a:xfrm>
            <a:prstGeom prst="rect">
              <a:avLst/>
            </a:prstGeom>
            <a:solidFill>
              <a:srgbClr val="FFCC00"/>
            </a:solidFill>
            <a:ln w="9525" cmpd="sng">
              <a:solidFill>
                <a:srgbClr val="FFCC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6"/>
            <xdr:cNvSpPr>
              <a:spLocks/>
            </xdr:cNvSpPr>
          </xdr:nvSpPr>
          <xdr:spPr>
            <a:xfrm>
              <a:off x="128" y="129"/>
              <a:ext cx="42" cy="8"/>
            </a:xfrm>
            <a:prstGeom prst="rect">
              <a:avLst/>
            </a:prstGeom>
            <a:solidFill>
              <a:srgbClr val="FFCC00"/>
            </a:solidFill>
            <a:ln w="9525" cmpd="sng">
              <a:solidFill>
                <a:srgbClr val="FFCC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Rectangle 7"/>
            <xdr:cNvSpPr>
              <a:spLocks/>
            </xdr:cNvSpPr>
          </xdr:nvSpPr>
          <xdr:spPr>
            <a:xfrm>
              <a:off x="128" y="147"/>
              <a:ext cx="42" cy="8"/>
            </a:xfrm>
            <a:prstGeom prst="rect">
              <a:avLst/>
            </a:prstGeom>
            <a:solidFill>
              <a:srgbClr val="FFCC00"/>
            </a:solidFill>
            <a:ln w="9525" cmpd="sng">
              <a:solidFill>
                <a:srgbClr val="FFCC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8" name="Rectangle 15"/>
          <xdr:cNvSpPr>
            <a:spLocks/>
          </xdr:cNvSpPr>
        </xdr:nvSpPr>
        <xdr:spPr>
          <a:xfrm>
            <a:off x="138" y="54"/>
            <a:ext cx="10" cy="1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209550</xdr:colOff>
      <xdr:row>10</xdr:row>
      <xdr:rowOff>0</xdr:rowOff>
    </xdr:from>
    <xdr:to>
      <xdr:col>3</xdr:col>
      <xdr:colOff>0</xdr:colOff>
      <xdr:row>15</xdr:row>
      <xdr:rowOff>152400</xdr:rowOff>
    </xdr:to>
    <xdr:grpSp>
      <xdr:nvGrpSpPr>
        <xdr:cNvPr id="19" name="Group 18"/>
        <xdr:cNvGrpSpPr>
          <a:grpSpLocks/>
        </xdr:cNvGrpSpPr>
      </xdr:nvGrpSpPr>
      <xdr:grpSpPr>
        <a:xfrm>
          <a:off x="1085850" y="1676400"/>
          <a:ext cx="400050" cy="981075"/>
          <a:chOff x="112" y="54"/>
          <a:chExt cx="42" cy="103"/>
        </a:xfrm>
        <a:solidFill>
          <a:srgbClr val="FFFFFF"/>
        </a:solidFill>
      </xdr:grpSpPr>
      <xdr:grpSp>
        <xdr:nvGrpSpPr>
          <xdr:cNvPr id="20" name="Group 19"/>
          <xdr:cNvGrpSpPr>
            <a:grpSpLocks/>
          </xdr:cNvGrpSpPr>
        </xdr:nvGrpSpPr>
        <xdr:grpSpPr>
          <a:xfrm>
            <a:off x="112" y="59"/>
            <a:ext cx="42" cy="95"/>
            <a:chOff x="128" y="61"/>
            <a:chExt cx="42" cy="94"/>
          </a:xfrm>
          <a:solidFill>
            <a:srgbClr val="FFFFFF"/>
          </a:solidFill>
        </xdr:grpSpPr>
        <xdr:sp>
          <xdr:nvSpPr>
            <xdr:cNvPr id="21" name="Rectangle 20"/>
            <xdr:cNvSpPr>
              <a:spLocks/>
            </xdr:cNvSpPr>
          </xdr:nvSpPr>
          <xdr:spPr>
            <a:xfrm>
              <a:off x="128" y="61"/>
              <a:ext cx="42" cy="8"/>
            </a:xfrm>
            <a:prstGeom prst="rect">
              <a:avLst/>
            </a:prstGeom>
            <a:solidFill>
              <a:srgbClr val="FFCC00"/>
            </a:solidFill>
            <a:ln w="9525" cmpd="sng">
              <a:solidFill>
                <a:srgbClr val="FFCC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Rectangle 21"/>
            <xdr:cNvSpPr>
              <a:spLocks/>
            </xdr:cNvSpPr>
          </xdr:nvSpPr>
          <xdr:spPr>
            <a:xfrm>
              <a:off x="128" y="78"/>
              <a:ext cx="42" cy="8"/>
            </a:xfrm>
            <a:prstGeom prst="rect">
              <a:avLst/>
            </a:prstGeom>
            <a:solidFill>
              <a:srgbClr val="FFCC00"/>
            </a:solidFill>
            <a:ln w="9525" cmpd="sng">
              <a:solidFill>
                <a:srgbClr val="FFCC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Rectangle 22"/>
            <xdr:cNvSpPr>
              <a:spLocks/>
            </xdr:cNvSpPr>
          </xdr:nvSpPr>
          <xdr:spPr>
            <a:xfrm>
              <a:off x="128" y="95"/>
              <a:ext cx="42" cy="8"/>
            </a:xfrm>
            <a:prstGeom prst="rect">
              <a:avLst/>
            </a:prstGeom>
            <a:solidFill>
              <a:srgbClr val="FFCC00"/>
            </a:solidFill>
            <a:ln w="9525" cmpd="sng">
              <a:solidFill>
                <a:srgbClr val="FFCC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Rectangle 23"/>
            <xdr:cNvSpPr>
              <a:spLocks/>
            </xdr:cNvSpPr>
          </xdr:nvSpPr>
          <xdr:spPr>
            <a:xfrm>
              <a:off x="128" y="112"/>
              <a:ext cx="42" cy="8"/>
            </a:xfrm>
            <a:prstGeom prst="rect">
              <a:avLst/>
            </a:prstGeom>
            <a:solidFill>
              <a:srgbClr val="FFCC00"/>
            </a:solidFill>
            <a:ln w="9525" cmpd="sng">
              <a:solidFill>
                <a:srgbClr val="FFCC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Rectangle 24"/>
            <xdr:cNvSpPr>
              <a:spLocks/>
            </xdr:cNvSpPr>
          </xdr:nvSpPr>
          <xdr:spPr>
            <a:xfrm>
              <a:off x="128" y="129"/>
              <a:ext cx="42" cy="8"/>
            </a:xfrm>
            <a:prstGeom prst="rect">
              <a:avLst/>
            </a:prstGeom>
            <a:solidFill>
              <a:srgbClr val="FFCC00"/>
            </a:solidFill>
            <a:ln w="9525" cmpd="sng">
              <a:solidFill>
                <a:srgbClr val="FFCC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Rectangle 25"/>
            <xdr:cNvSpPr>
              <a:spLocks/>
            </xdr:cNvSpPr>
          </xdr:nvSpPr>
          <xdr:spPr>
            <a:xfrm>
              <a:off x="128" y="147"/>
              <a:ext cx="42" cy="8"/>
            </a:xfrm>
            <a:prstGeom prst="rect">
              <a:avLst/>
            </a:prstGeom>
            <a:solidFill>
              <a:srgbClr val="FFCC00"/>
            </a:solidFill>
            <a:ln w="9525" cmpd="sng">
              <a:solidFill>
                <a:srgbClr val="FFCC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7" name="Rectangle 26"/>
          <xdr:cNvSpPr>
            <a:spLocks/>
          </xdr:cNvSpPr>
        </xdr:nvSpPr>
        <xdr:spPr>
          <a:xfrm>
            <a:off x="138" y="54"/>
            <a:ext cx="10" cy="1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D23"/>
  <sheetViews>
    <sheetView tabSelected="1" zoomScale="150" zoomScaleNormal="150" workbookViewId="0" topLeftCell="A3">
      <selection activeCell="H8" sqref="H8"/>
    </sheetView>
  </sheetViews>
  <sheetFormatPr defaultColWidth="9.140625" defaultRowHeight="12.75"/>
  <cols>
    <col min="1" max="1" width="4.00390625" style="0" customWidth="1"/>
    <col min="4" max="4" width="5.140625" style="0" customWidth="1"/>
    <col min="5" max="5" width="4.7109375" style="0" customWidth="1"/>
    <col min="6" max="6" width="9.140625" style="56" customWidth="1"/>
    <col min="7" max="7" width="3.57421875" style="0" customWidth="1"/>
    <col min="8" max="8" width="9.140625" style="49" customWidth="1"/>
    <col min="9" max="11" width="9.140625" style="2" customWidth="1"/>
    <col min="20" max="29" width="0.71875" style="0" customWidth="1"/>
  </cols>
  <sheetData>
    <row r="2" ht="13.5" thickBot="1"/>
    <row r="3" spans="9:15" ht="14.25" thickBot="1" thickTop="1">
      <c r="I3" s="5" t="s">
        <v>28</v>
      </c>
      <c r="J3" s="6" t="s">
        <v>29</v>
      </c>
      <c r="K3" s="6"/>
      <c r="L3" s="7"/>
      <c r="M3" s="8"/>
      <c r="O3" s="2" t="s">
        <v>30</v>
      </c>
    </row>
    <row r="4" spans="4:30" ht="13.5" thickTop="1">
      <c r="D4" s="9"/>
      <c r="E4" s="10"/>
      <c r="F4" s="57" t="s">
        <v>8</v>
      </c>
      <c r="G4" s="11"/>
      <c r="H4" s="49">
        <f aca="true" t="shared" si="0" ref="H4:H9">IF(I4=0,"",I4)</f>
        <v>6200</v>
      </c>
      <c r="I4" s="12">
        <v>6200</v>
      </c>
      <c r="J4" s="12">
        <v>9090</v>
      </c>
      <c r="K4" s="12">
        <v>6000</v>
      </c>
      <c r="L4" s="13">
        <v>7500</v>
      </c>
      <c r="M4" s="14" t="s">
        <v>3</v>
      </c>
      <c r="N4" s="15">
        <f>IF(I5="","",10*I4/(I4+I5))</f>
        <v>6.731813246471227</v>
      </c>
      <c r="O4" s="15">
        <f>IF(J5="","",10*J4/(J4+J5))</f>
        <v>9.237804878048781</v>
      </c>
      <c r="P4" s="15">
        <f>IF(K5="","",10*K4/(K4+K5))</f>
        <v>6.896551724137931</v>
      </c>
      <c r="Q4" s="15">
        <f>IF(L5="","",10*L4/(L4+L5))</f>
        <v>7.894736842105263</v>
      </c>
      <c r="T4" s="68"/>
      <c r="U4" s="53"/>
      <c r="V4" s="68"/>
      <c r="W4" s="54"/>
      <c r="X4" s="68"/>
      <c r="Y4" s="55"/>
      <c r="Z4" s="68"/>
      <c r="AA4" s="71"/>
      <c r="AB4" s="68"/>
      <c r="AD4">
        <v>6040</v>
      </c>
    </row>
    <row r="5" spans="2:30" ht="12.75">
      <c r="B5" s="1" t="s">
        <v>49</v>
      </c>
      <c r="D5" s="16"/>
      <c r="E5" s="17"/>
      <c r="F5" s="58" t="s">
        <v>10</v>
      </c>
      <c r="G5" s="18"/>
      <c r="H5" s="49">
        <f t="shared" si="0"/>
        <v>3010</v>
      </c>
      <c r="I5" s="12">
        <v>3010</v>
      </c>
      <c r="J5" s="12">
        <v>750</v>
      </c>
      <c r="K5" s="12">
        <v>2700</v>
      </c>
      <c r="L5" s="13">
        <v>2000</v>
      </c>
      <c r="M5" s="14"/>
      <c r="N5" s="19">
        <f>N4/N7</f>
        <v>13.463626492942455</v>
      </c>
      <c r="O5" s="19">
        <f>O4/O7</f>
        <v>9.237804878048781</v>
      </c>
      <c r="P5" s="19">
        <f>P4/P7</f>
        <v>6.896551724137931</v>
      </c>
      <c r="Q5" s="19">
        <f>Q4/Q7</f>
        <v>15.789473684210526</v>
      </c>
      <c r="T5" s="68"/>
      <c r="U5" s="63"/>
      <c r="V5" s="68"/>
      <c r="W5" s="54"/>
      <c r="X5" s="68"/>
      <c r="Y5" s="71"/>
      <c r="Z5" s="68"/>
      <c r="AA5" s="71"/>
      <c r="AB5" s="68"/>
      <c r="AD5">
        <v>3010</v>
      </c>
    </row>
    <row r="6" spans="2:30" ht="12.75" customHeight="1">
      <c r="B6" t="s">
        <v>31</v>
      </c>
      <c r="D6" s="16"/>
      <c r="E6" s="20" t="s">
        <v>32</v>
      </c>
      <c r="F6" s="58" t="s">
        <v>9</v>
      </c>
      <c r="G6" s="18"/>
      <c r="H6" s="49">
        <f t="shared" si="0"/>
        <v>8250</v>
      </c>
      <c r="I6" s="21">
        <v>8250</v>
      </c>
      <c r="J6" s="21">
        <v>8250</v>
      </c>
      <c r="K6" s="21">
        <v>8000</v>
      </c>
      <c r="L6" s="21">
        <v>7200</v>
      </c>
      <c r="M6" s="14" t="s">
        <v>4</v>
      </c>
      <c r="N6" s="22">
        <f>IF(I9="","",25*I6/(I6+I9))</f>
        <v>20.121951219512194</v>
      </c>
      <c r="O6" s="22">
        <f>IF(J9="","",25*J6/(J6+J9))</f>
        <v>20.121951219512194</v>
      </c>
      <c r="P6" s="22">
        <f>IF(K9="","",25*K6/(K6+K9))</f>
        <v>20</v>
      </c>
      <c r="Q6" s="22">
        <f>IF(L9="","",25*L6/(L6+L9))</f>
        <v>18</v>
      </c>
      <c r="T6" s="68"/>
      <c r="U6" s="64"/>
      <c r="V6" s="68"/>
      <c r="W6" s="65"/>
      <c r="X6" s="68"/>
      <c r="Y6" s="66"/>
      <c r="Z6" s="68"/>
      <c r="AA6" s="71"/>
      <c r="AB6" s="68"/>
      <c r="AD6">
        <v>8250</v>
      </c>
    </row>
    <row r="7" spans="2:30" ht="12.75">
      <c r="B7" t="s">
        <v>33</v>
      </c>
      <c r="D7" s="16"/>
      <c r="E7" s="17"/>
      <c r="F7" s="58" t="s">
        <v>5</v>
      </c>
      <c r="G7" s="18"/>
      <c r="H7" s="49">
        <f t="shared" si="0"/>
        <v>1000</v>
      </c>
      <c r="I7" s="23">
        <v>1000</v>
      </c>
      <c r="J7" s="45"/>
      <c r="K7" s="23"/>
      <c r="L7" s="24">
        <v>1000</v>
      </c>
      <c r="M7" s="14" t="s">
        <v>34</v>
      </c>
      <c r="N7" s="25">
        <f>IF(I7="",1,I7/(I7+I8))</f>
        <v>0.5</v>
      </c>
      <c r="O7" s="25">
        <f>IF(J7="",1,J7/(J7+J8))</f>
        <v>1</v>
      </c>
      <c r="P7" s="25">
        <f>IF(K7="",1,K7/(K7+K8))</f>
        <v>1</v>
      </c>
      <c r="Q7" s="25">
        <f>IF(L7="",1,L7/(L7+L8))</f>
        <v>0.5</v>
      </c>
      <c r="T7" s="68"/>
      <c r="U7" s="71"/>
      <c r="V7" s="68"/>
      <c r="W7" s="54"/>
      <c r="X7" s="68"/>
      <c r="Y7" s="54"/>
      <c r="Z7" s="68"/>
      <c r="AA7" s="71"/>
      <c r="AB7" s="68"/>
      <c r="AD7">
        <v>1000</v>
      </c>
    </row>
    <row r="8" spans="4:30" ht="12.75">
      <c r="D8" s="16"/>
      <c r="E8" s="17"/>
      <c r="F8" s="58" t="s">
        <v>6</v>
      </c>
      <c r="G8" s="18"/>
      <c r="H8" s="49">
        <f t="shared" si="0"/>
        <v>1000</v>
      </c>
      <c r="I8" s="23">
        <v>1000</v>
      </c>
      <c r="J8" s="23">
        <v>1000</v>
      </c>
      <c r="K8" s="23">
        <v>1000</v>
      </c>
      <c r="L8" s="24">
        <v>1000</v>
      </c>
      <c r="M8" s="14"/>
      <c r="N8" s="19"/>
      <c r="O8" s="26"/>
      <c r="P8" s="26"/>
      <c r="Q8" s="26"/>
      <c r="T8" s="68"/>
      <c r="U8" s="71"/>
      <c r="V8" s="68"/>
      <c r="W8" s="54"/>
      <c r="X8" s="68"/>
      <c r="Y8" s="54"/>
      <c r="Z8" s="68"/>
      <c r="AA8" s="71"/>
      <c r="AB8" s="68"/>
      <c r="AD8">
        <v>1000</v>
      </c>
    </row>
    <row r="9" spans="4:30" ht="13.5" thickBot="1">
      <c r="D9" s="27"/>
      <c r="E9" s="28"/>
      <c r="F9" s="59" t="s">
        <v>7</v>
      </c>
      <c r="G9" s="29"/>
      <c r="H9" s="49">
        <f t="shared" si="0"/>
        <v>2000</v>
      </c>
      <c r="I9" s="21">
        <v>2000</v>
      </c>
      <c r="J9" s="21">
        <v>2000</v>
      </c>
      <c r="K9" s="21">
        <v>2000</v>
      </c>
      <c r="L9" s="30">
        <v>2800</v>
      </c>
      <c r="M9" s="14"/>
      <c r="N9" s="19"/>
      <c r="O9" s="26"/>
      <c r="P9" s="26"/>
      <c r="Q9" s="26"/>
      <c r="T9" s="68"/>
      <c r="U9" s="67"/>
      <c r="V9" s="68"/>
      <c r="W9" s="54"/>
      <c r="X9" s="68"/>
      <c r="Y9" s="54"/>
      <c r="Z9" s="68"/>
      <c r="AA9" s="71"/>
      <c r="AB9" s="68"/>
      <c r="AD9">
        <v>2000</v>
      </c>
    </row>
    <row r="10" spans="9:30" ht="13.5" customHeight="1" thickBot="1" thickTop="1">
      <c r="I10" s="31"/>
      <c r="J10" s="32"/>
      <c r="K10" s="32" t="s">
        <v>20</v>
      </c>
      <c r="L10" s="33"/>
      <c r="M10" s="8"/>
      <c r="N10" s="34"/>
      <c r="T10" s="69"/>
      <c r="U10" s="70"/>
      <c r="V10" s="69"/>
      <c r="W10" s="51"/>
      <c r="X10" s="69"/>
      <c r="Y10" s="70"/>
      <c r="Z10" s="69"/>
      <c r="AA10" s="72"/>
      <c r="AB10" s="69"/>
      <c r="AD10">
        <v>9090</v>
      </c>
    </row>
    <row r="11" spans="4:30" ht="13.5" thickTop="1">
      <c r="D11" s="9"/>
      <c r="E11" s="10"/>
      <c r="F11" s="57" t="s">
        <v>8</v>
      </c>
      <c r="G11" s="11"/>
      <c r="H11" s="49">
        <f aca="true" t="shared" si="1" ref="H11:H16">IF(J4=0,"",J4)</f>
        <v>9090</v>
      </c>
      <c r="I11" s="12">
        <v>1</v>
      </c>
      <c r="J11" s="12">
        <v>1</v>
      </c>
      <c r="K11" s="12">
        <v>3010</v>
      </c>
      <c r="L11" s="12">
        <v>5000</v>
      </c>
      <c r="M11" s="38" t="s">
        <v>35</v>
      </c>
      <c r="N11" s="15">
        <f>IF(I12="","",10*I12/(I11+I12))</f>
        <v>5</v>
      </c>
      <c r="O11" s="15">
        <f>IF(J12="","",10*J12/(J11+J12))</f>
        <v>5</v>
      </c>
      <c r="P11" s="15">
        <f>IF(K12="","",10*K12/(K11+K12))</f>
        <v>7.136060894386299</v>
      </c>
      <c r="Q11" s="15">
        <f>IF(L12="","",10*L12/(L11+L12))</f>
        <v>5</v>
      </c>
      <c r="T11" s="69"/>
      <c r="U11" s="50"/>
      <c r="V11" s="69"/>
      <c r="W11" s="73"/>
      <c r="X11" s="69"/>
      <c r="Y11" s="72"/>
      <c r="Z11" s="69"/>
      <c r="AA11" s="72"/>
      <c r="AB11" s="69"/>
      <c r="AD11">
        <v>6810</v>
      </c>
    </row>
    <row r="12" spans="2:30" ht="12.75">
      <c r="B12" s="1" t="s">
        <v>51</v>
      </c>
      <c r="D12" s="16"/>
      <c r="E12" s="17"/>
      <c r="F12" s="58" t="s">
        <v>10</v>
      </c>
      <c r="G12" s="18"/>
      <c r="H12" s="49">
        <f t="shared" si="1"/>
        <v>750</v>
      </c>
      <c r="I12" s="12">
        <v>1</v>
      </c>
      <c r="J12" s="12">
        <v>1</v>
      </c>
      <c r="K12" s="12">
        <v>7500</v>
      </c>
      <c r="L12" s="12">
        <v>5000</v>
      </c>
      <c r="M12" s="38"/>
      <c r="N12" s="19">
        <f>N11/N13</f>
        <v>5</v>
      </c>
      <c r="O12" s="19">
        <f>O11/O13</f>
        <v>5</v>
      </c>
      <c r="P12" s="19">
        <f>P11/P13</f>
        <v>7.136060894386299</v>
      </c>
      <c r="Q12" s="19">
        <f>Q11/Q13</f>
        <v>10</v>
      </c>
      <c r="T12" s="69"/>
      <c r="U12" s="76"/>
      <c r="V12" s="69"/>
      <c r="W12" s="75"/>
      <c r="X12" s="69"/>
      <c r="Y12" s="51"/>
      <c r="Z12" s="69"/>
      <c r="AA12" s="51"/>
      <c r="AB12" s="69"/>
      <c r="AD12">
        <v>750</v>
      </c>
    </row>
    <row r="13" spans="2:30" ht="13.5" customHeight="1">
      <c r="B13" t="s">
        <v>31</v>
      </c>
      <c r="D13" s="16"/>
      <c r="E13" s="20" t="s">
        <v>32</v>
      </c>
      <c r="F13" s="58" t="s">
        <v>9</v>
      </c>
      <c r="G13" s="18"/>
      <c r="H13" s="49">
        <f t="shared" si="1"/>
        <v>8250</v>
      </c>
      <c r="I13" s="21">
        <v>1</v>
      </c>
      <c r="J13" s="21">
        <v>1</v>
      </c>
      <c r="K13" s="48"/>
      <c r="L13" s="21">
        <v>1000</v>
      </c>
      <c r="M13" s="38" t="s">
        <v>38</v>
      </c>
      <c r="N13" s="25">
        <f>IF(I15="",1,I15/(I15+I16))</f>
        <v>1</v>
      </c>
      <c r="O13" s="25">
        <f>IF(J15="",1,J15/(J15+J16))</f>
        <v>1</v>
      </c>
      <c r="P13" s="25">
        <f>IF(K15="",1,K15/(K15+K16))</f>
        <v>1</v>
      </c>
      <c r="Q13" s="25">
        <f>IF(L15="",1,L15/(L15+L16))</f>
        <v>0.5</v>
      </c>
      <c r="T13" s="69"/>
      <c r="U13" s="76"/>
      <c r="V13" s="69"/>
      <c r="W13" s="75"/>
      <c r="X13" s="69"/>
      <c r="Y13" s="51"/>
      <c r="Z13" s="69"/>
      <c r="AA13" s="77"/>
      <c r="AB13" s="69"/>
      <c r="AD13">
        <v>7500</v>
      </c>
    </row>
    <row r="14" spans="2:30" ht="12.75">
      <c r="B14" t="s">
        <v>33</v>
      </c>
      <c r="D14" s="16"/>
      <c r="E14" s="17"/>
      <c r="F14" s="58" t="s">
        <v>5</v>
      </c>
      <c r="G14" s="18"/>
      <c r="H14" s="49">
        <f t="shared" si="1"/>
      </c>
      <c r="I14" s="21">
        <v>1</v>
      </c>
      <c r="J14" s="21">
        <v>1</v>
      </c>
      <c r="K14" s="21">
        <v>1000</v>
      </c>
      <c r="L14" s="21">
        <v>1000</v>
      </c>
      <c r="M14" s="38" t="s">
        <v>39</v>
      </c>
      <c r="N14" s="22">
        <f>IF(I14,IF(I13,25*I13/(I13+I14),25),"")</f>
        <v>12.5</v>
      </c>
      <c r="O14" s="22">
        <f>IF(J14,IF(J13,25*J13/(J13+J14),25),"")</f>
        <v>12.5</v>
      </c>
      <c r="P14" s="22">
        <f>IF(K14,IF(K13,25*K13/(K13+K14),25),"")</f>
        <v>25</v>
      </c>
      <c r="Q14" s="22">
        <f>IF(L14,IF(L13,25*L13/(L13+L14),25),"")</f>
        <v>12.5</v>
      </c>
      <c r="T14" s="69"/>
      <c r="U14" s="50"/>
      <c r="V14" s="69"/>
      <c r="W14" s="78"/>
      <c r="X14" s="69"/>
      <c r="Y14" s="51"/>
      <c r="Z14" s="69"/>
      <c r="AA14" s="77"/>
      <c r="AB14" s="69"/>
      <c r="AD14">
        <v>6200</v>
      </c>
    </row>
    <row r="15" spans="4:28" ht="12.75">
      <c r="D15" s="16"/>
      <c r="E15" s="17"/>
      <c r="F15" s="58" t="s">
        <v>6</v>
      </c>
      <c r="G15" s="18"/>
      <c r="H15" s="49">
        <f t="shared" si="1"/>
        <v>1000</v>
      </c>
      <c r="I15" s="23"/>
      <c r="J15" s="23"/>
      <c r="K15" s="46"/>
      <c r="L15" s="23">
        <v>1000</v>
      </c>
      <c r="M15" s="38"/>
      <c r="N15" s="19"/>
      <c r="O15" s="26"/>
      <c r="P15" s="26"/>
      <c r="T15" s="52"/>
      <c r="U15" s="52"/>
      <c r="V15" s="52"/>
      <c r="W15" s="52"/>
      <c r="X15" s="52"/>
      <c r="Y15" s="52"/>
      <c r="Z15" s="52"/>
      <c r="AA15" s="52"/>
      <c r="AB15" s="52"/>
    </row>
    <row r="16" spans="4:16" ht="13.5" thickBot="1">
      <c r="D16" s="27"/>
      <c r="E16" s="28"/>
      <c r="F16" s="59" t="s">
        <v>7</v>
      </c>
      <c r="G16" s="29"/>
      <c r="H16" s="49">
        <f t="shared" si="1"/>
        <v>2000</v>
      </c>
      <c r="I16" s="23">
        <v>1</v>
      </c>
      <c r="J16" s="23">
        <v>1</v>
      </c>
      <c r="K16" s="23">
        <v>1000</v>
      </c>
      <c r="L16" s="23">
        <v>1000</v>
      </c>
      <c r="M16" s="38"/>
      <c r="N16" s="19"/>
      <c r="O16" s="26"/>
      <c r="P16" s="26"/>
    </row>
    <row r="17" ht="13.5" thickBot="1"/>
    <row r="18" spans="4:8" ht="12.75">
      <c r="D18" s="35"/>
      <c r="E18" s="36"/>
      <c r="F18" s="60" t="s">
        <v>17</v>
      </c>
      <c r="G18" s="37"/>
      <c r="H18" s="49">
        <f aca="true" t="shared" si="2" ref="H18:H23">IF(K11=0,"",K11)</f>
        <v>3010</v>
      </c>
    </row>
    <row r="19" spans="2:8" ht="12.75">
      <c r="B19" s="1" t="s">
        <v>50</v>
      </c>
      <c r="D19" s="39"/>
      <c r="E19" s="40"/>
      <c r="F19" s="61" t="s">
        <v>15</v>
      </c>
      <c r="G19" s="41"/>
      <c r="H19" s="49">
        <f t="shared" si="2"/>
        <v>7500</v>
      </c>
    </row>
    <row r="20" spans="2:8" ht="12.75" customHeight="1">
      <c r="B20" t="s">
        <v>36</v>
      </c>
      <c r="D20" s="39"/>
      <c r="E20" s="74" t="s">
        <v>37</v>
      </c>
      <c r="F20" s="61" t="s">
        <v>16</v>
      </c>
      <c r="G20" s="41"/>
      <c r="H20" s="49">
        <f t="shared" si="2"/>
      </c>
    </row>
    <row r="21" spans="2:8" ht="12.75">
      <c r="B21" t="s">
        <v>33</v>
      </c>
      <c r="D21" s="39"/>
      <c r="E21" s="40"/>
      <c r="F21" s="61" t="s">
        <v>14</v>
      </c>
      <c r="G21" s="41"/>
      <c r="H21" s="49">
        <f t="shared" si="2"/>
        <v>1000</v>
      </c>
    </row>
    <row r="22" spans="4:8" ht="12.75">
      <c r="D22" s="39"/>
      <c r="E22" s="40"/>
      <c r="F22" s="61" t="s">
        <v>12</v>
      </c>
      <c r="G22" s="41"/>
      <c r="H22" s="49">
        <f t="shared" si="2"/>
      </c>
    </row>
    <row r="23" spans="4:13" ht="13.5" thickBot="1">
      <c r="D23" s="42"/>
      <c r="E23" s="43"/>
      <c r="F23" s="62" t="s">
        <v>13</v>
      </c>
      <c r="G23" s="44"/>
      <c r="H23" s="49">
        <f t="shared" si="2"/>
        <v>1000</v>
      </c>
      <c r="L23">
        <v>15.2</v>
      </c>
      <c r="M23">
        <f>L23*1.05</f>
        <v>15.959999999999999</v>
      </c>
    </row>
  </sheetData>
  <printOptions/>
  <pageMargins left="0.75" right="0.75" top="1" bottom="1" header="0.5" footer="0.5"/>
  <pageSetup horizontalDpi="600" verticalDpi="600" orientation="landscape" scale="150" r:id="rId3"/>
  <headerFooter alignWithMargins="0">
    <oddHeader>&amp;L&amp;D</oddHeader>
    <oddFooter>&amp;L&amp;F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I30"/>
  <sheetViews>
    <sheetView workbookViewId="0" topLeftCell="A1">
      <selection activeCell="J23" sqref="J23"/>
    </sheetView>
  </sheetViews>
  <sheetFormatPr defaultColWidth="9.140625" defaultRowHeight="12.75"/>
  <cols>
    <col min="1" max="2" width="9.140625" style="2" customWidth="1"/>
    <col min="3" max="3" width="12.28125" style="2" customWidth="1"/>
    <col min="4" max="4" width="13.57421875" style="2" customWidth="1"/>
    <col min="5" max="5" width="12.421875" style="2" customWidth="1"/>
    <col min="6" max="6" width="12.00390625" style="2" customWidth="1"/>
    <col min="7" max="7" width="12.8515625" style="2" customWidth="1"/>
    <col min="8" max="16384" width="9.140625" style="2" customWidth="1"/>
  </cols>
  <sheetData>
    <row r="4" spans="4:9" ht="12.75">
      <c r="D4" s="2" t="s">
        <v>0</v>
      </c>
      <c r="E4" s="2" t="s">
        <v>1</v>
      </c>
      <c r="F4" s="3" t="s">
        <v>11</v>
      </c>
      <c r="G4" s="2" t="s">
        <v>2</v>
      </c>
      <c r="H4" s="2" t="s">
        <v>3</v>
      </c>
      <c r="I4" s="2" t="s">
        <v>4</v>
      </c>
    </row>
    <row r="5" spans="4:9" ht="12.75">
      <c r="D5" s="3" t="s">
        <v>18</v>
      </c>
      <c r="E5" s="3" t="s">
        <v>21</v>
      </c>
      <c r="F5" s="3" t="s">
        <v>22</v>
      </c>
      <c r="G5" s="2">
        <v>0.5</v>
      </c>
      <c r="H5" s="2">
        <v>6.68</v>
      </c>
      <c r="I5" s="2">
        <v>20</v>
      </c>
    </row>
    <row r="6" spans="4:9" ht="12.75">
      <c r="D6" s="3" t="s">
        <v>19</v>
      </c>
      <c r="E6" s="3" t="s">
        <v>21</v>
      </c>
      <c r="F6" s="3" t="s">
        <v>22</v>
      </c>
      <c r="G6" s="2">
        <v>1</v>
      </c>
      <c r="H6" s="2">
        <v>8.91</v>
      </c>
      <c r="I6" s="2">
        <v>20</v>
      </c>
    </row>
    <row r="7" spans="4:9" ht="12.75">
      <c r="D7" s="3" t="s">
        <v>20</v>
      </c>
      <c r="E7" s="3" t="s">
        <v>21</v>
      </c>
      <c r="F7" s="3" t="s">
        <v>22</v>
      </c>
      <c r="G7" s="2">
        <v>1</v>
      </c>
      <c r="H7" s="2">
        <v>6.74</v>
      </c>
      <c r="I7" s="2">
        <v>20</v>
      </c>
    </row>
    <row r="8" ht="12.75">
      <c r="D8" s="3"/>
    </row>
    <row r="11" spans="3:9" ht="12.75">
      <c r="C11" s="3" t="s">
        <v>23</v>
      </c>
      <c r="D11" s="4" t="s">
        <v>8</v>
      </c>
      <c r="E11" s="47">
        <f>IF(PersonalityModule!I4=0,"",PersonalityModule!I4)</f>
        <v>6200</v>
      </c>
      <c r="G11" s="1" t="s">
        <v>24</v>
      </c>
      <c r="H11" s="2" t="s">
        <v>17</v>
      </c>
      <c r="I11" s="2">
        <f>IF(PersonalityModule!K11=0,"",PersonalityModule!K11)</f>
        <v>3010</v>
      </c>
    </row>
    <row r="12" spans="4:9" ht="12.75">
      <c r="D12" s="4" t="s">
        <v>10</v>
      </c>
      <c r="E12" s="47">
        <f>IF(PersonalityModule!I5=0,"",PersonalityModule!I5)</f>
        <v>3010</v>
      </c>
      <c r="H12" s="2" t="s">
        <v>15</v>
      </c>
      <c r="I12" s="2">
        <f>IF(PersonalityModule!K12=0,"",PersonalityModule!K12)</f>
        <v>7500</v>
      </c>
    </row>
    <row r="13" spans="3:9" ht="12.75">
      <c r="C13" s="2" t="s">
        <v>26</v>
      </c>
      <c r="D13" s="4" t="s">
        <v>9</v>
      </c>
      <c r="E13" s="47">
        <f>IF(PersonalityModule!I6=0,"",PersonalityModule!I6)</f>
        <v>8250</v>
      </c>
      <c r="G13" s="2" t="s">
        <v>26</v>
      </c>
      <c r="H13" s="2" t="s">
        <v>16</v>
      </c>
      <c r="I13" s="2">
        <f>IF(PersonalityModule!K13=0,"",PersonalityModule!K13)</f>
      </c>
    </row>
    <row r="14" spans="4:9" ht="12.75">
      <c r="D14" s="4" t="s">
        <v>10</v>
      </c>
      <c r="E14" s="47">
        <f>IF(PersonalityModule!I7=0,"",PersonalityModule!I7)</f>
        <v>1000</v>
      </c>
      <c r="H14" s="2" t="s">
        <v>14</v>
      </c>
      <c r="I14" s="2">
        <f>IF(PersonalityModule!K14=0,"",PersonalityModule!K14)</f>
        <v>1000</v>
      </c>
    </row>
    <row r="15" spans="4:9" ht="12.75">
      <c r="D15" s="4" t="s">
        <v>6</v>
      </c>
      <c r="E15" s="47">
        <f>IF(PersonalityModule!I8=0,"",PersonalityModule!I8)</f>
        <v>1000</v>
      </c>
      <c r="H15" s="2" t="s">
        <v>12</v>
      </c>
      <c r="I15" s="2">
        <f>IF(PersonalityModule!K15=0,"",PersonalityModule!K15)</f>
      </c>
    </row>
    <row r="16" spans="4:9" ht="12.75">
      <c r="D16" s="4" t="s">
        <v>7</v>
      </c>
      <c r="E16" s="47">
        <f>IF(PersonalityModule!I9=0,"",PersonalityModule!I9)</f>
        <v>2000</v>
      </c>
      <c r="H16" s="2" t="s">
        <v>13</v>
      </c>
      <c r="I16" s="2">
        <f>IF(PersonalityModule!K16=0,"",PersonalityModule!K16)</f>
        <v>1000</v>
      </c>
    </row>
    <row r="18" spans="3:5" ht="12.75">
      <c r="C18" s="3" t="s">
        <v>25</v>
      </c>
      <c r="D18" s="4" t="s">
        <v>8</v>
      </c>
      <c r="E18" s="2">
        <f>IF(PersonalityModule!J4=0,"",PersonalityModule!J4)</f>
        <v>9090</v>
      </c>
    </row>
    <row r="19" spans="4:5" ht="12.75">
      <c r="D19" s="4" t="s">
        <v>10</v>
      </c>
      <c r="E19" s="2">
        <f>IF(PersonalityModule!J5=0,"",PersonalityModule!J5)</f>
        <v>750</v>
      </c>
    </row>
    <row r="20" spans="3:5" ht="12.75">
      <c r="C20" s="2" t="s">
        <v>27</v>
      </c>
      <c r="D20" s="4" t="s">
        <v>9</v>
      </c>
      <c r="E20" s="2">
        <f>IF(PersonalityModule!J6=0,"",PersonalityModule!J6)</f>
        <v>8250</v>
      </c>
    </row>
    <row r="21" spans="4:5" ht="12.75">
      <c r="D21" s="4" t="s">
        <v>5</v>
      </c>
      <c r="E21" s="2">
        <f>IF(PersonalityModule!J7=0,"",PersonalityModule!J7)</f>
      </c>
    </row>
    <row r="22" spans="4:5" ht="12.75">
      <c r="D22" s="4" t="s">
        <v>6</v>
      </c>
      <c r="E22" s="2">
        <f>IF(PersonalityModule!J8=0,"",PersonalityModule!J8)</f>
        <v>1000</v>
      </c>
    </row>
    <row r="23" spans="4:5" ht="12.75">
      <c r="D23" s="4" t="s">
        <v>7</v>
      </c>
      <c r="E23" s="2">
        <f>IF(PersonalityModule!J9=0,"",PersonalityModule!J9)</f>
        <v>2000</v>
      </c>
    </row>
    <row r="25" ht="12.75">
      <c r="D25" s="4"/>
    </row>
    <row r="26" ht="12.75">
      <c r="D26" s="4"/>
    </row>
    <row r="27" ht="12.75">
      <c r="D27" s="4"/>
    </row>
    <row r="28" ht="12.75">
      <c r="D28" s="4"/>
    </row>
    <row r="29" ht="12.75">
      <c r="D29" s="4"/>
    </row>
    <row r="30" ht="12.75">
      <c r="D30" s="4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&amp;R&amp;D</oddHeader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B12" sqref="B12"/>
    </sheetView>
  </sheetViews>
  <sheetFormatPr defaultColWidth="9.140625" defaultRowHeight="12.75"/>
  <cols>
    <col min="6" max="6" width="13.140625" style="0" customWidth="1"/>
  </cols>
  <sheetData>
    <row r="1" spans="1:8" ht="12.75">
      <c r="A1" s="2" t="s">
        <v>40</v>
      </c>
      <c r="B1" s="2" t="s">
        <v>41</v>
      </c>
      <c r="C1" s="2" t="s">
        <v>42</v>
      </c>
      <c r="D1" s="2" t="s">
        <v>43</v>
      </c>
      <c r="E1" s="2" t="s">
        <v>44</v>
      </c>
      <c r="F1" s="2" t="s">
        <v>45</v>
      </c>
      <c r="G1" s="2" t="s">
        <v>46</v>
      </c>
      <c r="H1" s="2" t="s">
        <v>47</v>
      </c>
    </row>
    <row r="2" spans="1:8" ht="12.75">
      <c r="A2" s="2">
        <v>5</v>
      </c>
      <c r="B2" s="2">
        <v>2.5</v>
      </c>
      <c r="C2" s="2">
        <v>12</v>
      </c>
      <c r="D2" s="2">
        <f aca="true" t="shared" si="0" ref="D2:D18">C2*(A2/100+1)</f>
        <v>12.600000000000001</v>
      </c>
      <c r="E2" s="2">
        <f aca="true" t="shared" si="1" ref="E2:E18">B2*A2/100</f>
        <v>0.125</v>
      </c>
      <c r="F2" s="2">
        <f>E2/10000</f>
        <v>1.25E-05</v>
      </c>
      <c r="G2" s="2">
        <f aca="true" t="shared" si="2" ref="G2:G18">D2-(B2+E2)</f>
        <v>9.975000000000001</v>
      </c>
      <c r="H2" s="2">
        <f aca="true" t="shared" si="3" ref="H2:H18">G2/F2</f>
        <v>798000.0000000001</v>
      </c>
    </row>
    <row r="3" spans="1:8" ht="12.75">
      <c r="A3" s="2">
        <v>5</v>
      </c>
      <c r="B3" s="2">
        <v>2.5</v>
      </c>
      <c r="C3" s="2">
        <v>12.5</v>
      </c>
      <c r="D3" s="2">
        <f t="shared" si="0"/>
        <v>13.125</v>
      </c>
      <c r="E3" s="2">
        <f t="shared" si="1"/>
        <v>0.125</v>
      </c>
      <c r="F3" s="2">
        <f aca="true" t="shared" si="4" ref="F3:F18">E3/10000</f>
        <v>1.25E-05</v>
      </c>
      <c r="G3" s="2">
        <f t="shared" si="2"/>
        <v>10.5</v>
      </c>
      <c r="H3" s="2">
        <f t="shared" si="3"/>
        <v>840000</v>
      </c>
    </row>
    <row r="4" spans="1:8" ht="12.75">
      <c r="A4" s="2">
        <v>6</v>
      </c>
      <c r="B4" s="2">
        <v>2.5</v>
      </c>
      <c r="C4" s="2">
        <v>12.5</v>
      </c>
      <c r="D4" s="2">
        <f t="shared" si="0"/>
        <v>13.25</v>
      </c>
      <c r="E4" s="2">
        <f t="shared" si="1"/>
        <v>0.15</v>
      </c>
      <c r="F4" s="2">
        <f t="shared" si="4"/>
        <v>1.4999999999999999E-05</v>
      </c>
      <c r="G4" s="2">
        <f t="shared" si="2"/>
        <v>10.6</v>
      </c>
      <c r="H4" s="2">
        <f t="shared" si="3"/>
        <v>706666.6666666667</v>
      </c>
    </row>
    <row r="5" spans="1:8" ht="12.75">
      <c r="A5" s="2">
        <v>7</v>
      </c>
      <c r="B5" s="2">
        <v>2.5</v>
      </c>
      <c r="C5" s="2">
        <v>12.5</v>
      </c>
      <c r="D5" s="2">
        <f t="shared" si="0"/>
        <v>13.375</v>
      </c>
      <c r="E5" s="2">
        <f t="shared" si="1"/>
        <v>0.175</v>
      </c>
      <c r="F5" s="2">
        <f t="shared" si="4"/>
        <v>1.75E-05</v>
      </c>
      <c r="G5" s="2">
        <f t="shared" si="2"/>
        <v>10.7</v>
      </c>
      <c r="H5" s="2">
        <f t="shared" si="3"/>
        <v>611428.5714285715</v>
      </c>
    </row>
    <row r="6" spans="1:8" ht="12.75">
      <c r="A6" s="2">
        <v>8</v>
      </c>
      <c r="B6" s="2">
        <v>2.5</v>
      </c>
      <c r="C6" s="2">
        <v>12.5</v>
      </c>
      <c r="D6" s="2">
        <f t="shared" si="0"/>
        <v>13.5</v>
      </c>
      <c r="E6" s="2">
        <f t="shared" si="1"/>
        <v>0.2</v>
      </c>
      <c r="F6" s="2">
        <f t="shared" si="4"/>
        <v>2E-05</v>
      </c>
      <c r="G6" s="2">
        <f t="shared" si="2"/>
        <v>10.8</v>
      </c>
      <c r="H6" s="2">
        <f t="shared" si="3"/>
        <v>540000</v>
      </c>
    </row>
    <row r="7" spans="1:8" ht="12.75">
      <c r="A7" s="2">
        <v>5</v>
      </c>
      <c r="B7" s="2">
        <v>2.5</v>
      </c>
      <c r="C7" s="2">
        <v>8.5</v>
      </c>
      <c r="D7" s="2">
        <f t="shared" si="0"/>
        <v>8.925</v>
      </c>
      <c r="E7" s="2">
        <f t="shared" si="1"/>
        <v>0.125</v>
      </c>
      <c r="F7" s="2">
        <f t="shared" si="4"/>
        <v>1.25E-05</v>
      </c>
      <c r="G7" s="2">
        <f t="shared" si="2"/>
        <v>6.300000000000001</v>
      </c>
      <c r="H7" s="2">
        <f t="shared" si="3"/>
        <v>504000.00000000006</v>
      </c>
    </row>
    <row r="8" spans="1:8" ht="12.75">
      <c r="A8" s="2">
        <v>6</v>
      </c>
      <c r="B8" s="2">
        <v>2.5</v>
      </c>
      <c r="C8" s="2">
        <v>8.5</v>
      </c>
      <c r="D8" s="2">
        <f t="shared" si="0"/>
        <v>9.01</v>
      </c>
      <c r="E8" s="2">
        <f t="shared" si="1"/>
        <v>0.15</v>
      </c>
      <c r="F8" s="2">
        <f t="shared" si="4"/>
        <v>1.4999999999999999E-05</v>
      </c>
      <c r="G8" s="2">
        <f t="shared" si="2"/>
        <v>6.359999999999999</v>
      </c>
      <c r="H8" s="2">
        <f t="shared" si="3"/>
        <v>424000</v>
      </c>
    </row>
    <row r="9" spans="1:8" ht="12.75">
      <c r="A9" s="2">
        <v>7</v>
      </c>
      <c r="B9" s="2">
        <v>2.5</v>
      </c>
      <c r="C9" s="2">
        <v>8.5</v>
      </c>
      <c r="D9" s="2">
        <f t="shared" si="0"/>
        <v>9.095</v>
      </c>
      <c r="E9" s="2">
        <f t="shared" si="1"/>
        <v>0.175</v>
      </c>
      <c r="F9" s="2">
        <f t="shared" si="4"/>
        <v>1.75E-05</v>
      </c>
      <c r="G9" s="2">
        <f t="shared" si="2"/>
        <v>6.420000000000001</v>
      </c>
      <c r="H9" s="2">
        <f t="shared" si="3"/>
        <v>366857.14285714296</v>
      </c>
    </row>
    <row r="10" spans="1:8" ht="12.75">
      <c r="A10" s="2">
        <v>8</v>
      </c>
      <c r="B10" s="2">
        <v>2.5</v>
      </c>
      <c r="C10" s="2">
        <v>8.5</v>
      </c>
      <c r="D10" s="2">
        <f t="shared" si="0"/>
        <v>9.18</v>
      </c>
      <c r="E10" s="2">
        <f t="shared" si="1"/>
        <v>0.2</v>
      </c>
      <c r="F10" s="2">
        <f t="shared" si="4"/>
        <v>2E-05</v>
      </c>
      <c r="G10" s="2">
        <f t="shared" si="2"/>
        <v>6.4799999999999995</v>
      </c>
      <c r="H10" s="2">
        <f t="shared" si="3"/>
        <v>323999.99999999994</v>
      </c>
    </row>
    <row r="11" spans="1:8" ht="12.75">
      <c r="A11" s="2">
        <v>9</v>
      </c>
      <c r="B11" s="2">
        <v>2.5</v>
      </c>
      <c r="C11" s="2">
        <v>8.5</v>
      </c>
      <c r="D11" s="2">
        <f t="shared" si="0"/>
        <v>9.265</v>
      </c>
      <c r="E11" s="2">
        <f t="shared" si="1"/>
        <v>0.225</v>
      </c>
      <c r="F11" s="2">
        <f t="shared" si="4"/>
        <v>2.25E-05</v>
      </c>
      <c r="G11" s="2">
        <f t="shared" si="2"/>
        <v>6.540000000000001</v>
      </c>
      <c r="H11" s="2">
        <f t="shared" si="3"/>
        <v>290666.6666666667</v>
      </c>
    </row>
    <row r="12" spans="1:8" ht="12.75">
      <c r="A12" s="2">
        <v>10</v>
      </c>
      <c r="B12" s="2">
        <v>2.5</v>
      </c>
      <c r="C12" s="2">
        <v>8.5</v>
      </c>
      <c r="D12" s="2">
        <f t="shared" si="0"/>
        <v>9.350000000000001</v>
      </c>
      <c r="E12" s="2">
        <f t="shared" si="1"/>
        <v>0.25</v>
      </c>
      <c r="F12" s="2">
        <f t="shared" si="4"/>
        <v>2.5E-05</v>
      </c>
      <c r="G12" s="2">
        <f t="shared" si="2"/>
        <v>6.600000000000001</v>
      </c>
      <c r="H12" s="2">
        <f t="shared" si="3"/>
        <v>264000.00000000006</v>
      </c>
    </row>
    <row r="13" spans="1:8" ht="12.75">
      <c r="A13" s="2">
        <v>5</v>
      </c>
      <c r="B13" s="2">
        <v>2.5</v>
      </c>
      <c r="C13" s="2">
        <v>6.5</v>
      </c>
      <c r="D13" s="2">
        <f t="shared" si="0"/>
        <v>6.825</v>
      </c>
      <c r="E13" s="2">
        <f t="shared" si="1"/>
        <v>0.125</v>
      </c>
      <c r="F13" s="2">
        <f t="shared" si="4"/>
        <v>1.25E-05</v>
      </c>
      <c r="G13" s="2">
        <f t="shared" si="2"/>
        <v>4.2</v>
      </c>
      <c r="H13" s="2">
        <f t="shared" si="3"/>
        <v>336000</v>
      </c>
    </row>
    <row r="14" spans="1:8" ht="12.75">
      <c r="A14" s="2">
        <v>6</v>
      </c>
      <c r="B14" s="2">
        <v>2.5</v>
      </c>
      <c r="C14" s="2">
        <v>6.5</v>
      </c>
      <c r="D14" s="2">
        <f t="shared" si="0"/>
        <v>6.890000000000001</v>
      </c>
      <c r="E14" s="2">
        <f t="shared" si="1"/>
        <v>0.15</v>
      </c>
      <c r="F14" s="2">
        <f t="shared" si="4"/>
        <v>1.4999999999999999E-05</v>
      </c>
      <c r="G14" s="2">
        <f t="shared" si="2"/>
        <v>4.24</v>
      </c>
      <c r="H14" s="2">
        <f t="shared" si="3"/>
        <v>282666.6666666667</v>
      </c>
    </row>
    <row r="15" spans="1:8" ht="12.75">
      <c r="A15" s="2">
        <v>7</v>
      </c>
      <c r="B15" s="2">
        <v>2.5</v>
      </c>
      <c r="C15" s="2">
        <v>6.5</v>
      </c>
      <c r="D15" s="2">
        <f t="shared" si="0"/>
        <v>6.955</v>
      </c>
      <c r="E15" s="2">
        <f t="shared" si="1"/>
        <v>0.175</v>
      </c>
      <c r="F15" s="2">
        <f t="shared" si="4"/>
        <v>1.75E-05</v>
      </c>
      <c r="G15" s="2">
        <f t="shared" si="2"/>
        <v>4.28</v>
      </c>
      <c r="H15" s="2">
        <f t="shared" si="3"/>
        <v>244571.4285714286</v>
      </c>
    </row>
    <row r="16" spans="1:8" ht="12.75">
      <c r="A16" s="2">
        <v>8</v>
      </c>
      <c r="B16" s="2">
        <v>2.5</v>
      </c>
      <c r="C16" s="2">
        <v>6.5</v>
      </c>
      <c r="D16" s="2">
        <f t="shared" si="0"/>
        <v>7.0200000000000005</v>
      </c>
      <c r="E16" s="2">
        <f t="shared" si="1"/>
        <v>0.2</v>
      </c>
      <c r="F16" s="2">
        <f t="shared" si="4"/>
        <v>2E-05</v>
      </c>
      <c r="G16" s="2">
        <f t="shared" si="2"/>
        <v>4.32</v>
      </c>
      <c r="H16" s="2">
        <f t="shared" si="3"/>
        <v>216000</v>
      </c>
    </row>
    <row r="17" spans="1:8" ht="12.75">
      <c r="A17" s="2">
        <v>9</v>
      </c>
      <c r="B17" s="2">
        <v>2.5</v>
      </c>
      <c r="C17" s="2">
        <v>6.5</v>
      </c>
      <c r="D17" s="2">
        <f t="shared" si="0"/>
        <v>7.085000000000001</v>
      </c>
      <c r="E17" s="2">
        <f t="shared" si="1"/>
        <v>0.225</v>
      </c>
      <c r="F17" s="2">
        <f t="shared" si="4"/>
        <v>2.25E-05</v>
      </c>
      <c r="G17" s="2">
        <f t="shared" si="2"/>
        <v>4.360000000000001</v>
      </c>
      <c r="H17" s="2">
        <f t="shared" si="3"/>
        <v>193777.7777777778</v>
      </c>
    </row>
    <row r="18" spans="1:8" ht="12.75">
      <c r="A18" s="2">
        <v>10</v>
      </c>
      <c r="B18" s="2">
        <v>2.5</v>
      </c>
      <c r="C18" s="2">
        <v>6.5</v>
      </c>
      <c r="D18" s="2">
        <f t="shared" si="0"/>
        <v>7.15</v>
      </c>
      <c r="E18" s="2">
        <f t="shared" si="1"/>
        <v>0.25</v>
      </c>
      <c r="F18" s="2">
        <f t="shared" si="4"/>
        <v>2.5E-05</v>
      </c>
      <c r="G18" s="2">
        <f t="shared" si="2"/>
        <v>4.4</v>
      </c>
      <c r="H18" s="2">
        <f t="shared" si="3"/>
        <v>176000</v>
      </c>
    </row>
    <row r="20" ht="12.75">
      <c r="C20" t="s">
        <v>48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5:M29"/>
  <sheetViews>
    <sheetView workbookViewId="0" topLeftCell="A1">
      <selection activeCell="N19" sqref="N19"/>
    </sheetView>
  </sheetViews>
  <sheetFormatPr defaultColWidth="9.140625" defaultRowHeight="12.75"/>
  <sheetData>
    <row r="5" spans="6:13" ht="12.75">
      <c r="F5">
        <v>2</v>
      </c>
      <c r="G5">
        <v>1000</v>
      </c>
      <c r="I5">
        <f>F5*60</f>
        <v>120</v>
      </c>
      <c r="M5">
        <v>1000</v>
      </c>
    </row>
    <row r="6" spans="6:13" ht="12.75">
      <c r="F6">
        <v>2</v>
      </c>
      <c r="G6">
        <v>1000</v>
      </c>
      <c r="I6">
        <f aca="true" t="shared" si="0" ref="I6:I19">F6*60</f>
        <v>120</v>
      </c>
      <c r="M6">
        <v>1000</v>
      </c>
    </row>
    <row r="7" spans="6:13" ht="12.75">
      <c r="F7">
        <v>4</v>
      </c>
      <c r="G7">
        <v>1000</v>
      </c>
      <c r="I7">
        <f t="shared" si="0"/>
        <v>240</v>
      </c>
      <c r="M7">
        <v>1000</v>
      </c>
    </row>
    <row r="8" spans="6:13" ht="12.75">
      <c r="F8">
        <v>4</v>
      </c>
      <c r="G8">
        <v>1000</v>
      </c>
      <c r="I8">
        <f t="shared" si="0"/>
        <v>240</v>
      </c>
      <c r="M8">
        <v>1000</v>
      </c>
    </row>
    <row r="9" spans="6:13" ht="12.75">
      <c r="F9">
        <v>2</v>
      </c>
      <c r="G9">
        <v>1000</v>
      </c>
      <c r="I9">
        <f t="shared" si="0"/>
        <v>120</v>
      </c>
      <c r="M9">
        <v>1000</v>
      </c>
    </row>
    <row r="10" spans="6:13" ht="12.75">
      <c r="F10">
        <v>2</v>
      </c>
      <c r="G10">
        <v>1000</v>
      </c>
      <c r="I10">
        <f t="shared" si="0"/>
        <v>120</v>
      </c>
      <c r="J10">
        <f>SUM(I5:I10)</f>
        <v>960</v>
      </c>
      <c r="M10">
        <v>1000</v>
      </c>
    </row>
    <row r="11" spans="6:13" ht="12.75">
      <c r="F11">
        <v>2</v>
      </c>
      <c r="G11">
        <v>2000</v>
      </c>
      <c r="I11">
        <f t="shared" si="0"/>
        <v>120</v>
      </c>
      <c r="M11">
        <v>2000</v>
      </c>
    </row>
    <row r="12" spans="6:13" ht="12.75">
      <c r="F12">
        <v>4</v>
      </c>
      <c r="G12">
        <v>2000</v>
      </c>
      <c r="I12">
        <f t="shared" si="0"/>
        <v>240</v>
      </c>
      <c r="J12">
        <f>SUM(I11:I12)</f>
        <v>360</v>
      </c>
      <c r="M12">
        <v>2000</v>
      </c>
    </row>
    <row r="13" spans="6:13" ht="12.75">
      <c r="F13">
        <v>2</v>
      </c>
      <c r="G13">
        <v>3000</v>
      </c>
      <c r="I13">
        <f t="shared" si="0"/>
        <v>120</v>
      </c>
      <c r="M13">
        <v>3000</v>
      </c>
    </row>
    <row r="14" spans="6:13" ht="12.75">
      <c r="F14">
        <v>2</v>
      </c>
      <c r="G14">
        <v>3000</v>
      </c>
      <c r="I14">
        <f t="shared" si="0"/>
        <v>120</v>
      </c>
      <c r="J14">
        <f>SUM(I13:I14)</f>
        <v>240</v>
      </c>
      <c r="M14">
        <v>3000</v>
      </c>
    </row>
    <row r="15" spans="6:13" ht="12.75">
      <c r="F15">
        <v>2</v>
      </c>
      <c r="G15">
        <v>6040</v>
      </c>
      <c r="I15">
        <f t="shared" si="0"/>
        <v>120</v>
      </c>
      <c r="M15">
        <v>6040</v>
      </c>
    </row>
    <row r="16" spans="6:13" ht="12.75">
      <c r="F16">
        <v>2</v>
      </c>
      <c r="G16">
        <v>6800</v>
      </c>
      <c r="I16">
        <f t="shared" si="0"/>
        <v>120</v>
      </c>
      <c r="M16">
        <v>6800</v>
      </c>
    </row>
    <row r="17" spans="6:13" ht="12.75">
      <c r="F17">
        <v>2</v>
      </c>
      <c r="G17">
        <v>8200</v>
      </c>
      <c r="I17">
        <f t="shared" si="0"/>
        <v>120</v>
      </c>
      <c r="M17">
        <v>8200</v>
      </c>
    </row>
    <row r="18" spans="6:13" ht="12.75">
      <c r="F18">
        <v>4</v>
      </c>
      <c r="G18">
        <v>8200</v>
      </c>
      <c r="I18">
        <f t="shared" si="0"/>
        <v>240</v>
      </c>
      <c r="J18">
        <f>SUM(I17:I18)</f>
        <v>360</v>
      </c>
      <c r="M18">
        <v>8200</v>
      </c>
    </row>
    <row r="19" spans="6:13" ht="12.75">
      <c r="F19">
        <v>4</v>
      </c>
      <c r="G19">
        <v>9100</v>
      </c>
      <c r="I19">
        <f t="shared" si="0"/>
        <v>240</v>
      </c>
      <c r="M19">
        <v>9100</v>
      </c>
    </row>
    <row r="20" ht="12.75"/>
    <row r="21" ht="12.75"/>
    <row r="22" spans="5:13" ht="12.75">
      <c r="E22" t="s">
        <v>52</v>
      </c>
      <c r="F22" t="s">
        <v>53</v>
      </c>
    </row>
    <row r="23" spans="5:6" ht="12.75">
      <c r="E23">
        <v>960</v>
      </c>
      <c r="F23">
        <v>1000</v>
      </c>
    </row>
    <row r="24" spans="5:6" ht="12.75">
      <c r="E24">
        <v>360</v>
      </c>
      <c r="F24">
        <v>2000</v>
      </c>
    </row>
    <row r="25" spans="5:6" ht="12.75">
      <c r="E25">
        <v>240</v>
      </c>
      <c r="F25">
        <v>3000</v>
      </c>
    </row>
    <row r="26" spans="5:6" ht="12.75">
      <c r="E26">
        <v>120</v>
      </c>
      <c r="F26">
        <v>6040</v>
      </c>
    </row>
    <row r="27" spans="5:6" ht="12.75">
      <c r="E27">
        <v>120</v>
      </c>
      <c r="F27">
        <v>6800</v>
      </c>
    </row>
    <row r="28" spans="5:6" ht="12.75">
      <c r="E28">
        <v>360</v>
      </c>
      <c r="F28">
        <v>8200</v>
      </c>
    </row>
    <row r="29" spans="5:6" ht="12.75">
      <c r="E29">
        <v>240</v>
      </c>
      <c r="F29">
        <v>9100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David Huffman</cp:lastModifiedBy>
  <cp:lastPrinted>2001-03-28T15:08:17Z</cp:lastPrinted>
  <dcterms:created xsi:type="dcterms:W3CDTF">1996-10-14T23:33:28Z</dcterms:created>
  <dcterms:modified xsi:type="dcterms:W3CDTF">2001-03-28T15:08:33Z</dcterms:modified>
  <cp:category/>
  <cp:version/>
  <cp:contentType/>
  <cp:contentStatus/>
</cp:coreProperties>
</file>