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933" firstSheet="1" activeTab="2"/>
  </bookViews>
  <sheets>
    <sheet name="Data" sheetId="1" r:id="rId1"/>
    <sheet name="Instr" sheetId="2" r:id="rId2"/>
    <sheet name="Ap Form" sheetId="3" r:id="rId3"/>
    <sheet name="Env Factors" sheetId="4" r:id="rId4"/>
    <sheet name="Ag Waste" sheetId="5" r:id="rId5"/>
    <sheet name="Biodiversity" sheetId="6" r:id="rId6"/>
    <sheet name="Erosion" sheetId="7" r:id="rId7"/>
    <sheet name="Grazing" sheetId="8" r:id="rId8"/>
    <sheet name="ICMS" sheetId="9" r:id="rId9"/>
    <sheet name="HUArea Prot" sheetId="10" r:id="rId10"/>
    <sheet name="Irrig" sheetId="11" r:id="rId11"/>
    <sheet name="PH WB" sheetId="12" r:id="rId12"/>
    <sheet name="PL AM" sheetId="13" r:id="rId13"/>
    <sheet name="RM LT" sheetId="14" r:id="rId14"/>
    <sheet name="Batch 1" sheetId="15" r:id="rId15"/>
    <sheet name="B2" sheetId="16" r:id="rId16"/>
  </sheets>
  <definedNames>
    <definedName name="OLE_LINK1" localSheetId="1">'Instr'!$A$3</definedName>
    <definedName name="_xlnm.Print_Area" localSheetId="4">'Ag Waste'!$A$1:$I$38</definedName>
    <definedName name="_xlnm.Print_Area" localSheetId="15">'B2'!$A$2:$N$34</definedName>
    <definedName name="_xlnm.Print_Area" localSheetId="5">'Biodiversity'!$A$1:$I$37</definedName>
    <definedName name="_xlnm.Print_Area" localSheetId="0">'Data'!$A$1:$K$299</definedName>
    <definedName name="_xlnm.Print_Area" localSheetId="3">'Env Factors'!$A$1:$I$45</definedName>
    <definedName name="_xlnm.Print_Area" localSheetId="6">'Erosion'!$A$1:$I$37</definedName>
    <definedName name="_xlnm.Print_Area" localSheetId="7">'Grazing'!$A$1:$I$37</definedName>
    <definedName name="_xlnm.Print_Area" localSheetId="9">'HUArea Prot'!$A$1:$I$37</definedName>
    <definedName name="_xlnm.Print_Area" localSheetId="8">'ICMS'!$A$1:$I$37</definedName>
    <definedName name="_xlnm.Print_Area" localSheetId="10">'Irrig'!$A$1:$I$37</definedName>
    <definedName name="_xlnm.Print_Area" localSheetId="11">'PH WB'!$A$1:$I$37</definedName>
    <definedName name="_xlnm.Print_Area" localSheetId="12">'PL AM'!$A$1:$I$37</definedName>
    <definedName name="_xlnm.Print_Area" localSheetId="13">'RM LT'!$A$1:$I$37</definedName>
  </definedNames>
  <calcPr fullCalcOnLoad="1"/>
</workbook>
</file>

<file path=xl/comments5.xml><?xml version="1.0" encoding="utf-8"?>
<comments xmlns="http://schemas.openxmlformats.org/spreadsheetml/2006/main">
  <authors>
    <author>Stephen Kemmerle</author>
  </authors>
  <commentList>
    <comment ref="M18" authorId="0">
      <text>
        <r>
          <rPr>
            <b/>
            <sz val="8"/>
            <rFont val="Tahoma"/>
            <family val="0"/>
          </rPr>
          <t>Stephen Kemmerle:</t>
        </r>
        <r>
          <rPr>
            <sz val="8"/>
            <rFont val="Tahoma"/>
            <family val="0"/>
          </rPr>
          <t xml:space="preserve">
</t>
        </r>
      </text>
    </comment>
  </commentList>
</comments>
</file>

<file path=xl/sharedStrings.xml><?xml version="1.0" encoding="utf-8"?>
<sst xmlns="http://schemas.openxmlformats.org/spreadsheetml/2006/main" count="1782" uniqueCount="458">
  <si>
    <t>Assawoman</t>
  </si>
  <si>
    <t>Brandywine Creek</t>
  </si>
  <si>
    <t>Naamans Creek</t>
  </si>
  <si>
    <t>Red Clay Creek</t>
  </si>
  <si>
    <t>Shellpot Creek</t>
  </si>
  <si>
    <t>White Clay Creek</t>
  </si>
  <si>
    <t>Christina River</t>
  </si>
  <si>
    <t>Army Creek</t>
  </si>
  <si>
    <t>Elk Creek</t>
  </si>
  <si>
    <t>Red Lion Creek</t>
  </si>
  <si>
    <t>Chesapeake and Delaware Canal</t>
  </si>
  <si>
    <t>No.</t>
  </si>
  <si>
    <t>Dragon Run Creek</t>
  </si>
  <si>
    <t>Appoquinimink River</t>
  </si>
  <si>
    <t>Chesapeake Drainage System</t>
  </si>
  <si>
    <t>Blackbird Creek</t>
  </si>
  <si>
    <t>Delaware Bay</t>
  </si>
  <si>
    <t>Smyrna River</t>
  </si>
  <si>
    <t>Liepsic River</t>
  </si>
  <si>
    <t>St. Jones River</t>
  </si>
  <si>
    <t>Little Creek</t>
  </si>
  <si>
    <t>Choptank River</t>
  </si>
  <si>
    <t>Murderkill River</t>
  </si>
  <si>
    <t>Mispillion River</t>
  </si>
  <si>
    <t>Marshyhope Creek</t>
  </si>
  <si>
    <t>Nanticoke River</t>
  </si>
  <si>
    <t>Broadkill River</t>
  </si>
  <si>
    <t>Gum Branch</t>
  </si>
  <si>
    <t>Cedar Creek</t>
  </si>
  <si>
    <t>Gravelly Branch</t>
  </si>
  <si>
    <t>Lewes Rehoboth Canal</t>
  </si>
  <si>
    <t>Rehoboth Bay</t>
  </si>
  <si>
    <t>Deep Creek</t>
  </si>
  <si>
    <t>Indian River</t>
  </si>
  <si>
    <t>Broad Creek</t>
  </si>
  <si>
    <t>Iron Branch</t>
  </si>
  <si>
    <t>Pocomoke River</t>
  </si>
  <si>
    <t>Little Assawoman</t>
  </si>
  <si>
    <t>Buntings Branch</t>
  </si>
  <si>
    <t>Wicomico</t>
  </si>
  <si>
    <t>Delaware River</t>
  </si>
  <si>
    <t>COUNTY</t>
  </si>
  <si>
    <t>WATERSHED</t>
  </si>
  <si>
    <t>Application No.</t>
  </si>
  <si>
    <t>Date</t>
  </si>
  <si>
    <t>Management System</t>
  </si>
  <si>
    <t>Producer Name</t>
  </si>
  <si>
    <t>FSA Farm Number</t>
  </si>
  <si>
    <t>Address</t>
  </si>
  <si>
    <t>FSA Tract Number</t>
  </si>
  <si>
    <t>Cropland Acres</t>
  </si>
  <si>
    <t xml:space="preserve">Total Acres </t>
  </si>
  <si>
    <t>Phone Number</t>
  </si>
  <si>
    <t>Livestock Related</t>
  </si>
  <si>
    <t>Limited Resource Farmer</t>
  </si>
  <si>
    <t>Beginning Farmer</t>
  </si>
  <si>
    <t>Total Number of Location Based Points from the Environmental Factors</t>
  </si>
  <si>
    <t>Total Number of Practice Based Points from the Management System</t>
  </si>
  <si>
    <t>Practices</t>
  </si>
  <si>
    <t>Code</t>
  </si>
  <si>
    <t>Total Estimated Cost</t>
  </si>
  <si>
    <t>Cost-Share Rate or Incentive Payment</t>
  </si>
  <si>
    <t>Estimated Program Participant Cost</t>
  </si>
  <si>
    <t>Estimated Program Cost</t>
  </si>
  <si>
    <t xml:space="preserve">TOTALS </t>
  </si>
  <si>
    <t>I certify that the information represented on this worksheet is correct and accurately reflects my application for funding under the Environmental Quality Incentives Program.</t>
  </si>
  <si>
    <t>Applicant Signature</t>
  </si>
  <si>
    <t xml:space="preserve">Designated Conservationist Signature </t>
  </si>
  <si>
    <t>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t>
  </si>
  <si>
    <t>To file a complaint of discrimination, write USDA, Director, Office of Civil Rights, Room 326W, Whitten Building, 1400 Independence Avenue, SW, Washington, DC 20250-9410 or call (202) 720-5964 (voice or TDD).  USDA is an equal opportunity provider and employer.</t>
  </si>
  <si>
    <t>Input Data Page</t>
  </si>
  <si>
    <t>Yes</t>
  </si>
  <si>
    <t>No</t>
  </si>
  <si>
    <t>EQIP IRRIGATION RANKING CRITERIA</t>
  </si>
  <si>
    <t>1.   Will Irrigation Water Management be implemented?</t>
  </si>
  <si>
    <t>Sprinkler irrigation to Micro-irrigation</t>
  </si>
  <si>
    <t xml:space="preserve">High Pressure switched to Medium Pressure  </t>
  </si>
  <si>
    <t>High Pressure switched to Low Pressure</t>
  </si>
  <si>
    <t>Medium Pressure switched to Low Pressure</t>
  </si>
  <si>
    <t>3. Is the existing pivot constructed with materials that offer an</t>
  </si>
  <si>
    <t xml:space="preserve">    Extended service life?  (I.e. anything other than galvanized steel)?</t>
  </si>
  <si>
    <t>Low Pressure is 10 PSI to 20 PSI</t>
  </si>
  <si>
    <t>Medium Pressure is 21 PSI to 79 PSI</t>
  </si>
  <si>
    <t>High Pressure is 80 PSI and over.</t>
  </si>
  <si>
    <t xml:space="preserve">For all systems under contract for IWM, a system evaluation will be required once during </t>
  </si>
  <si>
    <t>the contract period.</t>
  </si>
  <si>
    <t>For all systems being upgraded by sprinkler head or nozzle replacement in which the</t>
  </si>
  <si>
    <t xml:space="preserve">operating pressure is unchanged, a system evaluation will be required both before and </t>
  </si>
  <si>
    <t>after the upgrade.</t>
  </si>
  <si>
    <t xml:space="preserve">For all systems being upgraded by replacement of impact sprinklers with drop down </t>
  </si>
  <si>
    <t>nozzles, a system evaluation will be required after the upgrade.</t>
  </si>
  <si>
    <t xml:space="preserve">For all systems being upgraded by the installation of pressure regulators, a system </t>
  </si>
  <si>
    <t>evaluation will be required after the upgrade.</t>
  </si>
  <si>
    <t>INTEGRATED CROP MANAGEMENT SYSTEM PRACTICES</t>
  </si>
  <si>
    <t>Practice Name</t>
  </si>
  <si>
    <t>Unit</t>
  </si>
  <si>
    <t>Cost Share Rate  Incentive Payment</t>
  </si>
  <si>
    <t xml:space="preserve"> Points</t>
  </si>
  <si>
    <t>Cover Crop</t>
  </si>
  <si>
    <t>Ac</t>
  </si>
  <si>
    <t>Filter Strip</t>
  </si>
  <si>
    <t>Ac.</t>
  </si>
  <si>
    <t>Nutrient Management - Tier II</t>
  </si>
  <si>
    <t>Nutrient Management - Tier III</t>
  </si>
  <si>
    <t>Nutrient Management - Tier IV</t>
  </si>
  <si>
    <t xml:space="preserve">Riparian Forest Buffer  </t>
  </si>
  <si>
    <t>Maximum Points</t>
  </si>
  <si>
    <t>Tiers III &amp; IV have a per tract and life of Farm Bill acreage limitation</t>
  </si>
  <si>
    <t>WETLANDS, RIPARIAN, WILDLIFE, FORESTRY AND BIODIVERSITY  SYSTEM PRACTICES</t>
  </si>
  <si>
    <t>Conservation Cover</t>
  </si>
  <si>
    <t>Field Border</t>
  </si>
  <si>
    <t>Hedgerows</t>
  </si>
  <si>
    <t>Shallow Areas for Wildlife</t>
  </si>
  <si>
    <t>Tree and Shrub Establishment</t>
  </si>
  <si>
    <t>Upland Wildlife Habitat Management</t>
  </si>
  <si>
    <t>Wetland Restoration</t>
  </si>
  <si>
    <t xml:space="preserve">Ac. </t>
  </si>
  <si>
    <t>Wetland Wildlife Habitat Management</t>
  </si>
  <si>
    <t>Windbreaks</t>
  </si>
  <si>
    <t>Woodland Improvement</t>
  </si>
  <si>
    <r>
      <t xml:space="preserve">Incentive payments only in conjunction with another EQIP biodiversity system conservation practice and must increase the Habitat Suitability Index by </t>
    </r>
    <r>
      <rPr>
        <b/>
        <sz val="10"/>
        <color indexed="12"/>
        <rFont val="Arial"/>
        <family val="2"/>
      </rPr>
      <t>point one (0.1</t>
    </r>
    <r>
      <rPr>
        <sz val="10"/>
        <color indexed="12"/>
        <rFont val="Arial"/>
        <family val="2"/>
      </rPr>
      <t>) or greater.  Maximum of 100 ac. per tract with a life of Farm Bill (2002 - 2007) maximum of 500 ac. per individual or entity</t>
    </r>
  </si>
  <si>
    <t>PLANNED GRAZING SYSTEM PRACTICES</t>
  </si>
  <si>
    <t>Brush  Management</t>
  </si>
  <si>
    <t>Critical Area Planting</t>
  </si>
  <si>
    <t>Fence</t>
  </si>
  <si>
    <t>Ft.</t>
  </si>
  <si>
    <t>Forage Harvest Management</t>
  </si>
  <si>
    <t>Grade Stabilization Structure</t>
  </si>
  <si>
    <t>Grassed Waterway or Outlet</t>
  </si>
  <si>
    <t>Livestock Exclusion</t>
  </si>
  <si>
    <t>Pasture and Hayland Planting</t>
  </si>
  <si>
    <t>Pipeline (Livestock Watering)</t>
  </si>
  <si>
    <t>Pumping Plant for Water Control</t>
  </si>
  <si>
    <t>Spring Development</t>
  </si>
  <si>
    <t>Watering Facility</t>
  </si>
  <si>
    <t>EROSION CONTROL SYSTEM PRACTICES</t>
  </si>
  <si>
    <t>Diversion</t>
  </si>
  <si>
    <t>Lined Waterway or Outlet</t>
  </si>
  <si>
    <t>Sediment Basin</t>
  </si>
  <si>
    <t>Streambank and Shoreline Protection</t>
  </si>
  <si>
    <t>Structure for Water Control</t>
  </si>
  <si>
    <t>Underground Outlet</t>
  </si>
  <si>
    <t>Water and Sediment Control Basin</t>
  </si>
  <si>
    <t>Windbreak</t>
  </si>
  <si>
    <t>System</t>
  </si>
  <si>
    <t>Points</t>
  </si>
  <si>
    <t>Poultry Complete System</t>
  </si>
  <si>
    <t>Access Road</t>
  </si>
  <si>
    <t>Total</t>
  </si>
  <si>
    <t>Dairy Complete System</t>
  </si>
  <si>
    <t>Irrigation System, Sprinkler</t>
  </si>
  <si>
    <t>Irrigation Water Conveyance, Pipeline</t>
  </si>
  <si>
    <t>Subsurface Drain</t>
  </si>
  <si>
    <t>Horse Complete System</t>
  </si>
  <si>
    <t>Swine Complete System</t>
  </si>
  <si>
    <t>Other Complete System</t>
  </si>
  <si>
    <t>Qualifies as a CAFO</t>
  </si>
  <si>
    <t>Farmland Preservation</t>
  </si>
  <si>
    <t>Directions:  Start at the top of the ranking sheet.  When you come to the statement that meets</t>
  </si>
  <si>
    <t>fans and the windbreak will be designed to trap the exhaust from the fans, the ranking is</t>
  </si>
  <si>
    <t>completed and this project is in the first batch to be funded.</t>
  </si>
  <si>
    <t>If no, continue</t>
  </si>
  <si>
    <t>6. Are the poultry houses located on hydric soils or within 100 feet of ditches?</t>
  </si>
  <si>
    <t>7. Will the design of the windbreak help the producer either cool the poultry houses in summer or</t>
  </si>
  <si>
    <t xml:space="preserve">    reduce winter winds affecting the poultry houses in the winter, or does the producer what to</t>
  </si>
  <si>
    <t xml:space="preserve">    install a windbreak on another part of his/her farm?²</t>
  </si>
  <si>
    <r>
      <t>2</t>
    </r>
    <r>
      <rPr>
        <sz val="10"/>
        <rFont val="Arial"/>
        <family val="0"/>
      </rPr>
      <t xml:space="preserve"> Priority 5 and 6 are windbreaks that would only benefit the producer, not neighboring homes.</t>
    </r>
  </si>
  <si>
    <t>Environmental Factors for All Management Systems</t>
  </si>
  <si>
    <t xml:space="preserve"> TMDL Status</t>
  </si>
  <si>
    <r>
      <t>Highly Impaired TMDL established watershed</t>
    </r>
    <r>
      <rPr>
        <vertAlign val="superscript"/>
        <sz val="10"/>
        <rFont val="Arial"/>
        <family val="2"/>
      </rPr>
      <t>1</t>
    </r>
  </si>
  <si>
    <t>Environmental Factor</t>
  </si>
  <si>
    <t xml:space="preserve">a) </t>
  </si>
  <si>
    <t xml:space="preserve">b) </t>
  </si>
  <si>
    <t xml:space="preserve">c) </t>
  </si>
  <si>
    <r>
      <t>Impaired TMDL established watershed</t>
    </r>
    <r>
      <rPr>
        <vertAlign val="superscript"/>
        <sz val="10"/>
        <rFont val="Arial"/>
        <family val="2"/>
      </rPr>
      <t>2</t>
    </r>
  </si>
  <si>
    <r>
      <t>TMDL to be developed for watershed by 2006</t>
    </r>
    <r>
      <rPr>
        <vertAlign val="superscript"/>
        <sz val="10"/>
        <rFont val="Arial"/>
        <family val="2"/>
      </rPr>
      <t>3</t>
    </r>
  </si>
  <si>
    <t>Tract is within 250 feet</t>
  </si>
  <si>
    <t>Tract is between 250 and 1000 feet</t>
  </si>
  <si>
    <t xml:space="preserve"> Location of tract in relation to a stream, agricultural ditch or waterbody</t>
  </si>
  <si>
    <t xml:space="preserve"> Location of tract in relation to an excellent recharge area</t>
  </si>
  <si>
    <t>Tract is in or contains areas considered an excellent recharge area</t>
  </si>
  <si>
    <t>Tract is within 1000 feet of an excellent recharge area</t>
  </si>
  <si>
    <t>Point</t>
  </si>
  <si>
    <t>Value</t>
  </si>
  <si>
    <t xml:space="preserve">Areas where nonpoint source loading of nutrients (nitrogen or phosphorus) must be reduced by </t>
  </si>
  <si>
    <t>greater than 50% (Inland Bays Watershed High Reduction Zone)</t>
  </si>
  <si>
    <t>Areas where nonpoint source loadings of nutrients (nitrogen or phosphorus) must be reduced by</t>
  </si>
  <si>
    <t>1 - 50% (Appoquinimink, Inland Bays Low Reduction Zone, Murderkill, and Nanticoke Watersheds)</t>
  </si>
  <si>
    <t>All remaining watersheds except Delaware River, Chesapeakeand Delaware Canal, and Delaware Bay</t>
  </si>
  <si>
    <t>Agricultural Waste</t>
  </si>
  <si>
    <t>Env Points</t>
  </si>
  <si>
    <t>W/S</t>
  </si>
  <si>
    <t>New Castle Watersheds</t>
  </si>
  <si>
    <t>Watersheds</t>
  </si>
  <si>
    <t>New Castle</t>
  </si>
  <si>
    <t>Selected by State for Mandatory Nutrient Mgt.</t>
  </si>
  <si>
    <t xml:space="preserve"> </t>
  </si>
  <si>
    <t>Cost Share</t>
  </si>
  <si>
    <t>Rate</t>
  </si>
  <si>
    <t>Composting Facility</t>
  </si>
  <si>
    <t>Heavy Use Area Protection</t>
  </si>
  <si>
    <t>Practice Based Points</t>
  </si>
  <si>
    <t>Resource Concerns - Water Quality</t>
  </si>
  <si>
    <t>Biodiversity</t>
  </si>
  <si>
    <t>Res. Con. - Water Quality -Excess Nutrients &amp; Pesticides</t>
  </si>
  <si>
    <t>Maximum Number of  Points</t>
  </si>
  <si>
    <t xml:space="preserve">Cover Crop </t>
  </si>
  <si>
    <t>Erosion</t>
  </si>
  <si>
    <t>Resource Concern -Water Quality -Excess Nutrients</t>
  </si>
  <si>
    <t>Resource Concerns - Water Quality - Excess Nutrients</t>
  </si>
  <si>
    <t>Planned Grazing</t>
  </si>
  <si>
    <t xml:space="preserve">No </t>
  </si>
  <si>
    <t>Yes/No</t>
  </si>
  <si>
    <t>Irrigation Ranking Points</t>
  </si>
  <si>
    <t>Options</t>
  </si>
  <si>
    <t>Point Value</t>
  </si>
  <si>
    <t>Irrigation System, Microirrigation</t>
  </si>
  <si>
    <t>Irrigation System, Tailwater Recovery</t>
  </si>
  <si>
    <t>@</t>
  </si>
  <si>
    <t>Irrigation Water Management</t>
  </si>
  <si>
    <t>Water Well*</t>
  </si>
  <si>
    <t>* Cost share only when this is the most cost effective water supply for microirrigation.</t>
  </si>
  <si>
    <t>If yes, fund project  (4th priority)</t>
  </si>
  <si>
    <t>If yes, fund project  (6th priority)</t>
  </si>
  <si>
    <t>If no, not eligible for program</t>
  </si>
  <si>
    <t>If yes, continue</t>
  </si>
  <si>
    <t xml:space="preserve">2. Is the proposed windbreak being installed to capture the particulates emitted from an existing  </t>
  </si>
  <si>
    <t xml:space="preserve">    poultry house tunnel ventilation system?</t>
  </si>
  <si>
    <r>
      <t xml:space="preserve"> If yes, fund project  (5th priority)</t>
    </r>
    <r>
      <rPr>
        <vertAlign val="superscript"/>
        <sz val="10"/>
        <rFont val="Arial"/>
        <family val="2"/>
      </rPr>
      <t>2</t>
    </r>
  </si>
  <si>
    <t>If no, You can't get a Break</t>
  </si>
  <si>
    <t xml:space="preserve">Total Points for this Evaluation </t>
  </si>
  <si>
    <t xml:space="preserve">    and no structural barriers, either natural or man-made between the homes and the poultry houses?</t>
  </si>
  <si>
    <r>
      <t>1</t>
    </r>
    <r>
      <rPr>
        <sz val="10"/>
        <rFont val="Arial"/>
        <family val="2"/>
      </rPr>
      <t xml:space="preserve"> A residential</t>
    </r>
    <r>
      <rPr>
        <vertAlign val="superscript"/>
        <sz val="10"/>
        <rFont val="Arial"/>
        <family val="2"/>
      </rPr>
      <t xml:space="preserve"> </t>
    </r>
    <r>
      <rPr>
        <sz val="10"/>
        <rFont val="Arial"/>
        <family val="0"/>
      </rPr>
      <t xml:space="preserve">housing development is a block of homes, while residential homes would be  </t>
    </r>
  </si>
  <si>
    <t xml:space="preserve">  defined as one or a few homes affected by the windbreak.</t>
  </si>
  <si>
    <t xml:space="preserve">1. Do the poultry houses have an existing ventilation system but no windbreaks, </t>
  </si>
  <si>
    <t xml:space="preserve">    either natural or man-made, surrounding them?</t>
  </si>
  <si>
    <r>
      <t>5. Are there residential homes</t>
    </r>
    <r>
      <rPr>
        <vertAlign val="superscript"/>
        <sz val="10"/>
        <rFont val="Arial"/>
        <family val="2"/>
      </rPr>
      <t>1</t>
    </r>
    <r>
      <rPr>
        <sz val="10"/>
        <rFont val="Arial"/>
        <family val="2"/>
      </rPr>
      <t xml:space="preserve"> within 1000 feet that are not located NE, E or N of the poultry houses </t>
    </r>
  </si>
  <si>
    <t xml:space="preserve">the criteria, that becomes your priority and you are done with the ranking.  I.e. If you have tunnel </t>
  </si>
  <si>
    <t>Irrigation Water</t>
  </si>
  <si>
    <t>IRRIGATION WATER MANAGEMENT SYSTEM PRACTICES</t>
  </si>
  <si>
    <t>Rate - LRF</t>
  </si>
  <si>
    <t>Rate - BGF</t>
  </si>
  <si>
    <t>LRF - Cost Share Rate  Incentive Payment</t>
  </si>
  <si>
    <t>BGF - Cost Share Rate  Incentive Payment</t>
  </si>
  <si>
    <t>County</t>
  </si>
  <si>
    <t>Kent</t>
  </si>
  <si>
    <t>Sussex</t>
  </si>
  <si>
    <t>Management Systems</t>
  </si>
  <si>
    <t>Erosion Control</t>
  </si>
  <si>
    <t>Integrated crop</t>
  </si>
  <si>
    <t>Poultry House Windbreak</t>
  </si>
  <si>
    <r>
      <t xml:space="preserve">Water Well </t>
    </r>
    <r>
      <rPr>
        <vertAlign val="superscript"/>
        <sz val="10"/>
        <rFont val="Arial"/>
        <family val="2"/>
      </rPr>
      <t>2</t>
    </r>
  </si>
  <si>
    <t>2/  Cost share only when this is the most cost effective water supply for livestock.</t>
  </si>
  <si>
    <t>1/ For intensive rotational grazing only.</t>
  </si>
  <si>
    <r>
      <t xml:space="preserve">Prescribed Grazing </t>
    </r>
    <r>
      <rPr>
        <vertAlign val="superscript"/>
        <sz val="10"/>
        <rFont val="Arial"/>
        <family val="2"/>
      </rPr>
      <t>1</t>
    </r>
  </si>
  <si>
    <t xml:space="preserve">    Does not apply if a microirrigation system is planned.</t>
  </si>
  <si>
    <t>Tie Breaker Points</t>
  </si>
  <si>
    <t>Tie Breaker points</t>
  </si>
  <si>
    <t>Practice Life</t>
  </si>
  <si>
    <t>Years</t>
  </si>
  <si>
    <t>Practice life  Years</t>
  </si>
  <si>
    <t>Practice Life  Years</t>
  </si>
  <si>
    <t>Use Exclusion</t>
  </si>
  <si>
    <t>Units</t>
  </si>
  <si>
    <t>Waste Storage Facility</t>
  </si>
  <si>
    <t xml:space="preserve">Manure  Transfer </t>
  </si>
  <si>
    <t xml:space="preserve">Manure Transfer </t>
  </si>
  <si>
    <t>Roof Runoff Structure</t>
  </si>
  <si>
    <t>Poultry House Windbreaks</t>
  </si>
  <si>
    <t>POULTRY HOUSE WINDBREAK PRACTICES</t>
  </si>
  <si>
    <t>Resource Concerns - Air Quality</t>
  </si>
  <si>
    <t>Irrigation System-Perm, Microirrigation</t>
  </si>
  <si>
    <t>Irrigation System-Temp, Microirrigation</t>
  </si>
  <si>
    <t>* Not to exceed $375 maximum per house for permanent microirrigation system.</t>
  </si>
  <si>
    <t xml:space="preserve">  Not to exceed $75 maximum per house for temporary microirrigation system.</t>
  </si>
  <si>
    <t>Irrigation System-Perm, Microirrigation*</t>
  </si>
  <si>
    <t>Irrigation System-Temp, Microirrigation*</t>
  </si>
  <si>
    <t>Incinerator</t>
  </si>
  <si>
    <t>Anaerobic Digester</t>
  </si>
  <si>
    <t>Wastewater Treatment Strip</t>
  </si>
  <si>
    <t>Pond Sealing or Lining</t>
  </si>
  <si>
    <t>Windbreak Ranking Pts</t>
  </si>
  <si>
    <t>If yes, fund project  (1st priority)</t>
  </si>
  <si>
    <r>
      <t>3. Is there a residential housing development</t>
    </r>
    <r>
      <rPr>
        <vertAlign val="superscript"/>
        <sz val="10"/>
        <rFont val="Arial"/>
        <family val="2"/>
      </rPr>
      <t>1</t>
    </r>
    <r>
      <rPr>
        <sz val="10"/>
        <rFont val="Arial"/>
        <family val="2"/>
      </rPr>
      <t xml:space="preserve"> located within 1000 feet and no structural barrier,</t>
    </r>
  </si>
  <si>
    <t xml:space="preserve">    either natural or man-made between the homes and the poultry houses?  And will the</t>
  </si>
  <si>
    <t xml:space="preserve">    proposed windbreak be installed between the poultry houses and the housing development?</t>
  </si>
  <si>
    <t>If yes, fund project  (2nd priority)</t>
  </si>
  <si>
    <r>
      <t>4. Are there residential homes</t>
    </r>
    <r>
      <rPr>
        <vertAlign val="superscript"/>
        <sz val="10"/>
        <rFont val="Arial"/>
        <family val="2"/>
      </rPr>
      <t>1</t>
    </r>
    <r>
      <rPr>
        <sz val="10"/>
        <rFont val="Arial"/>
        <family val="2"/>
      </rPr>
      <t xml:space="preserve"> within 1000 feet that are located NE, E or N of the poultry houses and</t>
    </r>
  </si>
  <si>
    <t xml:space="preserve">    no structural barriers, either natural or man-made between the homes and the poultry houses?  And</t>
  </si>
  <si>
    <t xml:space="preserve">    will the proposed windbreak be installed between the poultry houses and the residential homes?</t>
  </si>
  <si>
    <t xml:space="preserve">   </t>
  </si>
  <si>
    <t>If yes, fund project  (3rd priority)</t>
  </si>
  <si>
    <r>
      <t xml:space="preserve">2. Desired irrigation system or modification to existing system. </t>
    </r>
    <r>
      <rPr>
        <b/>
        <sz val="11"/>
        <color indexed="10"/>
        <rFont val="Arial"/>
        <family val="2"/>
      </rPr>
      <t>(Choose one)</t>
    </r>
  </si>
  <si>
    <t>N/A</t>
  </si>
  <si>
    <t>34a</t>
  </si>
  <si>
    <t>Pepper Creek</t>
  </si>
  <si>
    <t>Vines Creek</t>
  </si>
  <si>
    <t>34b</t>
  </si>
  <si>
    <t>34c</t>
  </si>
  <si>
    <t>34d</t>
  </si>
  <si>
    <t>White Creek</t>
  </si>
  <si>
    <t>Blackwater Creek</t>
  </si>
  <si>
    <t>Waste Treatment Lagoon</t>
  </si>
  <si>
    <t>Other AWMS Practices Available - No Points</t>
  </si>
  <si>
    <t>Comprehensive Nutrient Mgt Plan</t>
  </si>
  <si>
    <t>(May 1, 2004)</t>
  </si>
  <si>
    <t>Farmland Preservation  (EASEMENT PURCHASED)</t>
  </si>
  <si>
    <t>Nutrient Management Plan Being Implemented on All Associated Cropland</t>
  </si>
  <si>
    <t>Nutrient Management Plan Implemented?</t>
  </si>
  <si>
    <t xml:space="preserve">Farmland Preservation Easement? </t>
  </si>
  <si>
    <t>INTEGRATED CROP MANAGEMENT SYSTEM PRACTICES (ICMS)</t>
  </si>
  <si>
    <t>Animal Waste Management System (AWMS)</t>
  </si>
  <si>
    <t>AWMS at 50 Percent</t>
  </si>
  <si>
    <t>Manure Transfer at 50%</t>
  </si>
  <si>
    <t>Waste Storage Facility at 50%</t>
  </si>
  <si>
    <t>Waste Treatment Lagoon at 50%</t>
  </si>
  <si>
    <t>Roof Runoff Structure Poultry</t>
  </si>
  <si>
    <t>Waste Storage Facility Poultry</t>
  </si>
  <si>
    <t>Roof Runoff Structure Dairy</t>
  </si>
  <si>
    <t>Waste Storage Facility Dairy</t>
  </si>
  <si>
    <t>Roof Runoff Structure Horse</t>
  </si>
  <si>
    <t>Waste Storage Facility Horse</t>
  </si>
  <si>
    <t>Roof Runoff Structure Swine</t>
  </si>
  <si>
    <t>Waste Storage Facility Swine</t>
  </si>
  <si>
    <t>Roof Runoff Structure Other</t>
  </si>
  <si>
    <t>Waste Storage Facility Other</t>
  </si>
  <si>
    <t>Manure  Transfer Other</t>
  </si>
  <si>
    <t>Subsurface Drain Other</t>
  </si>
  <si>
    <t>Nutrient Mgt - Tier II (A&amp;B/C)</t>
  </si>
  <si>
    <t>Nutrient Mgt - Tier II (A&amp;B/C+D1)</t>
  </si>
  <si>
    <t>Nutrient Mgt - Tier II (A&amp;B/C+D2)</t>
  </si>
  <si>
    <t>Nutrient Mgt - Tier III (A&amp;B)</t>
  </si>
  <si>
    <t>Nutrient Mgt - Tier III (A&amp;B+C1)</t>
  </si>
  <si>
    <t>Nutrient Mgt - Tier III (A&amp;B+C2)</t>
  </si>
  <si>
    <t>Nutrient Mgt - Tier IV (A&amp;B)</t>
  </si>
  <si>
    <t>Nutrient Mgt - Tier IV (A&amp;B+C1)</t>
  </si>
  <si>
    <t>Nutrient Mgt - Tier IV (A&amp;B+C2)</t>
  </si>
  <si>
    <t>Pest Management  Tier I - Row Crop</t>
  </si>
  <si>
    <t>Pest Management Tier I - Vegetable Crop</t>
  </si>
  <si>
    <t>Tier II Pest Management has a maximum of 1000 acres per entity or individual for the life of Farm Bill (2002-2007).</t>
  </si>
  <si>
    <t>Tiers III &amp; IV have a per tract and life of Farm Bill acreage limitation.</t>
  </si>
  <si>
    <t>Pest Mgt  Tier II  + Systemic Insecticide Treatment</t>
  </si>
  <si>
    <t>Nutrient Management  + Urease Inhibitor or N Stabilizer + Split N Application</t>
  </si>
  <si>
    <t>Nutrient Management  + Slow / Controlled Release Fertilizer</t>
  </si>
  <si>
    <t>Pest Mgt  Tier II  + Advanced Pest Monitoring Techniques</t>
  </si>
  <si>
    <t>Pest Mgt  Tier II  + Conservation Practices to Reduce Runoff &amp; Sedimentation</t>
  </si>
  <si>
    <t>Pest Mgt  Tier II  + Use of GPS Precision Sprayer</t>
  </si>
  <si>
    <t>Pest Mgt  Tier II  + Use of Chemical Induction Sprayer</t>
  </si>
  <si>
    <t>Pest Mgt  Tier II  + Use of Reduced Drift / Rate Sprayer Technology</t>
  </si>
  <si>
    <t>Pest Mgt  Tier II  + Use of Site Specific Sprayer Technology</t>
  </si>
  <si>
    <t>Pest Mgt  Tier II  + Chemicals With Low or Very low Environmental Hazzards</t>
  </si>
  <si>
    <t>Pest Mgt  Tier II  + Utilization of Advanced pest Monitoring Techniques</t>
  </si>
  <si>
    <t>Pest Mgt  Tier II  + Implement Filter Strips to Reduce Impacts to Water Courses</t>
  </si>
  <si>
    <t>Pest Management - Tier I</t>
  </si>
  <si>
    <t>Pest Management - Tier II</t>
  </si>
  <si>
    <t>POULTRY LITTER AMENDMENT PILOT PROJECT  CRITERIA</t>
  </si>
  <si>
    <t>Criteria:</t>
  </si>
  <si>
    <t>Poultry Litter Amendment Points</t>
  </si>
  <si>
    <t>Poultry Litter Amendments</t>
  </si>
  <si>
    <t>POULTRY LITTER AMENDMENT PILOT PROJECT</t>
  </si>
  <si>
    <t>Resource Concerns:  Air Quality - Ammonia Volatilization                                                  WaterQuality - Excess Nutrients</t>
  </si>
  <si>
    <t>Amendments for the Treatment of Poultry Litter</t>
  </si>
  <si>
    <t>1000 SF</t>
  </si>
  <si>
    <t>Resource Concerns:  Air Quality - Ammonia Volatilization                                                         WaterQuality - Excess Nutrients</t>
  </si>
  <si>
    <t>LONG TERM NO-TILL / STRIP TILL PILOT</t>
  </si>
  <si>
    <t>Resource Concerns:</t>
  </si>
  <si>
    <t>Air Quality - Carbon Sequestration  Animals - Improved Cover and Food  Water Quality - Erosion Reduction      Soil Quality - Improved OM, Infiltration                            Structure, CEC</t>
  </si>
  <si>
    <t>Residue Mgt - Tier II Long Term Pilot</t>
  </si>
  <si>
    <t>Residue Mgt - Tier II LT</t>
  </si>
  <si>
    <t>3. Will cover crop include a legume in order to reduce the commercial</t>
  </si>
  <si>
    <t>-</t>
  </si>
  <si>
    <t>Max 40</t>
  </si>
  <si>
    <t>Max 25</t>
  </si>
  <si>
    <t>SCI Increase above (.3) SCI =</t>
  </si>
  <si>
    <t xml:space="preserve">    nitrogen inputs of the next crop to follow in the rotation?</t>
  </si>
  <si>
    <t xml:space="preserve">     * Split nitrogen applications.</t>
  </si>
  <si>
    <t xml:space="preserve">4. Practices that reduce volatilization and leaching of nitrogen.  Each practice </t>
  </si>
  <si>
    <t xml:space="preserve">     *  Urease inhibitor when surface applying urea products.</t>
  </si>
  <si>
    <t xml:space="preserve">     * Stabilized nitrogen fertilizer additives.  </t>
  </si>
  <si>
    <t xml:space="preserve">     * Slow release fertilizers. </t>
  </si>
  <si>
    <r>
      <t xml:space="preserve">    is worth 5 points.   (Maximum of 15 points)    </t>
    </r>
    <r>
      <rPr>
        <b/>
        <sz val="11"/>
        <rFont val="Arial"/>
        <family val="2"/>
      </rPr>
      <t>Choices are the use of :</t>
    </r>
  </si>
  <si>
    <t>(Max 25 Points)</t>
  </si>
  <si>
    <t>2. Receive 5 points for each (.1) increase in SCI above (.3) SCI.</t>
  </si>
  <si>
    <t>1. Receive 10 points for each ton of soil saved.</t>
  </si>
  <si>
    <t>(Max 40 Points)</t>
  </si>
  <si>
    <t>(Maximum of 15)</t>
  </si>
  <si>
    <t>Subtotal</t>
  </si>
  <si>
    <t xml:space="preserve">            Volatilization and Leaching Points</t>
  </si>
  <si>
    <t>Delaware 2006 EQIP Application Evaluation Worksheet</t>
  </si>
  <si>
    <t>System - Practice Name</t>
  </si>
  <si>
    <t>Resource Concerns -Water Quality -Excess Nutrients</t>
  </si>
  <si>
    <t>Resource Concern - Water Quality</t>
  </si>
  <si>
    <t>Resource Concerns - Water Quality - Excess Nutrients &amp; Pesticides</t>
  </si>
  <si>
    <t>Poultry Heavy Use Area Protection</t>
  </si>
  <si>
    <t>Animal Waste Management System (AWMS) - Continued</t>
  </si>
  <si>
    <t>Delaware 2006 EQIP Application Evaluation Worksheet Data</t>
  </si>
  <si>
    <t>POULTRY HOUSE - HEAVY USE AREA PROTECTION</t>
  </si>
  <si>
    <t>EQIP HEAVY USE AREA PROTECTION RANKING CRITERIA</t>
  </si>
  <si>
    <t xml:space="preserve">Yes/No </t>
  </si>
  <si>
    <t xml:space="preserve">EQIP Ranking Criteria for Poultry House Windbreaks </t>
  </si>
  <si>
    <t>4. Is the system presently used for chemigation?</t>
  </si>
  <si>
    <t xml:space="preserve">     Before Tons            -   After Tons   =  Tons Saved</t>
  </si>
  <si>
    <t xml:space="preserve"> =</t>
  </si>
  <si>
    <t>No-Till / Strip Till Pilot Points</t>
  </si>
  <si>
    <t>Residue Management No-till / Strip Till PILOT PROJECT  CRITERIA</t>
  </si>
  <si>
    <t xml:space="preserve">4.  A windbreak meeting NRCS standards and specifications is currently installed or will be installed prior to </t>
  </si>
  <si>
    <t xml:space="preserve">5.  Alum as a whole house litter amendment is applied according to NRCS standards and specifications. </t>
  </si>
  <si>
    <t xml:space="preserve">6.  The poultry house is located on soils having a seasonal high water table (&lt; 1.5 feet below surface) or located  </t>
  </si>
  <si>
    <t>7. There is evidence of ruts, gullies or depressions at the ends of the poultry house from equipment</t>
  </si>
  <si>
    <t xml:space="preserve">     used for crust out, clean out, or transfer of litter.</t>
  </si>
  <si>
    <t>Heavy Use Area Protection Points</t>
  </si>
  <si>
    <t>Total Environmental Points</t>
  </si>
  <si>
    <t>EQIP  Applications for Fiscal Year 2006 - 1st Batch  - 16 December 05</t>
  </si>
  <si>
    <t xml:space="preserve">County </t>
  </si>
  <si>
    <t>Fund Code</t>
  </si>
  <si>
    <t>Ranking Score</t>
  </si>
  <si>
    <t>Estimated Cost  (dollars)</t>
  </si>
  <si>
    <t>Tract Number</t>
  </si>
  <si>
    <t>Name of Applicant</t>
  </si>
  <si>
    <t>Does producer meet these criteria?</t>
  </si>
  <si>
    <t>HU Area Protection</t>
  </si>
  <si>
    <t>Integrated Crop Mgt</t>
  </si>
  <si>
    <t xml:space="preserve">1. The producer is managing poultry manure and mortality properly on the farm and has a CNMP that is  </t>
  </si>
  <si>
    <t xml:space="preserve">    currently being implemented or will develop and implement one before the HUAP is constructed.</t>
  </si>
  <si>
    <t xml:space="preserve">     construction of the HUAP to trap particulate matter from tunnel ventilation fans.   (Choose One)</t>
  </si>
  <si>
    <t xml:space="preserve">     on excessively drained soils; Rumford and Evesboro Soils.</t>
  </si>
  <si>
    <t>a)  A windbreak is needed.</t>
  </si>
  <si>
    <t>2.  A ditch or stream with base flow is located within 75 feet from the poultry house.</t>
  </si>
  <si>
    <t>3. The poultry house incorporates up to date technology (clear span design and has tunnel ventilation).</t>
  </si>
  <si>
    <t>Heavy Use Area Protection Ex Constr</t>
  </si>
  <si>
    <t>Heavy Use Area Protection New Constr</t>
  </si>
  <si>
    <t>Heavy Use Area Protection Exist Constr</t>
  </si>
  <si>
    <t xml:space="preserve">     (If the bottom of the ditch is vegetated, it doesn't have base flow.)</t>
  </si>
  <si>
    <t>2. The poultry house has clear span design and tunnel ventilation.</t>
  </si>
  <si>
    <t>3. The following practice has been installed or will be installed during the next 12 months.</t>
  </si>
  <si>
    <t>5.  Radiant Tube Heaters are installed or will be installed during the next 12 months.</t>
  </si>
  <si>
    <t>4. The following practice has been installed or will be installed during the next 12 months.</t>
  </si>
  <si>
    <t>1.   Eligibility requires that the producer is managing poultry manure and mortality properly on the farm and</t>
  </si>
  <si>
    <t xml:space="preserve">      has a CNP that is currently being implemented or will be developed and implemented before the practice </t>
  </si>
  <si>
    <t xml:space="preserve">      is applied.  Whole house treatment of Alum is being utilized.</t>
  </si>
  <si>
    <r>
      <t xml:space="preserve">      </t>
    </r>
    <r>
      <rPr>
        <sz val="11"/>
        <rFont val="Wingdings"/>
        <family val="0"/>
      </rPr>
      <t></t>
    </r>
    <r>
      <rPr>
        <sz val="11"/>
        <rFont val="Arial"/>
        <family val="2"/>
      </rPr>
      <t xml:space="preserve"> Conservation Practice Code 380 - Windbreak</t>
    </r>
  </si>
  <si>
    <r>
      <t xml:space="preserve">      </t>
    </r>
    <r>
      <rPr>
        <sz val="11"/>
        <rFont val="Wingdings"/>
        <family val="0"/>
      </rPr>
      <t></t>
    </r>
    <r>
      <rPr>
        <sz val="11"/>
        <rFont val="Arial"/>
        <family val="2"/>
      </rPr>
      <t xml:space="preserve"> Conservation Practice Code 561 - Heavy Use Area Protection</t>
    </r>
  </si>
  <si>
    <t>Allocation $90,000</t>
  </si>
  <si>
    <t>Nutrient Management  - Tier II</t>
  </si>
  <si>
    <t>Residue Management (Long Term No-Till)</t>
  </si>
  <si>
    <r>
      <t xml:space="preserve">Allocation - $1,190,000 (Includes NC) </t>
    </r>
    <r>
      <rPr>
        <sz val="12"/>
        <rFont val="Arial"/>
        <family val="2"/>
      </rPr>
      <t xml:space="preserve">       </t>
    </r>
  </si>
  <si>
    <r>
      <t>Allocation - $1,190,000 (Includes NC )</t>
    </r>
    <r>
      <rPr>
        <sz val="12"/>
        <rFont val="Arial"/>
        <family val="2"/>
      </rPr>
      <t xml:space="preserve">       </t>
    </r>
  </si>
  <si>
    <t>Allocation  $30,000</t>
  </si>
  <si>
    <t>Allocation  $1,000,000</t>
  </si>
  <si>
    <t>Allocation - $950,000</t>
  </si>
  <si>
    <r>
      <t>Allocation - $60,000</t>
    </r>
    <r>
      <rPr>
        <sz val="12"/>
        <rFont val="Arial"/>
        <family val="2"/>
      </rPr>
      <t xml:space="preserve">      </t>
    </r>
  </si>
  <si>
    <t>Allocation  $1,060,234 (Includes GSWC)</t>
  </si>
  <si>
    <t>Allocation  $880,000</t>
  </si>
  <si>
    <t>Allocation  $600,000</t>
  </si>
  <si>
    <t>Allocation  $950,000</t>
  </si>
  <si>
    <t>Residue Mgt (Long Term No-Till)</t>
  </si>
  <si>
    <t>b)  A windbreak is not needed.*</t>
  </si>
  <si>
    <t xml:space="preserve">   *  No tunnel ventilation or a natural windbreak exists.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</si>
</sst>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quot;$&quot;#,##0.00"/>
    <numFmt numFmtId="167" formatCode="[&lt;=9999999]###\-####;\(###\)\ ###\-####"/>
    <numFmt numFmtId="168" formatCode="[$$-409]#,##0"/>
    <numFmt numFmtId="169" formatCode="&quot;Yes&quot;;&quot;Yes&quot;;&quot;No&quot;"/>
    <numFmt numFmtId="170" formatCode="&quot;True&quot;;&quot;True&quot;;&quot;False&quot;"/>
    <numFmt numFmtId="171" formatCode="&quot;On&quot;;&quot;On&quot;;&quot;Off&quot;"/>
    <numFmt numFmtId="172" formatCode="[$€-2]\ #,##0.00_);[Red]\([$€-2]\ #,##0.00\)"/>
  </numFmts>
  <fonts count="32">
    <font>
      <sz val="10"/>
      <name val="Arial"/>
      <family val="0"/>
    </font>
    <font>
      <b/>
      <sz val="10"/>
      <name val="Arial"/>
      <family val="2"/>
    </font>
    <font>
      <b/>
      <sz val="14"/>
      <name val="Arial"/>
      <family val="2"/>
    </font>
    <font>
      <b/>
      <sz val="8"/>
      <name val="Arial"/>
      <family val="2"/>
    </font>
    <font>
      <sz val="8"/>
      <name val="Arial"/>
      <family val="2"/>
    </font>
    <font>
      <b/>
      <sz val="12"/>
      <name val="Arial"/>
      <family val="2"/>
    </font>
    <font>
      <sz val="12"/>
      <name val="Arial"/>
      <family val="2"/>
    </font>
    <font>
      <sz val="10"/>
      <color indexed="12"/>
      <name val="Arial"/>
      <family val="2"/>
    </font>
    <font>
      <b/>
      <sz val="10"/>
      <color indexed="12"/>
      <name val="Arial"/>
      <family val="2"/>
    </font>
    <font>
      <sz val="14"/>
      <name val="Arial"/>
      <family val="2"/>
    </font>
    <font>
      <vertAlign val="superscript"/>
      <sz val="10"/>
      <name val="Arial"/>
      <family val="2"/>
    </font>
    <font>
      <b/>
      <sz val="12"/>
      <color indexed="8"/>
      <name val="Arial"/>
      <family val="2"/>
    </font>
    <font>
      <b/>
      <sz val="18"/>
      <name val="Arial"/>
      <family val="2"/>
    </font>
    <font>
      <i/>
      <sz val="10"/>
      <name val="Arial"/>
      <family val="2"/>
    </font>
    <font>
      <sz val="10"/>
      <color indexed="8"/>
      <name val="Arial"/>
      <family val="2"/>
    </font>
    <font>
      <sz val="11"/>
      <name val="Arial"/>
      <family val="2"/>
    </font>
    <font>
      <b/>
      <sz val="11"/>
      <name val="Arial"/>
      <family val="2"/>
    </font>
    <font>
      <sz val="8"/>
      <name val="Tahoma"/>
      <family val="0"/>
    </font>
    <font>
      <b/>
      <sz val="8"/>
      <name val="Tahoma"/>
      <family val="0"/>
    </font>
    <font>
      <b/>
      <sz val="11"/>
      <color indexed="10"/>
      <name val="Arial"/>
      <family val="2"/>
    </font>
    <font>
      <u val="single"/>
      <sz val="10"/>
      <color indexed="12"/>
      <name val="Arial"/>
      <family val="0"/>
    </font>
    <font>
      <sz val="6"/>
      <name val="Arial"/>
      <family val="0"/>
    </font>
    <font>
      <b/>
      <sz val="16"/>
      <name val="Arial"/>
      <family val="2"/>
    </font>
    <font>
      <b/>
      <u val="single"/>
      <sz val="11"/>
      <name val="Arial"/>
      <family val="2"/>
    </font>
    <font>
      <b/>
      <sz val="9"/>
      <name val="Arial"/>
      <family val="2"/>
    </font>
    <font>
      <sz val="9"/>
      <name val="Arial"/>
      <family val="2"/>
    </font>
    <font>
      <sz val="10"/>
      <color indexed="10"/>
      <name val="Arial"/>
      <family val="2"/>
    </font>
    <font>
      <b/>
      <sz val="10"/>
      <color indexed="10"/>
      <name val="Arial"/>
      <family val="2"/>
    </font>
    <font>
      <b/>
      <sz val="10"/>
      <color indexed="48"/>
      <name val="Arial"/>
      <family val="2"/>
    </font>
    <font>
      <sz val="10"/>
      <color indexed="33"/>
      <name val="Arial"/>
      <family val="2"/>
    </font>
    <font>
      <u val="single"/>
      <sz val="10"/>
      <color indexed="36"/>
      <name val="Arial"/>
      <family val="0"/>
    </font>
    <font>
      <sz val="11"/>
      <name val="Wingdings"/>
      <family val="0"/>
    </font>
  </fonts>
  <fills count="7">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93">
    <border>
      <left/>
      <right/>
      <top/>
      <bottom/>
      <diagonal/>
    </border>
    <border>
      <left style="thin"/>
      <right style="thin"/>
      <top style="medium"/>
      <bottom style="medium"/>
    </border>
    <border>
      <left style="thin"/>
      <right style="thin"/>
      <top style="medium"/>
      <bottom style="thin"/>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medium"/>
      <top style="thin"/>
      <bottom style="thin"/>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thin"/>
      <right style="thick"/>
      <top>
        <color indexed="63"/>
      </top>
      <bottom style="thick"/>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style="medium"/>
    </border>
    <border>
      <left style="medium"/>
      <right style="medium"/>
      <top>
        <color indexed="63"/>
      </top>
      <bottom style="medium"/>
    </border>
    <border>
      <left style="thin"/>
      <right style="medium"/>
      <top style="medium"/>
      <bottom style="thin"/>
    </border>
    <border>
      <left style="medium"/>
      <right style="thin"/>
      <top style="medium"/>
      <bottom>
        <color indexed="63"/>
      </bottom>
    </border>
    <border>
      <left style="thin"/>
      <right>
        <color indexed="63"/>
      </right>
      <top style="medium"/>
      <bottom style="thin"/>
    </border>
    <border>
      <left style="thin"/>
      <right>
        <color indexed="63"/>
      </right>
      <top>
        <color indexed="63"/>
      </top>
      <bottom style="thin"/>
    </border>
    <border>
      <left style="thin"/>
      <right>
        <color indexed="63"/>
      </right>
      <top style="thin"/>
      <bottom style="medium"/>
    </border>
    <border>
      <left style="medium"/>
      <right style="thin"/>
      <top style="medium"/>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medium"/>
      <top style="medium"/>
      <bottom>
        <color indexed="63"/>
      </bottom>
    </border>
    <border>
      <left style="thin"/>
      <right style="thin"/>
      <top style="medium"/>
      <bottom>
        <color indexed="63"/>
      </bottom>
    </border>
    <border>
      <left style="thin"/>
      <right style="medium"/>
      <top style="thin"/>
      <bottom style="medium"/>
    </border>
    <border>
      <left>
        <color indexed="63"/>
      </left>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medium"/>
      <bottom style="medium"/>
    </border>
    <border>
      <left>
        <color indexed="63"/>
      </left>
      <right style="thin"/>
      <top>
        <color indexed="63"/>
      </top>
      <bottom style="medium"/>
    </border>
    <border>
      <left style="thin"/>
      <right style="medium"/>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medium"/>
      <top style="thin"/>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color indexed="63"/>
      </bottom>
    </border>
    <border>
      <left>
        <color indexed="63"/>
      </left>
      <right style="medium"/>
      <top style="thin"/>
      <bottom style="medium"/>
    </border>
    <border>
      <left style="thin">
        <color indexed="22"/>
      </left>
      <right style="thin">
        <color indexed="22"/>
      </right>
      <top style="thin"/>
      <bottom style="thin"/>
    </border>
    <border>
      <left>
        <color indexed="63"/>
      </left>
      <right style="thin">
        <color indexed="22"/>
      </right>
      <top>
        <color indexed="63"/>
      </top>
      <bottom style="thin"/>
    </border>
    <border>
      <left style="thin">
        <color indexed="22"/>
      </left>
      <right style="thin">
        <color indexed="22"/>
      </right>
      <top>
        <color indexed="63"/>
      </top>
      <bottom style="thin"/>
    </border>
    <border>
      <left>
        <color indexed="63"/>
      </left>
      <right style="thin">
        <color indexed="22"/>
      </right>
      <top style="thin"/>
      <bottom style="thin"/>
    </border>
    <border>
      <left>
        <color indexed="63"/>
      </left>
      <right style="thin"/>
      <top>
        <color indexed="63"/>
      </top>
      <bottom>
        <color indexed="63"/>
      </bottom>
    </border>
    <border>
      <left style="medium"/>
      <right style="medium"/>
      <top>
        <color indexed="63"/>
      </top>
      <bottom>
        <color indexed="63"/>
      </bottom>
    </border>
    <border>
      <left style="thick"/>
      <right>
        <color indexed="63"/>
      </right>
      <top>
        <color indexed="63"/>
      </top>
      <bottom style="thick"/>
    </border>
    <border>
      <left>
        <color indexed="63"/>
      </left>
      <right style="thin"/>
      <top>
        <color indexed="63"/>
      </top>
      <bottom style="thick"/>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921">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xf>
    <xf numFmtId="0" fontId="1" fillId="0" borderId="0" xfId="0" applyFont="1" applyBorder="1" applyAlignment="1">
      <alignment/>
    </xf>
    <xf numFmtId="0" fontId="1"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4" xfId="0" applyFill="1" applyBorder="1" applyAlignment="1">
      <alignment/>
    </xf>
    <xf numFmtId="0" fontId="0" fillId="0" borderId="0" xfId="0" applyFill="1" applyAlignment="1">
      <alignment/>
    </xf>
    <xf numFmtId="0" fontId="4" fillId="0" borderId="0" xfId="0" applyFont="1" applyAlignment="1">
      <alignment/>
    </xf>
    <xf numFmtId="0" fontId="4" fillId="0" borderId="0" xfId="0" applyFont="1" applyBorder="1" applyAlignment="1">
      <alignment/>
    </xf>
    <xf numFmtId="0" fontId="0" fillId="0" borderId="3" xfId="0" applyBorder="1" applyAlignment="1">
      <alignment horizontal="center"/>
    </xf>
    <xf numFmtId="0" fontId="1" fillId="0" borderId="5" xfId="0" applyFont="1" applyBorder="1" applyAlignment="1">
      <alignment horizontal="center"/>
    </xf>
    <xf numFmtId="0" fontId="0" fillId="0" borderId="0" xfId="0" applyBorder="1" applyAlignment="1">
      <alignment horizontal="center"/>
    </xf>
    <xf numFmtId="0" fontId="5" fillId="0" borderId="0" xfId="0" applyFont="1" applyAlignment="1">
      <alignment/>
    </xf>
    <xf numFmtId="0" fontId="6" fillId="0" borderId="0" xfId="0" applyFont="1" applyFill="1" applyBorder="1" applyAlignment="1">
      <alignment horizontal="center"/>
    </xf>
    <xf numFmtId="0" fontId="0" fillId="0" borderId="0" xfId="0" applyFill="1" applyAlignment="1">
      <alignment horizontal="center"/>
    </xf>
    <xf numFmtId="0" fontId="6" fillId="0" borderId="0" xfId="0" applyFont="1" applyFill="1" applyBorder="1" applyAlignment="1">
      <alignment/>
    </xf>
    <xf numFmtId="0" fontId="0" fillId="3" borderId="0" xfId="0" applyFill="1" applyBorder="1" applyAlignment="1">
      <alignment horizontal="center"/>
    </xf>
    <xf numFmtId="0" fontId="0" fillId="3" borderId="0" xfId="0" applyFill="1" applyBorder="1" applyAlignment="1">
      <alignment/>
    </xf>
    <xf numFmtId="0" fontId="0" fillId="4" borderId="3" xfId="0" applyFill="1" applyBorder="1" applyAlignment="1">
      <alignment horizontal="center"/>
    </xf>
    <xf numFmtId="0" fontId="0" fillId="4" borderId="3" xfId="0" applyFill="1" applyBorder="1" applyAlignment="1">
      <alignment/>
    </xf>
    <xf numFmtId="0" fontId="0" fillId="0" borderId="6" xfId="0" applyBorder="1" applyAlignment="1">
      <alignment/>
    </xf>
    <xf numFmtId="0" fontId="0" fillId="4" borderId="6" xfId="0" applyFill="1" applyBorder="1" applyAlignment="1">
      <alignment/>
    </xf>
    <xf numFmtId="0" fontId="0" fillId="4" borderId="7" xfId="0" applyFill="1" applyBorder="1" applyAlignment="1">
      <alignment horizontal="center"/>
    </xf>
    <xf numFmtId="0" fontId="1" fillId="0" borderId="0" xfId="0" applyFont="1" applyAlignment="1">
      <alignment horizontal="center"/>
    </xf>
    <xf numFmtId="0" fontId="10" fillId="0" borderId="0" xfId="0" applyFont="1" applyAlignment="1">
      <alignment/>
    </xf>
    <xf numFmtId="0" fontId="0" fillId="0" borderId="0" xfId="0" applyAlignment="1">
      <alignment horizontal="right"/>
    </xf>
    <xf numFmtId="0" fontId="0" fillId="0" borderId="5" xfId="0" applyBorder="1" applyAlignment="1">
      <alignment horizontal="center"/>
    </xf>
    <xf numFmtId="0" fontId="0" fillId="0" borderId="8" xfId="0" applyBorder="1" applyAlignment="1">
      <alignment/>
    </xf>
    <xf numFmtId="0" fontId="0" fillId="0" borderId="0" xfId="0" applyFont="1" applyAlignment="1">
      <alignmen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xf>
    <xf numFmtId="0" fontId="0" fillId="0" borderId="7" xfId="0" applyBorder="1" applyAlignment="1">
      <alignment/>
    </xf>
    <xf numFmtId="0" fontId="0" fillId="0" borderId="14" xfId="0" applyBorder="1" applyAlignment="1">
      <alignment/>
    </xf>
    <xf numFmtId="0" fontId="0" fillId="0" borderId="7" xfId="0" applyBorder="1" applyAlignment="1">
      <alignment horizontal="center"/>
    </xf>
    <xf numFmtId="0" fontId="9" fillId="4" borderId="6" xfId="0" applyFont="1"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xf>
    <xf numFmtId="0" fontId="0" fillId="3" borderId="3" xfId="0" applyFill="1" applyBorder="1" applyAlignment="1">
      <alignment horizontal="center"/>
    </xf>
    <xf numFmtId="0" fontId="9" fillId="3" borderId="6" xfId="0" applyFont="1" applyFill="1" applyBorder="1" applyAlignment="1">
      <alignment horizontal="center"/>
    </xf>
    <xf numFmtId="9" fontId="0" fillId="0" borderId="3" xfId="0" applyNumberFormat="1" applyBorder="1" applyAlignment="1">
      <alignment horizontal="center"/>
    </xf>
    <xf numFmtId="0" fontId="1" fillId="2" borderId="3" xfId="0" applyFont="1" applyFill="1" applyBorder="1" applyAlignment="1">
      <alignment horizontal="center" vertical="center"/>
    </xf>
    <xf numFmtId="164" fontId="0" fillId="0" borderId="17" xfId="0" applyNumberFormat="1" applyBorder="1" applyAlignment="1">
      <alignment/>
    </xf>
    <xf numFmtId="0" fontId="1" fillId="2" borderId="18" xfId="0" applyFont="1" applyFill="1" applyBorder="1" applyAlignment="1">
      <alignment horizontal="center" vertical="center" wrapText="1"/>
    </xf>
    <xf numFmtId="0" fontId="5" fillId="4" borderId="3" xfId="0" applyFont="1" applyFill="1" applyBorder="1" applyAlignment="1">
      <alignment/>
    </xf>
    <xf numFmtId="0" fontId="1" fillId="4" borderId="7" xfId="0" applyFont="1" applyFill="1" applyBorder="1" applyAlignment="1">
      <alignment/>
    </xf>
    <xf numFmtId="0" fontId="0" fillId="4" borderId="6" xfId="0" applyFont="1" applyFill="1" applyBorder="1" applyAlignment="1">
      <alignment/>
    </xf>
    <xf numFmtId="0" fontId="0" fillId="3" borderId="7" xfId="0" applyFill="1" applyBorder="1" applyAlignment="1">
      <alignment horizontal="center"/>
    </xf>
    <xf numFmtId="0" fontId="0" fillId="0" borderId="3" xfId="0" applyFont="1" applyBorder="1" applyAlignment="1">
      <alignment horizontal="center"/>
    </xf>
    <xf numFmtId="0" fontId="1" fillId="0" borderId="5" xfId="0" applyFont="1" applyBorder="1" applyAlignment="1">
      <alignment horizontal="center" vertical="center" wrapText="1"/>
    </xf>
    <xf numFmtId="1" fontId="0" fillId="0" borderId="19" xfId="0" applyNumberFormat="1" applyBorder="1" applyAlignment="1">
      <alignment horizontal="center"/>
    </xf>
    <xf numFmtId="0" fontId="1" fillId="0" borderId="0" xfId="0" applyFont="1" applyBorder="1" applyAlignment="1">
      <alignment horizontal="center" vertical="center" wrapText="1"/>
    </xf>
    <xf numFmtId="0" fontId="0" fillId="0" borderId="20" xfId="0" applyBorder="1" applyAlignment="1">
      <alignment horizontal="center"/>
    </xf>
    <xf numFmtId="1" fontId="1" fillId="0" borderId="5" xfId="0" applyNumberFormat="1" applyFont="1" applyBorder="1" applyAlignment="1">
      <alignment horizontal="center"/>
    </xf>
    <xf numFmtId="0" fontId="1" fillId="2" borderId="21" xfId="0" applyFont="1" applyFill="1" applyBorder="1" applyAlignment="1">
      <alignment horizontal="left" vertical="center"/>
    </xf>
    <xf numFmtId="0" fontId="3" fillId="2" borderId="22" xfId="0" applyFont="1" applyFill="1" applyBorder="1" applyAlignment="1">
      <alignment horizontal="left" vertical="center" wrapText="1"/>
    </xf>
    <xf numFmtId="0" fontId="1" fillId="2" borderId="22" xfId="0" applyFont="1" applyFill="1" applyBorder="1" applyAlignment="1">
      <alignment horizontal="left" vertical="center"/>
    </xf>
    <xf numFmtId="0" fontId="0" fillId="2" borderId="22" xfId="0" applyFill="1" applyBorder="1" applyAlignment="1">
      <alignment horizontal="left" vertical="center"/>
    </xf>
    <xf numFmtId="0" fontId="0" fillId="0" borderId="23" xfId="0" applyBorder="1" applyAlignment="1">
      <alignment/>
    </xf>
    <xf numFmtId="0" fontId="0" fillId="0" borderId="24" xfId="0" applyBorder="1" applyAlignment="1">
      <alignment/>
    </xf>
    <xf numFmtId="0" fontId="1" fillId="0" borderId="24" xfId="0" applyFont="1" applyBorder="1" applyAlignment="1">
      <alignment/>
    </xf>
    <xf numFmtId="0" fontId="0" fillId="0" borderId="25" xfId="0" applyFill="1" applyBorder="1" applyAlignment="1">
      <alignment/>
    </xf>
    <xf numFmtId="0" fontId="0" fillId="0" borderId="26" xfId="0" applyFill="1" applyBorder="1" applyAlignment="1">
      <alignment/>
    </xf>
    <xf numFmtId="0" fontId="4" fillId="0" borderId="23" xfId="0" applyFont="1" applyBorder="1" applyAlignment="1">
      <alignment/>
    </xf>
    <xf numFmtId="0" fontId="4" fillId="0" borderId="24" xfId="0" applyFont="1" applyBorder="1" applyAlignment="1">
      <alignment/>
    </xf>
    <xf numFmtId="164" fontId="1" fillId="0" borderId="1" xfId="0" applyNumberFormat="1" applyFont="1" applyFill="1" applyBorder="1" applyAlignment="1">
      <alignment/>
    </xf>
    <xf numFmtId="0" fontId="1" fillId="2" borderId="1" xfId="0" applyFont="1" applyFill="1" applyBorder="1" applyAlignment="1">
      <alignment/>
    </xf>
    <xf numFmtId="164" fontId="1" fillId="0" borderId="27" xfId="0" applyNumberFormat="1" applyFont="1" applyFill="1" applyBorder="1" applyAlignment="1">
      <alignment/>
    </xf>
    <xf numFmtId="164" fontId="1" fillId="0" borderId="18" xfId="0" applyNumberFormat="1" applyFont="1" applyFill="1" applyBorder="1" applyAlignment="1">
      <alignment/>
    </xf>
    <xf numFmtId="0" fontId="1" fillId="0" borderId="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3" xfId="0" applyFont="1" applyFill="1" applyBorder="1" applyAlignment="1">
      <alignment horizontal="center"/>
    </xf>
    <xf numFmtId="9" fontId="0" fillId="0" borderId="3" xfId="0" applyNumberFormat="1" applyFont="1" applyFill="1" applyBorder="1" applyAlignment="1">
      <alignment horizontal="center"/>
    </xf>
    <xf numFmtId="0" fontId="13" fillId="0" borderId="3" xfId="0" applyFont="1" applyFill="1" applyBorder="1" applyAlignment="1">
      <alignment horizontal="center"/>
    </xf>
    <xf numFmtId="0" fontId="0" fillId="0" borderId="28" xfId="0" applyFont="1" applyFill="1" applyBorder="1" applyAlignment="1">
      <alignment horizontal="center"/>
    </xf>
    <xf numFmtId="9" fontId="0" fillId="0" borderId="28" xfId="0" applyNumberFormat="1"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left"/>
    </xf>
    <xf numFmtId="0" fontId="0" fillId="0" borderId="0" xfId="0" applyFont="1" applyBorder="1" applyAlignment="1">
      <alignment/>
    </xf>
    <xf numFmtId="0" fontId="0" fillId="0" borderId="0" xfId="0" applyFill="1" applyAlignment="1">
      <alignment horizontal="left"/>
    </xf>
    <xf numFmtId="0" fontId="1" fillId="0" borderId="29" xfId="0" applyFont="1" applyFill="1" applyBorder="1" applyAlignment="1">
      <alignment horizontal="center"/>
    </xf>
    <xf numFmtId="1" fontId="1" fillId="0" borderId="29" xfId="0" applyNumberFormat="1" applyFont="1" applyFill="1" applyBorder="1" applyAlignment="1">
      <alignment horizontal="center"/>
    </xf>
    <xf numFmtId="0" fontId="1"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Alignment="1">
      <alignment horizontal="left"/>
    </xf>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0" fontId="0" fillId="0" borderId="30" xfId="0" applyBorder="1" applyAlignment="1">
      <alignment horizontal="center"/>
    </xf>
    <xf numFmtId="0" fontId="0" fillId="0" borderId="2" xfId="0" applyBorder="1" applyAlignment="1">
      <alignment horizontal="center"/>
    </xf>
    <xf numFmtId="0" fontId="0" fillId="0" borderId="31" xfId="0" applyBorder="1" applyAlignment="1">
      <alignment horizontal="center"/>
    </xf>
    <xf numFmtId="0" fontId="0" fillId="0" borderId="28" xfId="0" applyBorder="1" applyAlignment="1">
      <alignment horizontal="center"/>
    </xf>
    <xf numFmtId="0" fontId="0" fillId="0" borderId="0" xfId="0" applyFont="1" applyFill="1" applyAlignment="1">
      <alignment/>
    </xf>
    <xf numFmtId="0" fontId="1" fillId="0" borderId="25" xfId="0" applyFont="1" applyFill="1" applyBorder="1" applyAlignment="1">
      <alignment vertical="center" wrapText="1"/>
    </xf>
    <xf numFmtId="0" fontId="0" fillId="0" borderId="4" xfId="0" applyFont="1" applyBorder="1" applyAlignment="1">
      <alignment/>
    </xf>
    <xf numFmtId="166" fontId="0" fillId="0" borderId="3" xfId="0" applyNumberFormat="1" applyFont="1" applyFill="1"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1" fillId="0" borderId="19" xfId="0" applyFont="1" applyBorder="1" applyAlignment="1">
      <alignment horizontal="center" vertical="center" wrapText="1"/>
    </xf>
    <xf numFmtId="1" fontId="0" fillId="0" borderId="9" xfId="0" applyNumberFormat="1" applyBorder="1" applyAlignment="1">
      <alignment horizontal="center"/>
    </xf>
    <xf numFmtId="1" fontId="0" fillId="0" borderId="20" xfId="0" applyNumberFormat="1" applyBorder="1" applyAlignment="1">
      <alignment horizontal="center"/>
    </xf>
    <xf numFmtId="0" fontId="1" fillId="0" borderId="33"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64" fontId="1" fillId="0" borderId="34" xfId="0" applyNumberFormat="1" applyFont="1" applyFill="1" applyBorder="1" applyAlignment="1">
      <alignment/>
    </xf>
    <xf numFmtId="0" fontId="1" fillId="2" borderId="34" xfId="0" applyFont="1" applyFill="1" applyBorder="1" applyAlignment="1">
      <alignment/>
    </xf>
    <xf numFmtId="164" fontId="1" fillId="0" borderId="35" xfId="0" applyNumberFormat="1" applyFont="1" applyFill="1" applyBorder="1" applyAlignment="1">
      <alignment/>
    </xf>
    <xf numFmtId="164" fontId="1" fillId="0" borderId="36" xfId="0" applyNumberFormat="1" applyFont="1" applyFill="1" applyBorder="1" applyAlignment="1">
      <alignment/>
    </xf>
    <xf numFmtId="9" fontId="6" fillId="0" borderId="0" xfId="0" applyNumberFormat="1" applyFont="1" applyFill="1" applyBorder="1" applyAlignment="1">
      <alignment horizontal="right"/>
    </xf>
    <xf numFmtId="1" fontId="5" fillId="0" borderId="0" xfId="0" applyNumberFormat="1" applyFont="1" applyFill="1" applyBorder="1" applyAlignment="1">
      <alignment/>
    </xf>
    <xf numFmtId="0" fontId="0" fillId="0" borderId="15" xfId="0" applyFont="1" applyFill="1" applyBorder="1" applyAlignment="1">
      <alignment horizontal="center"/>
    </xf>
    <xf numFmtId="9" fontId="0" fillId="0" borderId="15" xfId="0" applyNumberFormat="1" applyFont="1" applyFill="1" applyBorder="1" applyAlignment="1">
      <alignment horizontal="center"/>
    </xf>
    <xf numFmtId="0" fontId="0" fillId="0" borderId="0" xfId="0" applyFont="1" applyFill="1" applyBorder="1" applyAlignment="1">
      <alignment/>
    </xf>
    <xf numFmtId="0" fontId="1" fillId="0" borderId="25" xfId="0" applyFont="1" applyFill="1" applyBorder="1" applyAlignment="1">
      <alignment horizontal="left" vertical="center"/>
    </xf>
    <xf numFmtId="0" fontId="0" fillId="0" borderId="4" xfId="0" applyBorder="1" applyAlignment="1">
      <alignment/>
    </xf>
    <xf numFmtId="0" fontId="0" fillId="0" borderId="37" xfId="0" applyFont="1" applyFill="1" applyBorder="1" applyAlignment="1">
      <alignment horizontal="center"/>
    </xf>
    <xf numFmtId="9" fontId="0" fillId="0" borderId="37" xfId="0" applyNumberFormat="1" applyFont="1" applyFill="1" applyBorder="1" applyAlignment="1">
      <alignment horizontal="center"/>
    </xf>
    <xf numFmtId="9" fontId="0" fillId="0" borderId="29" xfId="0" applyNumberFormat="1" applyFont="1" applyFill="1" applyBorder="1" applyAlignment="1">
      <alignment horizontal="center"/>
    </xf>
    <xf numFmtId="1" fontId="1" fillId="0" borderId="38" xfId="0" applyNumberFormat="1" applyFont="1" applyFill="1" applyBorder="1" applyAlignment="1">
      <alignment/>
    </xf>
    <xf numFmtId="0" fontId="1" fillId="0" borderId="2" xfId="0" applyFont="1" applyFill="1" applyBorder="1" applyAlignment="1">
      <alignment horizontal="center" vertical="center" wrapText="1"/>
    </xf>
    <xf numFmtId="0" fontId="2" fillId="0" borderId="0" xfId="0" applyFont="1" applyAlignment="1">
      <alignment horizontal="center"/>
    </xf>
    <xf numFmtId="0" fontId="0" fillId="0" borderId="39" xfId="0" applyBorder="1" applyAlignment="1">
      <alignment/>
    </xf>
    <xf numFmtId="0" fontId="0" fillId="0" borderId="0" xfId="0" applyFont="1" applyBorder="1" applyAlignment="1">
      <alignment horizontal="center"/>
    </xf>
    <xf numFmtId="0" fontId="0" fillId="0" borderId="0" xfId="0" applyFont="1" applyAlignment="1">
      <alignment horizontal="center"/>
    </xf>
    <xf numFmtId="0" fontId="0" fillId="0" borderId="8" xfId="0" applyFont="1" applyBorder="1" applyAlignment="1">
      <alignment/>
    </xf>
    <xf numFmtId="0" fontId="15" fillId="0" borderId="0" xfId="0" applyFont="1" applyAlignment="1">
      <alignment/>
    </xf>
    <xf numFmtId="0" fontId="16" fillId="0" borderId="0" xfId="0" applyFont="1" applyAlignment="1">
      <alignment horizontal="center" vertical="center"/>
    </xf>
    <xf numFmtId="0" fontId="15" fillId="0" borderId="3" xfId="0" applyFont="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0" fontId="15" fillId="0" borderId="0" xfId="0" applyFont="1" applyBorder="1" applyAlignment="1">
      <alignment/>
    </xf>
    <xf numFmtId="0" fontId="15" fillId="0" borderId="0" xfId="0" applyFont="1" applyAlignment="1">
      <alignment horizontal="left"/>
    </xf>
    <xf numFmtId="0" fontId="15" fillId="0" borderId="0" xfId="0" applyFont="1" applyBorder="1" applyAlignment="1">
      <alignment horizontal="left"/>
    </xf>
    <xf numFmtId="0" fontId="1" fillId="2" borderId="40" xfId="0" applyFont="1" applyFill="1" applyBorder="1" applyAlignment="1">
      <alignment horizontal="left" vertic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28" xfId="0" applyNumberFormat="1" applyBorder="1" applyAlignment="1">
      <alignment horizontal="center"/>
    </xf>
    <xf numFmtId="0" fontId="0" fillId="0" borderId="0" xfId="0" applyFont="1" applyFill="1" applyAlignment="1">
      <alignment horizontal="left" wrapText="1"/>
    </xf>
    <xf numFmtId="0" fontId="1" fillId="0" borderId="19" xfId="0" applyFont="1" applyBorder="1" applyAlignment="1">
      <alignment horizontal="center"/>
    </xf>
    <xf numFmtId="0" fontId="1" fillId="0" borderId="38" xfId="0" applyFont="1" applyBorder="1" applyAlignment="1">
      <alignment horizontal="center"/>
    </xf>
    <xf numFmtId="0" fontId="0" fillId="3" borderId="6" xfId="0" applyFill="1" applyBorder="1" applyAlignment="1">
      <alignment/>
    </xf>
    <xf numFmtId="0" fontId="16" fillId="4" borderId="15" xfId="0" applyFont="1" applyFill="1" applyBorder="1" applyAlignment="1">
      <alignment horizontal="center"/>
    </xf>
    <xf numFmtId="2" fontId="0" fillId="0" borderId="0" xfId="0" applyNumberFormat="1" applyBorder="1" applyAlignment="1">
      <alignment horizontal="center"/>
    </xf>
    <xf numFmtId="0" fontId="0" fillId="0" borderId="41" xfId="0" applyFont="1" applyFill="1" applyBorder="1" applyAlignment="1">
      <alignment horizontal="center" vertical="center" wrapText="1"/>
    </xf>
    <xf numFmtId="1" fontId="1" fillId="0" borderId="42" xfId="0" applyNumberFormat="1" applyFont="1" applyFill="1" applyBorder="1" applyAlignment="1">
      <alignment horizontal="center"/>
    </xf>
    <xf numFmtId="1" fontId="0" fillId="0" borderId="6" xfId="0" applyNumberFormat="1" applyFont="1" applyFill="1" applyBorder="1" applyAlignment="1">
      <alignment horizontal="center"/>
    </xf>
    <xf numFmtId="1" fontId="1" fillId="0" borderId="6" xfId="0" applyNumberFormat="1" applyFont="1" applyFill="1" applyBorder="1" applyAlignment="1">
      <alignment horizontal="center"/>
    </xf>
    <xf numFmtId="1" fontId="0" fillId="0" borderId="43" xfId="0" applyNumberFormat="1" applyFont="1" applyFill="1" applyBorder="1" applyAlignment="1">
      <alignment horizontal="center"/>
    </xf>
    <xf numFmtId="0" fontId="1" fillId="0" borderId="4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45" xfId="0" applyBorder="1" applyAlignment="1">
      <alignment/>
    </xf>
    <xf numFmtId="0" fontId="16" fillId="4" borderId="14" xfId="0" applyFont="1" applyFill="1" applyBorder="1" applyAlignment="1">
      <alignment horizontal="center"/>
    </xf>
    <xf numFmtId="0" fontId="16" fillId="4" borderId="32" xfId="0" applyFont="1" applyFill="1" applyBorder="1" applyAlignment="1">
      <alignment horizontal="center"/>
    </xf>
    <xf numFmtId="0" fontId="9" fillId="4" borderId="13" xfId="0" applyFont="1" applyFill="1" applyBorder="1" applyAlignment="1">
      <alignment horizontal="center"/>
    </xf>
    <xf numFmtId="0" fontId="9" fillId="4" borderId="15" xfId="0" applyFont="1" applyFill="1" applyBorder="1" applyAlignment="1">
      <alignment horizontal="center"/>
    </xf>
    <xf numFmtId="0" fontId="0" fillId="4" borderId="16" xfId="0" applyFill="1" applyBorder="1" applyAlignment="1">
      <alignment horizontal="left"/>
    </xf>
    <xf numFmtId="0" fontId="5" fillId="4" borderId="46" xfId="0" applyFont="1" applyFill="1" applyBorder="1" applyAlignment="1">
      <alignment horizontal="center"/>
    </xf>
    <xf numFmtId="0" fontId="0" fillId="3" borderId="16" xfId="0" applyFill="1" applyBorder="1" applyAlignment="1">
      <alignment horizontal="left"/>
    </xf>
    <xf numFmtId="0" fontId="5" fillId="4" borderId="47" xfId="0" applyFont="1" applyFill="1" applyBorder="1" applyAlignment="1">
      <alignment horizontal="center"/>
    </xf>
    <xf numFmtId="0" fontId="0" fillId="0" borderId="6" xfId="0" applyFont="1" applyFill="1" applyBorder="1" applyAlignment="1">
      <alignment horizontal="center"/>
    </xf>
    <xf numFmtId="0" fontId="1" fillId="0" borderId="40"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1" xfId="0" applyFont="1" applyBorder="1" applyAlignment="1">
      <alignment horizontal="center" wrapText="1"/>
    </xf>
    <xf numFmtId="0" fontId="1" fillId="0" borderId="49" xfId="0" applyFont="1" applyBorder="1" applyAlignment="1">
      <alignment horizontal="center" vertical="center" wrapText="1"/>
    </xf>
    <xf numFmtId="0" fontId="1" fillId="0" borderId="48" xfId="0" applyFont="1" applyBorder="1" applyAlignment="1">
      <alignment horizontal="center" wrapText="1"/>
    </xf>
    <xf numFmtId="9" fontId="0" fillId="0" borderId="28" xfId="0" applyNumberFormat="1" applyBorder="1" applyAlignment="1">
      <alignment horizontal="center"/>
    </xf>
    <xf numFmtId="166" fontId="0" fillId="0" borderId="7" xfId="0" applyNumberFormat="1" applyBorder="1" applyAlignment="1">
      <alignment horizontal="center"/>
    </xf>
    <xf numFmtId="164" fontId="0" fillId="0" borderId="39" xfId="0" applyNumberFormat="1" applyBorder="1" applyAlignment="1">
      <alignment/>
    </xf>
    <xf numFmtId="164" fontId="0" fillId="0" borderId="50" xfId="0" applyNumberFormat="1" applyBorder="1" applyAlignment="1">
      <alignment/>
    </xf>
    <xf numFmtId="0" fontId="5" fillId="0" borderId="4" xfId="0" applyFont="1" applyFill="1" applyBorder="1" applyAlignment="1">
      <alignment horizontal="center"/>
    </xf>
    <xf numFmtId="0" fontId="13" fillId="0" borderId="28" xfId="0" applyFont="1" applyFill="1" applyBorder="1" applyAlignment="1">
      <alignment horizontal="center"/>
    </xf>
    <xf numFmtId="1" fontId="0" fillId="0" borderId="3" xfId="0" applyNumberFormat="1" applyFont="1" applyFill="1" applyBorder="1" applyAlignment="1">
      <alignment horizontal="center"/>
    </xf>
    <xf numFmtId="164" fontId="0" fillId="0" borderId="51" xfId="0" applyNumberFormat="1" applyBorder="1" applyAlignment="1">
      <alignment/>
    </xf>
    <xf numFmtId="0" fontId="1" fillId="0" borderId="52" xfId="0" applyFont="1" applyFill="1" applyBorder="1" applyAlignment="1">
      <alignment horizontal="center" vertical="center" wrapText="1"/>
    </xf>
    <xf numFmtId="1" fontId="1" fillId="0" borderId="53" xfId="0" applyNumberFormat="1" applyFont="1" applyFill="1" applyBorder="1" applyAlignment="1">
      <alignment horizontal="center" vertical="center" wrapText="1"/>
    </xf>
    <xf numFmtId="0" fontId="0" fillId="0" borderId="0" xfId="0" applyFont="1" applyFill="1" applyBorder="1" applyAlignment="1">
      <alignment horizontal="center"/>
    </xf>
    <xf numFmtId="9" fontId="0" fillId="0" borderId="0" xfId="0" applyNumberFormat="1" applyFont="1" applyFill="1" applyBorder="1" applyAlignment="1">
      <alignment horizontal="center"/>
    </xf>
    <xf numFmtId="1" fontId="1" fillId="0" borderId="0" xfId="0" applyNumberFormat="1" applyFont="1" applyFill="1" applyBorder="1" applyAlignment="1">
      <alignment/>
    </xf>
    <xf numFmtId="1" fontId="1" fillId="0" borderId="2" xfId="0" applyNumberFormat="1" applyFont="1" applyFill="1" applyBorder="1" applyAlignment="1">
      <alignment horizontal="center" vertical="center" wrapText="1"/>
    </xf>
    <xf numFmtId="1" fontId="0" fillId="0" borderId="28" xfId="0" applyNumberFormat="1" applyFont="1" applyFill="1" applyBorder="1" applyAlignment="1">
      <alignment horizontal="center"/>
    </xf>
    <xf numFmtId="1" fontId="0" fillId="0" borderId="12" xfId="0" applyNumberFormat="1" applyBorder="1" applyAlignment="1">
      <alignment horizontal="center"/>
    </xf>
    <xf numFmtId="0" fontId="7" fillId="0" borderId="0" xfId="0" applyFont="1" applyFill="1" applyAlignment="1">
      <alignment horizontal="left" wrapText="1"/>
    </xf>
    <xf numFmtId="0" fontId="14" fillId="0" borderId="0" xfId="0" applyFont="1" applyAlignment="1">
      <alignment horizontal="left" vertical="center" wrapText="1"/>
    </xf>
    <xf numFmtId="0" fontId="1" fillId="0" borderId="3" xfId="0" applyFont="1" applyBorder="1" applyAlignment="1" applyProtection="1">
      <alignment/>
      <protection hidden="1" locked="0"/>
    </xf>
    <xf numFmtId="0" fontId="0" fillId="0" borderId="3" xfId="0" applyBorder="1" applyAlignment="1" applyProtection="1">
      <alignment/>
      <protection hidden="1" locked="0"/>
    </xf>
    <xf numFmtId="0" fontId="0" fillId="0" borderId="6" xfId="0" applyBorder="1" applyAlignment="1" applyProtection="1">
      <alignment horizontal="center" vertical="center"/>
      <protection locked="0"/>
    </xf>
    <xf numFmtId="165" fontId="0" fillId="0" borderId="26" xfId="0" applyNumberFormat="1" applyFill="1" applyBorder="1" applyAlignment="1" applyProtection="1">
      <alignment horizontal="center"/>
      <protection locked="0"/>
    </xf>
    <xf numFmtId="0" fontId="0" fillId="0" borderId="3" xfId="0" applyBorder="1" applyAlignment="1" applyProtection="1">
      <alignment/>
      <protection locked="0"/>
    </xf>
    <xf numFmtId="0" fontId="0" fillId="0" borderId="17" xfId="0" applyBorder="1" applyAlignment="1" applyProtection="1">
      <alignment/>
      <protection locked="0"/>
    </xf>
    <xf numFmtId="0" fontId="0" fillId="0" borderId="3" xfId="0" applyFill="1" applyBorder="1" applyAlignment="1" applyProtection="1">
      <alignment/>
      <protection locked="0"/>
    </xf>
    <xf numFmtId="0" fontId="0" fillId="0" borderId="13" xfId="0" applyBorder="1" applyAlignment="1" applyProtection="1">
      <alignment/>
      <protection locked="0"/>
    </xf>
    <xf numFmtId="0" fontId="0" fillId="0" borderId="54" xfId="0" applyBorder="1" applyAlignment="1" applyProtection="1">
      <alignment/>
      <protection locked="0"/>
    </xf>
    <xf numFmtId="0" fontId="1" fillId="0" borderId="1" xfId="0" applyFont="1" applyFill="1" applyBorder="1" applyAlignment="1" applyProtection="1">
      <alignment/>
      <protection locked="0"/>
    </xf>
    <xf numFmtId="0" fontId="1" fillId="0" borderId="27" xfId="0" applyFont="1" applyFill="1" applyBorder="1" applyAlignment="1" applyProtection="1">
      <alignment/>
      <protection locked="0"/>
    </xf>
    <xf numFmtId="0" fontId="1" fillId="0" borderId="18" xfId="0" applyFont="1" applyFill="1" applyBorder="1" applyAlignment="1" applyProtection="1">
      <alignment/>
      <protection locked="0"/>
    </xf>
    <xf numFmtId="0" fontId="0" fillId="0" borderId="15" xfId="0"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0" fillId="0" borderId="55" xfId="0" applyBorder="1" applyAlignment="1">
      <alignment/>
    </xf>
    <xf numFmtId="1" fontId="1" fillId="0" borderId="27"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Fill="1" applyBorder="1" applyAlignment="1">
      <alignment horizontal="center" vertical="center" wrapText="1"/>
    </xf>
    <xf numFmtId="166" fontId="0" fillId="0" borderId="3" xfId="0" applyNumberFormat="1" applyBorder="1" applyAlignment="1">
      <alignment horizontal="center"/>
    </xf>
    <xf numFmtId="0" fontId="0" fillId="0" borderId="41" xfId="0" applyFont="1" applyFill="1" applyBorder="1" applyAlignment="1">
      <alignment horizontal="center" wrapText="1"/>
    </xf>
    <xf numFmtId="0" fontId="6" fillId="3" borderId="0" xfId="0" applyFont="1" applyFill="1" applyBorder="1" applyAlignment="1">
      <alignment/>
    </xf>
    <xf numFmtId="0" fontId="0" fillId="0" borderId="56" xfId="0" applyBorder="1" applyAlignment="1">
      <alignment/>
    </xf>
    <xf numFmtId="0" fontId="0" fillId="0" borderId="37" xfId="0" applyBorder="1" applyAlignment="1">
      <alignment/>
    </xf>
    <xf numFmtId="0" fontId="0" fillId="0" borderId="29" xfId="0" applyBorder="1" applyAlignment="1">
      <alignment/>
    </xf>
    <xf numFmtId="0" fontId="16" fillId="4" borderId="57" xfId="0" applyFont="1" applyFill="1" applyBorder="1" applyAlignment="1">
      <alignment horizontal="center"/>
    </xf>
    <xf numFmtId="0" fontId="16" fillId="4" borderId="42" xfId="0" applyFont="1" applyFill="1" applyBorder="1" applyAlignment="1">
      <alignment horizontal="center"/>
    </xf>
    <xf numFmtId="0" fontId="16" fillId="4" borderId="13" xfId="0" applyFont="1" applyFill="1" applyBorder="1" applyAlignment="1">
      <alignment horizontal="center" wrapText="1"/>
    </xf>
    <xf numFmtId="0" fontId="1" fillId="2" borderId="58"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3" fillId="0" borderId="7" xfId="0" applyFont="1" applyFill="1" applyBorder="1" applyAlignment="1">
      <alignment horizontal="left"/>
    </xf>
    <xf numFmtId="0" fontId="0" fillId="0" borderId="7" xfId="0" applyFont="1" applyFill="1" applyBorder="1" applyAlignment="1">
      <alignment horizontal="left"/>
    </xf>
    <xf numFmtId="0" fontId="1" fillId="0" borderId="59" xfId="0" applyFont="1" applyFill="1" applyBorder="1" applyAlignment="1">
      <alignment horizontal="center" vertical="center" wrapText="1"/>
    </xf>
    <xf numFmtId="0" fontId="0" fillId="0" borderId="31" xfId="0" applyFont="1" applyFill="1" applyBorder="1" applyAlignment="1">
      <alignment horizontal="left"/>
    </xf>
    <xf numFmtId="0" fontId="1" fillId="2" borderId="30" xfId="0" applyFont="1" applyFill="1" applyBorder="1" applyAlignment="1">
      <alignment horizontal="left" vertical="center"/>
    </xf>
    <xf numFmtId="0" fontId="1" fillId="0" borderId="30" xfId="0" applyFont="1" applyBorder="1" applyAlignment="1">
      <alignment horizontal="left" vertical="center" wrapText="1"/>
    </xf>
    <xf numFmtId="0" fontId="5" fillId="0" borderId="4" xfId="0" applyFont="1" applyBorder="1" applyAlignment="1">
      <alignment horizontal="left" vertical="center"/>
    </xf>
    <xf numFmtId="0" fontId="1" fillId="0" borderId="58" xfId="0" applyFont="1" applyFill="1" applyBorder="1" applyAlignment="1">
      <alignment horizontal="center" vertical="center" wrapText="1"/>
    </xf>
    <xf numFmtId="0" fontId="13" fillId="0" borderId="31" xfId="0" applyFont="1" applyFill="1" applyBorder="1" applyAlignment="1">
      <alignment horizontal="left"/>
    </xf>
    <xf numFmtId="0" fontId="1" fillId="0" borderId="30" xfId="0" applyFont="1" applyFill="1" applyBorder="1" applyAlignment="1">
      <alignment horizontal="left" vertical="center" wrapText="1"/>
    </xf>
    <xf numFmtId="0" fontId="1" fillId="0" borderId="58" xfId="0" applyFont="1" applyBorder="1" applyAlignment="1">
      <alignment horizontal="center" vertical="center" wrapText="1"/>
    </xf>
    <xf numFmtId="9" fontId="0" fillId="0" borderId="6" xfId="0" applyNumberFormat="1" applyBorder="1" applyAlignment="1">
      <alignment horizontal="center"/>
    </xf>
    <xf numFmtId="166" fontId="0" fillId="0" borderId="6" xfId="0" applyNumberFormat="1" applyBorder="1" applyAlignment="1">
      <alignment horizontal="center"/>
    </xf>
    <xf numFmtId="9" fontId="0" fillId="0" borderId="43" xfId="0" applyNumberFormat="1" applyBorder="1" applyAlignment="1">
      <alignment horizontal="center"/>
    </xf>
    <xf numFmtId="0" fontId="1" fillId="0" borderId="19" xfId="0" applyFont="1" applyBorder="1" applyAlignment="1">
      <alignment horizontal="center" wrapText="1"/>
    </xf>
    <xf numFmtId="0" fontId="1" fillId="0" borderId="26" xfId="0" applyFont="1" applyBorder="1" applyAlignment="1">
      <alignment horizontal="center" wrapText="1"/>
    </xf>
    <xf numFmtId="0" fontId="0" fillId="0" borderId="42" xfId="0" applyBorder="1" applyAlignment="1">
      <alignment/>
    </xf>
    <xf numFmtId="0" fontId="0" fillId="0" borderId="17" xfId="0" applyBorder="1" applyAlignment="1">
      <alignment horizontal="center"/>
    </xf>
    <xf numFmtId="0" fontId="0" fillId="0" borderId="50" xfId="0" applyBorder="1" applyAlignment="1">
      <alignment horizontal="center"/>
    </xf>
    <xf numFmtId="0" fontId="0" fillId="0" borderId="4" xfId="0" applyBorder="1" applyAlignment="1">
      <alignment vertical="center"/>
    </xf>
    <xf numFmtId="0" fontId="5" fillId="0" borderId="4" xfId="0" applyFont="1" applyFill="1" applyBorder="1" applyAlignment="1">
      <alignment horizontal="right" vertical="center"/>
    </xf>
    <xf numFmtId="0" fontId="0" fillId="0" borderId="39" xfId="0" applyBorder="1" applyAlignment="1">
      <alignment horizontal="center"/>
    </xf>
    <xf numFmtId="0" fontId="1" fillId="0" borderId="18" xfId="0" applyFont="1" applyBorder="1" applyAlignment="1">
      <alignment horizontal="center" wrapText="1"/>
    </xf>
    <xf numFmtId="0" fontId="1" fillId="0" borderId="4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 fillId="2" borderId="6" xfId="0" applyFont="1" applyFill="1" applyBorder="1" applyAlignment="1">
      <alignment horizontal="left" vertical="center"/>
    </xf>
    <xf numFmtId="0" fontId="0" fillId="0" borderId="32" xfId="0" applyFont="1" applyFill="1" applyBorder="1" applyAlignment="1">
      <alignment horizontal="left"/>
    </xf>
    <xf numFmtId="0" fontId="0" fillId="0" borderId="15" xfId="0" applyBorder="1" applyAlignment="1" applyProtection="1">
      <alignment/>
      <protection locked="0"/>
    </xf>
    <xf numFmtId="0" fontId="0" fillId="0" borderId="60" xfId="0" applyBorder="1" applyAlignment="1" applyProtection="1">
      <alignment/>
      <protection locked="0"/>
    </xf>
    <xf numFmtId="0" fontId="1" fillId="2" borderId="58" xfId="0" applyFont="1" applyFill="1" applyBorder="1" applyAlignment="1">
      <alignment horizontal="center" vertical="center"/>
    </xf>
    <xf numFmtId="0" fontId="1" fillId="2" borderId="1" xfId="0" applyFont="1" applyFill="1" applyBorder="1" applyAlignment="1">
      <alignment horizontal="center" vertical="center"/>
    </xf>
    <xf numFmtId="0" fontId="0" fillId="4" borderId="42" xfId="0" applyFill="1" applyBorder="1" applyAlignment="1">
      <alignment/>
    </xf>
    <xf numFmtId="164" fontId="0" fillId="0" borderId="3" xfId="0" applyNumberFormat="1" applyBorder="1" applyAlignment="1">
      <alignment/>
    </xf>
    <xf numFmtId="1" fontId="0" fillId="0" borderId="61" xfId="0" applyNumberFormat="1" applyBorder="1" applyAlignment="1">
      <alignment horizontal="center"/>
    </xf>
    <xf numFmtId="1" fontId="0" fillId="0" borderId="62" xfId="0" applyNumberFormat="1" applyBorder="1" applyAlignment="1">
      <alignment horizontal="center"/>
    </xf>
    <xf numFmtId="164" fontId="0" fillId="0" borderId="28" xfId="0" applyNumberFormat="1" applyBorder="1" applyAlignment="1">
      <alignment/>
    </xf>
    <xf numFmtId="0" fontId="1" fillId="2" borderId="52" xfId="0" applyFont="1" applyFill="1" applyBorder="1" applyAlignment="1">
      <alignment horizontal="center" vertical="center" wrapText="1"/>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wrapText="1"/>
    </xf>
    <xf numFmtId="0" fontId="0" fillId="2" borderId="27" xfId="0" applyFill="1" applyBorder="1" applyAlignment="1">
      <alignment vertical="center"/>
    </xf>
    <xf numFmtId="0" fontId="0" fillId="0" borderId="57" xfId="0" applyBorder="1" applyAlignment="1">
      <alignment/>
    </xf>
    <xf numFmtId="0" fontId="0" fillId="0" borderId="32" xfId="0" applyBorder="1" applyAlignment="1">
      <alignment/>
    </xf>
    <xf numFmtId="0" fontId="0" fillId="0" borderId="4" xfId="0" applyFill="1" applyBorder="1" applyAlignment="1">
      <alignment vertical="center"/>
    </xf>
    <xf numFmtId="0" fontId="1" fillId="0" borderId="5" xfId="0" applyFont="1" applyBorder="1" applyAlignment="1">
      <alignment horizontal="center" vertical="center"/>
    </xf>
    <xf numFmtId="0" fontId="1" fillId="0" borderId="24" xfId="0" applyFont="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1" fontId="1" fillId="0" borderId="5" xfId="0" applyNumberFormat="1" applyFont="1" applyBorder="1" applyAlignment="1">
      <alignment horizontal="center" vertical="center"/>
    </xf>
    <xf numFmtId="0" fontId="1" fillId="0" borderId="0" xfId="0" applyFont="1" applyBorder="1" applyAlignment="1">
      <alignment vertical="center"/>
    </xf>
    <xf numFmtId="0" fontId="0" fillId="0" borderId="25" xfId="0" applyFill="1" applyBorder="1" applyAlignment="1">
      <alignment vertical="center"/>
    </xf>
    <xf numFmtId="165" fontId="0" fillId="0" borderId="26" xfId="0" applyNumberFormat="1" applyFill="1" applyBorder="1" applyAlignment="1" applyProtection="1">
      <alignment horizontal="center" vertical="center"/>
      <protection locked="0"/>
    </xf>
    <xf numFmtId="0" fontId="0" fillId="0" borderId="26" xfId="0" applyFill="1" applyBorder="1" applyAlignment="1">
      <alignment vertical="center"/>
    </xf>
    <xf numFmtId="1" fontId="16" fillId="0" borderId="5" xfId="0" applyNumberFormat="1" applyFont="1" applyBorder="1" applyAlignment="1">
      <alignment horizontal="center" vertical="center"/>
    </xf>
    <xf numFmtId="1" fontId="1" fillId="0" borderId="0" xfId="0" applyNumberFormat="1" applyFont="1" applyBorder="1" applyAlignment="1">
      <alignment horizontal="center" vertical="center"/>
    </xf>
    <xf numFmtId="0" fontId="1" fillId="3" borderId="7" xfId="0" applyFont="1" applyFill="1" applyBorder="1" applyAlignment="1">
      <alignment/>
    </xf>
    <xf numFmtId="0" fontId="11" fillId="4" borderId="13" xfId="0" applyFont="1" applyFill="1" applyBorder="1" applyAlignment="1">
      <alignment/>
    </xf>
    <xf numFmtId="0" fontId="1" fillId="4" borderId="14" xfId="0" applyFont="1" applyFill="1" applyBorder="1" applyAlignment="1">
      <alignment/>
    </xf>
    <xf numFmtId="0" fontId="11" fillId="3" borderId="6" xfId="0" applyFont="1" applyFill="1" applyBorder="1" applyAlignment="1">
      <alignment/>
    </xf>
    <xf numFmtId="0" fontId="5" fillId="4" borderId="13" xfId="0" applyFont="1" applyFill="1" applyBorder="1" applyAlignment="1">
      <alignment/>
    </xf>
    <xf numFmtId="0" fontId="0" fillId="4" borderId="14" xfId="0" applyFill="1" applyBorder="1" applyAlignment="1">
      <alignment horizontal="center"/>
    </xf>
    <xf numFmtId="0" fontId="5" fillId="3" borderId="6" xfId="0" applyFont="1" applyFill="1" applyBorder="1" applyAlignment="1">
      <alignment/>
    </xf>
    <xf numFmtId="0" fontId="0" fillId="4" borderId="14" xfId="0" applyFill="1" applyBorder="1" applyAlignment="1">
      <alignment/>
    </xf>
    <xf numFmtId="0" fontId="0" fillId="3" borderId="7" xfId="0" applyFill="1" applyBorder="1" applyAlignment="1">
      <alignment/>
    </xf>
    <xf numFmtId="0" fontId="0" fillId="3" borderId="63" xfId="0" applyFont="1" applyFill="1" applyBorder="1" applyAlignment="1">
      <alignment/>
    </xf>
    <xf numFmtId="0" fontId="0" fillId="3" borderId="34" xfId="0" applyFont="1" applyFill="1" applyBorder="1" applyAlignment="1">
      <alignment/>
    </xf>
    <xf numFmtId="0" fontId="1" fillId="3" borderId="34" xfId="0" applyFont="1" applyFill="1" applyBorder="1" applyAlignment="1">
      <alignment horizontal="center" vertical="center" wrapText="1"/>
    </xf>
    <xf numFmtId="0" fontId="1" fillId="3" borderId="34" xfId="0" applyFont="1" applyFill="1" applyBorder="1" applyAlignment="1">
      <alignment horizontal="center" vertical="center"/>
    </xf>
    <xf numFmtId="0" fontId="0" fillId="3" borderId="34" xfId="0" applyFill="1" applyBorder="1" applyAlignment="1">
      <alignment/>
    </xf>
    <xf numFmtId="0" fontId="1" fillId="3" borderId="36" xfId="0" applyFont="1" applyFill="1" applyBorder="1" applyAlignment="1">
      <alignment horizontal="center" vertical="center"/>
    </xf>
    <xf numFmtId="0" fontId="0" fillId="0" borderId="0" xfId="0" applyAlignment="1" applyProtection="1">
      <alignment/>
      <protection locked="0"/>
    </xf>
    <xf numFmtId="0" fontId="1" fillId="3" borderId="5" xfId="0" applyFont="1" applyFill="1" applyBorder="1" applyAlignment="1" applyProtection="1">
      <alignment horizontal="center" vertical="center"/>
      <protection locked="0"/>
    </xf>
    <xf numFmtId="0" fontId="0" fillId="0" borderId="30" xfId="0" applyBorder="1" applyAlignment="1" applyProtection="1">
      <alignment horizontal="center"/>
      <protection/>
    </xf>
    <xf numFmtId="0" fontId="0" fillId="0" borderId="7" xfId="0" applyBorder="1" applyAlignment="1" applyProtection="1">
      <alignment horizontal="center"/>
      <protection/>
    </xf>
    <xf numFmtId="0" fontId="0" fillId="0" borderId="31" xfId="0" applyBorder="1" applyAlignment="1" applyProtection="1">
      <alignment horizontal="center"/>
      <protection/>
    </xf>
    <xf numFmtId="1" fontId="1" fillId="0" borderId="5" xfId="0" applyNumberFormat="1"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1" fontId="1" fillId="0" borderId="0" xfId="0" applyNumberFormat="1"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right" vertical="center"/>
    </xf>
    <xf numFmtId="0" fontId="0" fillId="5" borderId="19"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1" fillId="5" borderId="5" xfId="0" applyFont="1" applyFill="1" applyBorder="1" applyAlignment="1" applyProtection="1">
      <alignment horizontal="center" vertic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28" xfId="0" applyFill="1" applyBorder="1" applyAlignment="1" applyProtection="1">
      <alignment horizontal="center"/>
      <protection locked="0"/>
    </xf>
    <xf numFmtId="164" fontId="0" fillId="5" borderId="2" xfId="0" applyNumberFormat="1" applyFill="1" applyBorder="1" applyAlignment="1" applyProtection="1">
      <alignment/>
      <protection locked="0"/>
    </xf>
    <xf numFmtId="164" fontId="0" fillId="5" borderId="3" xfId="0" applyNumberFormat="1" applyFill="1" applyBorder="1" applyAlignment="1" applyProtection="1">
      <alignment/>
      <protection locked="0"/>
    </xf>
    <xf numFmtId="164" fontId="0" fillId="5" borderId="28" xfId="0" applyNumberFormat="1" applyFill="1" applyBorder="1" applyAlignment="1" applyProtection="1">
      <alignment/>
      <protection locked="0"/>
    </xf>
    <xf numFmtId="0" fontId="0" fillId="5" borderId="15" xfId="0" applyFill="1" applyBorder="1" applyAlignment="1" applyProtection="1">
      <alignment horizontal="center"/>
      <protection locked="0"/>
    </xf>
    <xf numFmtId="164" fontId="0" fillId="5" borderId="15" xfId="0" applyNumberFormat="1" applyFill="1" applyBorder="1" applyAlignment="1" applyProtection="1">
      <alignment/>
      <protection locked="0"/>
    </xf>
    <xf numFmtId="164" fontId="0" fillId="5" borderId="41" xfId="0" applyNumberFormat="1" applyFill="1" applyBorder="1" applyAlignment="1" applyProtection="1">
      <alignment/>
      <protection locked="0"/>
    </xf>
    <xf numFmtId="0" fontId="15" fillId="5" borderId="3" xfId="0" applyFont="1" applyFill="1" applyBorder="1" applyAlignment="1" applyProtection="1">
      <alignment horizontal="center"/>
      <protection locked="0"/>
    </xf>
    <xf numFmtId="0" fontId="0" fillId="5" borderId="3" xfId="0" applyFont="1" applyFill="1" applyBorder="1" applyAlignment="1" applyProtection="1">
      <alignment horizontal="center"/>
      <protection locked="0"/>
    </xf>
    <xf numFmtId="0" fontId="1" fillId="0" borderId="5" xfId="0" applyFont="1" applyBorder="1" applyAlignment="1" applyProtection="1">
      <alignment horizontal="center" vertical="center"/>
      <protection/>
    </xf>
    <xf numFmtId="9" fontId="0" fillId="0" borderId="7" xfId="0" applyNumberFormat="1" applyBorder="1" applyAlignment="1">
      <alignment/>
    </xf>
    <xf numFmtId="0" fontId="0" fillId="0" borderId="64" xfId="0" applyBorder="1" applyAlignment="1">
      <alignment/>
    </xf>
    <xf numFmtId="164" fontId="1" fillId="0" borderId="59" xfId="0" applyNumberFormat="1" applyFont="1" applyFill="1" applyBorder="1" applyAlignment="1">
      <alignment/>
    </xf>
    <xf numFmtId="0" fontId="1" fillId="2" borderId="44" xfId="0" applyFont="1" applyFill="1" applyBorder="1" applyAlignment="1">
      <alignment horizontal="center" vertical="center" wrapText="1"/>
    </xf>
    <xf numFmtId="164" fontId="0" fillId="0" borderId="15" xfId="0" applyNumberFormat="1" applyBorder="1" applyAlignment="1">
      <alignment/>
    </xf>
    <xf numFmtId="0" fontId="0" fillId="0" borderId="41" xfId="0" applyBorder="1" applyAlignment="1">
      <alignment/>
    </xf>
    <xf numFmtId="0" fontId="0" fillId="0" borderId="13" xfId="0" applyFont="1" applyFill="1" applyBorder="1" applyAlignment="1">
      <alignment horizontal="center"/>
    </xf>
    <xf numFmtId="0" fontId="0" fillId="0" borderId="65" xfId="0" applyBorder="1" applyAlignment="1">
      <alignment/>
    </xf>
    <xf numFmtId="166" fontId="0" fillId="0" borderId="16" xfId="0" applyNumberFormat="1" applyBorder="1" applyAlignment="1">
      <alignment horizontal="center"/>
    </xf>
    <xf numFmtId="0" fontId="0" fillId="0" borderId="2" xfId="0" applyFont="1" applyFill="1" applyBorder="1" applyAlignment="1">
      <alignment horizontal="center" wrapText="1"/>
    </xf>
    <xf numFmtId="0" fontId="0" fillId="0" borderId="30" xfId="0" applyBorder="1" applyAlignment="1">
      <alignment/>
    </xf>
    <xf numFmtId="0" fontId="1" fillId="0" borderId="51"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25" xfId="0" applyFont="1" applyFill="1" applyBorder="1" applyAlignment="1">
      <alignment horizontal="left" vertical="center"/>
    </xf>
    <xf numFmtId="0" fontId="5" fillId="0" borderId="4" xfId="0" applyFont="1" applyFill="1" applyBorder="1" applyAlignment="1">
      <alignment horizontal="left" vertical="center"/>
    </xf>
    <xf numFmtId="0" fontId="0" fillId="4" borderId="46" xfId="0" applyFill="1" applyBorder="1" applyAlignment="1">
      <alignment/>
    </xf>
    <xf numFmtId="0" fontId="0" fillId="4" borderId="57" xfId="0" applyFill="1" applyBorder="1" applyAlignment="1">
      <alignment/>
    </xf>
    <xf numFmtId="0" fontId="0" fillId="0" borderId="32" xfId="0" applyFont="1" applyFill="1" applyBorder="1" applyAlignment="1">
      <alignment horizontal="center"/>
    </xf>
    <xf numFmtId="0" fontId="0" fillId="0" borderId="31" xfId="0" applyFont="1" applyFill="1" applyBorder="1" applyAlignment="1">
      <alignment horizontal="center"/>
    </xf>
    <xf numFmtId="0" fontId="0" fillId="0" borderId="28" xfId="0" applyBorder="1" applyAlignment="1">
      <alignment/>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 fontId="1" fillId="0" borderId="38" xfId="0" applyNumberFormat="1" applyFont="1" applyFill="1" applyBorder="1" applyAlignment="1">
      <alignment horizontal="center"/>
    </xf>
    <xf numFmtId="0" fontId="5" fillId="3" borderId="57" xfId="0" applyFont="1" applyFill="1" applyBorder="1" applyAlignment="1">
      <alignment/>
    </xf>
    <xf numFmtId="0" fontId="0" fillId="3" borderId="14" xfId="0" applyFill="1" applyBorder="1" applyAlignment="1">
      <alignment horizontal="center"/>
    </xf>
    <xf numFmtId="164" fontId="0" fillId="0" borderId="2" xfId="0" applyNumberFormat="1" applyBorder="1" applyAlignment="1">
      <alignment/>
    </xf>
    <xf numFmtId="164" fontId="0" fillId="0" borderId="34" xfId="0" applyNumberFormat="1" applyBorder="1" applyAlignment="1">
      <alignment/>
    </xf>
    <xf numFmtId="0" fontId="1" fillId="3" borderId="6" xfId="0" applyFont="1" applyFill="1" applyBorder="1" applyAlignment="1">
      <alignment/>
    </xf>
    <xf numFmtId="0" fontId="0" fillId="0" borderId="67" xfId="0" applyBorder="1" applyAlignment="1">
      <alignment/>
    </xf>
    <xf numFmtId="0" fontId="0" fillId="0" borderId="68" xfId="0" applyBorder="1" applyAlignment="1">
      <alignment horizontal="center"/>
    </xf>
    <xf numFmtId="0" fontId="0" fillId="0" borderId="68" xfId="0" applyBorder="1" applyAlignment="1">
      <alignment/>
    </xf>
    <xf numFmtId="0" fontId="0" fillId="3" borderId="68" xfId="0" applyFill="1" applyBorder="1" applyAlignment="1">
      <alignment horizontal="center"/>
    </xf>
    <xf numFmtId="0" fontId="0" fillId="3" borderId="68" xfId="0" applyFill="1" applyBorder="1" applyAlignment="1">
      <alignment/>
    </xf>
    <xf numFmtId="0" fontId="0" fillId="0" borderId="69" xfId="0" applyBorder="1" applyAlignment="1">
      <alignment/>
    </xf>
    <xf numFmtId="0" fontId="0" fillId="3" borderId="69" xfId="0" applyFill="1" applyBorder="1" applyAlignment="1">
      <alignment horizontal="center"/>
    </xf>
    <xf numFmtId="0" fontId="0" fillId="3" borderId="69" xfId="0" applyFill="1" applyBorder="1" applyAlignment="1">
      <alignment/>
    </xf>
    <xf numFmtId="0" fontId="0" fillId="0" borderId="67" xfId="0" applyBorder="1" applyAlignment="1">
      <alignment horizontal="center"/>
    </xf>
    <xf numFmtId="0" fontId="1" fillId="3" borderId="67" xfId="0" applyFont="1" applyFill="1" applyBorder="1" applyAlignment="1">
      <alignment horizontal="center"/>
    </xf>
    <xf numFmtId="0" fontId="1" fillId="3" borderId="67" xfId="0" applyFont="1" applyFill="1" applyBorder="1" applyAlignment="1">
      <alignment/>
    </xf>
    <xf numFmtId="0" fontId="1" fillId="3" borderId="70" xfId="0" applyFont="1" applyFill="1" applyBorder="1" applyAlignment="1">
      <alignment horizontal="center"/>
    </xf>
    <xf numFmtId="0" fontId="0" fillId="0" borderId="71" xfId="0" applyBorder="1" applyAlignment="1">
      <alignment horizontal="center"/>
    </xf>
    <xf numFmtId="0" fontId="5" fillId="4" borderId="6" xfId="0" applyFont="1" applyFill="1" applyBorder="1" applyAlignment="1">
      <alignment/>
    </xf>
    <xf numFmtId="0" fontId="0" fillId="0" borderId="72" xfId="0" applyBorder="1" applyAlignment="1">
      <alignment/>
    </xf>
    <xf numFmtId="0" fontId="0" fillId="0" borderId="73" xfId="0" applyBorder="1" applyAlignment="1">
      <alignment/>
    </xf>
    <xf numFmtId="0" fontId="0" fillId="3" borderId="16" xfId="0" applyFill="1" applyBorder="1" applyAlignment="1">
      <alignment/>
    </xf>
    <xf numFmtId="0" fontId="0" fillId="4" borderId="13" xfId="0" applyFill="1" applyBorder="1" applyAlignment="1">
      <alignment/>
    </xf>
    <xf numFmtId="0" fontId="5" fillId="4" borderId="57" xfId="0" applyFont="1" applyFill="1" applyBorder="1" applyAlignment="1">
      <alignment/>
    </xf>
    <xf numFmtId="0" fontId="0" fillId="0" borderId="16" xfId="0" applyBorder="1" applyAlignment="1">
      <alignment/>
    </xf>
    <xf numFmtId="0" fontId="0" fillId="3" borderId="73" xfId="0" applyFill="1" applyBorder="1" applyAlignment="1">
      <alignment horizontal="center"/>
    </xf>
    <xf numFmtId="0" fontId="0" fillId="3" borderId="73" xfId="0" applyFill="1" applyBorder="1" applyAlignment="1">
      <alignment/>
    </xf>
    <xf numFmtId="164" fontId="0" fillId="0" borderId="61" xfId="0" applyNumberFormat="1" applyBorder="1" applyAlignment="1">
      <alignment/>
    </xf>
    <xf numFmtId="164" fontId="0" fillId="0" borderId="74" xfId="0" applyNumberFormat="1" applyBorder="1" applyAlignment="1">
      <alignment/>
    </xf>
    <xf numFmtId="0" fontId="0" fillId="3" borderId="0" xfId="0" applyFill="1" applyBorder="1" applyAlignment="1">
      <alignment vertical="center"/>
    </xf>
    <xf numFmtId="0" fontId="0" fillId="3" borderId="24" xfId="0" applyFill="1" applyBorder="1" applyAlignment="1">
      <alignment vertical="center"/>
    </xf>
    <xf numFmtId="0" fontId="0" fillId="3" borderId="0" xfId="0" applyFill="1" applyAlignment="1">
      <alignment/>
    </xf>
    <xf numFmtId="0" fontId="1" fillId="3" borderId="23" xfId="0" applyFont="1" applyFill="1" applyBorder="1" applyAlignment="1">
      <alignment horizontal="left" vertical="center"/>
    </xf>
    <xf numFmtId="0" fontId="1" fillId="3" borderId="0" xfId="0" applyFont="1" applyFill="1" applyBorder="1" applyAlignment="1">
      <alignment horizontal="left" vertical="center"/>
    </xf>
    <xf numFmtId="0" fontId="5" fillId="0" borderId="25" xfId="0" applyFont="1" applyFill="1" applyBorder="1" applyAlignment="1">
      <alignment/>
    </xf>
    <xf numFmtId="0" fontId="5" fillId="0" borderId="4" xfId="0" applyFont="1" applyFill="1" applyBorder="1" applyAlignment="1">
      <alignment/>
    </xf>
    <xf numFmtId="0" fontId="0" fillId="0" borderId="6" xfId="0" applyBorder="1" applyAlignment="1">
      <alignment horizontal="left"/>
    </xf>
    <xf numFmtId="0" fontId="0" fillId="0" borderId="7" xfId="0" applyBorder="1" applyAlignment="1">
      <alignment horizontal="left"/>
    </xf>
    <xf numFmtId="0" fontId="21" fillId="0" borderId="2" xfId="0" applyFont="1" applyBorder="1" applyAlignment="1">
      <alignment horizontal="center" wrapText="1"/>
    </xf>
    <xf numFmtId="0" fontId="21" fillId="0" borderId="3" xfId="0" applyFont="1" applyBorder="1" applyAlignment="1">
      <alignment horizontal="center" wrapText="1"/>
    </xf>
    <xf numFmtId="0" fontId="21" fillId="0" borderId="28" xfId="0" applyFont="1" applyBorder="1" applyAlignment="1">
      <alignment horizontal="center" wrapText="1"/>
    </xf>
    <xf numFmtId="0" fontId="0" fillId="0" borderId="43" xfId="0" applyFont="1" applyFill="1" applyBorder="1" applyAlignment="1">
      <alignment horizontal="center"/>
    </xf>
    <xf numFmtId="0" fontId="0" fillId="0" borderId="32" xfId="0" applyFont="1" applyFill="1" applyBorder="1" applyAlignment="1">
      <alignment horizontal="left" vertical="center" wrapText="1"/>
    </xf>
    <xf numFmtId="1" fontId="0" fillId="0" borderId="42" xfId="0" applyNumberFormat="1" applyFont="1" applyFill="1" applyBorder="1" applyAlignment="1">
      <alignment horizontal="center"/>
    </xf>
    <xf numFmtId="5" fontId="0" fillId="0" borderId="61" xfId="0" applyNumberFormat="1" applyBorder="1" applyAlignment="1">
      <alignment/>
    </xf>
    <xf numFmtId="0" fontId="4" fillId="0" borderId="0" xfId="0" applyFont="1" applyFill="1" applyBorder="1" applyAlignment="1">
      <alignment vertical="center"/>
    </xf>
    <xf numFmtId="0" fontId="5" fillId="0" borderId="25" xfId="0" applyFont="1" applyBorder="1" applyAlignment="1">
      <alignment vertical="center"/>
    </xf>
    <xf numFmtId="0" fontId="5" fillId="0" borderId="4" xfId="0" applyFont="1" applyBorder="1" applyAlignment="1">
      <alignment vertical="center"/>
    </xf>
    <xf numFmtId="14" fontId="0" fillId="0" borderId="6" xfId="0" applyNumberFormat="1" applyBorder="1" applyAlignment="1" applyProtection="1">
      <alignment horizontal="center" vertical="center"/>
      <protection locked="0"/>
    </xf>
    <xf numFmtId="0" fontId="22" fillId="0" borderId="0" xfId="0" applyFont="1" applyAlignment="1">
      <alignment horizontal="center"/>
    </xf>
    <xf numFmtId="0" fontId="5" fillId="0" borderId="25" xfId="0" applyFont="1" applyFill="1" applyBorder="1" applyAlignment="1">
      <alignment horizontal="left"/>
    </xf>
    <xf numFmtId="0" fontId="15" fillId="3" borderId="0" xfId="0" applyFont="1" applyFill="1" applyBorder="1" applyAlignment="1" applyProtection="1">
      <alignment horizontal="center"/>
      <protection locked="0"/>
    </xf>
    <xf numFmtId="0" fontId="15" fillId="3" borderId="0" xfId="0" applyFont="1" applyFill="1" applyAlignment="1">
      <alignment/>
    </xf>
    <xf numFmtId="0" fontId="23" fillId="0" borderId="0" xfId="0" applyFont="1" applyAlignment="1">
      <alignment horizontal="center" vertical="center"/>
    </xf>
    <xf numFmtId="0" fontId="4" fillId="0" borderId="3" xfId="0" applyFont="1" applyBorder="1" applyAlignment="1">
      <alignment horizontal="center" vertical="center" wrapText="1"/>
    </xf>
    <xf numFmtId="0" fontId="0" fillId="0" borderId="2" xfId="0" applyBorder="1" applyAlignment="1">
      <alignment vertical="center"/>
    </xf>
    <xf numFmtId="0" fontId="0" fillId="0" borderId="39" xfId="0" applyBorder="1" applyAlignment="1">
      <alignment vertical="center"/>
    </xf>
    <xf numFmtId="0" fontId="0" fillId="0" borderId="58" xfId="0" applyBorder="1" applyAlignment="1">
      <alignment/>
    </xf>
    <xf numFmtId="0" fontId="0" fillId="0" borderId="59" xfId="0" applyFont="1" applyFill="1" applyBorder="1" applyAlignment="1">
      <alignment horizontal="center" vertical="center" wrapText="1"/>
    </xf>
    <xf numFmtId="0" fontId="4" fillId="0" borderId="34" xfId="0" applyFont="1" applyFill="1" applyBorder="1" applyAlignment="1">
      <alignment horizontal="center" vertical="center" wrapText="1"/>
    </xf>
    <xf numFmtId="166" fontId="0"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Border="1" applyAlignment="1">
      <alignment horizontal="center" vertical="center"/>
    </xf>
    <xf numFmtId="0" fontId="3" fillId="0" borderId="34" xfId="0" applyFont="1" applyFill="1" applyBorder="1" applyAlignment="1">
      <alignment horizontal="center" vertical="center" wrapText="1"/>
    </xf>
    <xf numFmtId="0" fontId="5" fillId="0" borderId="8" xfId="0" applyFont="1" applyFill="1" applyBorder="1" applyAlignment="1">
      <alignment horizontal="center"/>
    </xf>
    <xf numFmtId="0" fontId="1" fillId="0" borderId="36" xfId="0" applyFont="1" applyBorder="1" applyAlignment="1">
      <alignment horizontal="center" wrapText="1"/>
    </xf>
    <xf numFmtId="0" fontId="0" fillId="0" borderId="30" xfId="0" applyBorder="1" applyAlignment="1">
      <alignment vertical="center"/>
    </xf>
    <xf numFmtId="0" fontId="5" fillId="0" borderId="58" xfId="0" applyFont="1" applyFill="1" applyBorder="1" applyAlignment="1">
      <alignment horizontal="center"/>
    </xf>
    <xf numFmtId="0" fontId="4" fillId="0" borderId="28" xfId="0" applyFont="1" applyBorder="1" applyAlignment="1">
      <alignment horizontal="center" vertical="center" wrapText="1"/>
    </xf>
    <xf numFmtId="0" fontId="4" fillId="0" borderId="15" xfId="0" applyFont="1" applyBorder="1" applyAlignment="1">
      <alignment horizontal="center" vertical="center" wrapText="1"/>
    </xf>
    <xf numFmtId="2" fontId="0" fillId="0" borderId="15" xfId="0" applyNumberFormat="1" applyBorder="1" applyAlignment="1">
      <alignment horizontal="center"/>
    </xf>
    <xf numFmtId="164" fontId="0" fillId="0" borderId="62" xfId="0" applyNumberFormat="1" applyBorder="1" applyAlignment="1">
      <alignment/>
    </xf>
    <xf numFmtId="0" fontId="9"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center" vertical="center"/>
    </xf>
    <xf numFmtId="0" fontId="15" fillId="3" borderId="0" xfId="0" applyFont="1" applyFill="1" applyAlignment="1">
      <alignment vertical="center"/>
    </xf>
    <xf numFmtId="0" fontId="15" fillId="3" borderId="3"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0" borderId="0" xfId="0" applyFont="1" applyBorder="1" applyAlignment="1">
      <alignment vertical="center"/>
    </xf>
    <xf numFmtId="0" fontId="0" fillId="0" borderId="0" xfId="0" applyAlignment="1">
      <alignment horizontal="center" vertical="center"/>
    </xf>
    <xf numFmtId="0" fontId="15" fillId="3" borderId="3" xfId="0" applyFont="1" applyFill="1" applyBorder="1" applyAlignment="1" applyProtection="1">
      <alignment horizontal="center" vertical="center"/>
      <protection locked="0"/>
    </xf>
    <xf numFmtId="0" fontId="16" fillId="0" borderId="0" xfId="0" applyFont="1" applyAlignment="1">
      <alignment vertical="center"/>
    </xf>
    <xf numFmtId="0" fontId="2" fillId="0" borderId="0" xfId="0" applyFont="1" applyAlignment="1">
      <alignment horizontal="center" vertical="center"/>
    </xf>
    <xf numFmtId="0" fontId="15" fillId="5" borderId="3" xfId="0" applyFont="1" applyFill="1" applyBorder="1" applyAlignment="1" applyProtection="1">
      <alignment horizontal="center" vertical="center"/>
      <protection locked="0"/>
    </xf>
    <xf numFmtId="0" fontId="15" fillId="6" borderId="0" xfId="0" applyFont="1" applyFill="1" applyAlignment="1">
      <alignment vertical="center"/>
    </xf>
    <xf numFmtId="0" fontId="15" fillId="0" borderId="8" xfId="0" applyFont="1" applyBorder="1" applyAlignment="1">
      <alignment vertical="center"/>
    </xf>
    <xf numFmtId="0" fontId="0" fillId="0" borderId="0" xfId="0" applyFont="1" applyAlignment="1">
      <alignment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5" fillId="0" borderId="0" xfId="0" applyFont="1" applyBorder="1" applyAlignment="1" applyProtection="1">
      <alignment horizontal="center" vertical="center"/>
      <protection locked="0"/>
    </xf>
    <xf numFmtId="0" fontId="1" fillId="0" borderId="18" xfId="0" applyFont="1" applyBorder="1" applyAlignment="1">
      <alignment horizontal="center" vertical="center" wrapText="1"/>
    </xf>
    <xf numFmtId="0" fontId="0" fillId="0" borderId="1" xfId="0" applyBorder="1" applyAlignment="1">
      <alignment/>
    </xf>
    <xf numFmtId="0" fontId="1" fillId="0" borderId="4" xfId="0" applyFont="1" applyFill="1" applyBorder="1" applyAlignment="1">
      <alignment horizontal="center"/>
    </xf>
    <xf numFmtId="0" fontId="1" fillId="0" borderId="26" xfId="0" applyFont="1" applyFill="1" applyBorder="1" applyAlignment="1">
      <alignment horizontal="center"/>
    </xf>
    <xf numFmtId="0" fontId="1" fillId="0" borderId="25" xfId="0" applyFont="1" applyFill="1" applyBorder="1" applyAlignment="1">
      <alignment horizontal="left"/>
    </xf>
    <xf numFmtId="0" fontId="0" fillId="0" borderId="59" xfId="0" applyBorder="1" applyAlignment="1">
      <alignment/>
    </xf>
    <xf numFmtId="9" fontId="0" fillId="0" borderId="0" xfId="0" applyNumberFormat="1" applyBorder="1" applyAlignment="1">
      <alignment horizontal="center"/>
    </xf>
    <xf numFmtId="0" fontId="0" fillId="3" borderId="16" xfId="0" applyFill="1" applyBorder="1" applyAlignment="1">
      <alignment horizontal="center"/>
    </xf>
    <xf numFmtId="0" fontId="9" fillId="3" borderId="1" xfId="0" applyFont="1" applyFill="1" applyBorder="1" applyAlignment="1">
      <alignment horizontal="center"/>
    </xf>
    <xf numFmtId="0" fontId="0" fillId="0" borderId="13" xfId="0" applyBorder="1" applyAlignment="1">
      <alignment horizontal="center"/>
    </xf>
    <xf numFmtId="0" fontId="0" fillId="0" borderId="15" xfId="0" applyFont="1" applyFill="1" applyBorder="1" applyAlignment="1">
      <alignment horizontal="center" vertical="center"/>
    </xf>
    <xf numFmtId="9" fontId="0" fillId="0" borderId="15" xfId="0" applyNumberFormat="1" applyFont="1" applyFill="1" applyBorder="1" applyAlignment="1">
      <alignment horizontal="center" vertical="center"/>
    </xf>
    <xf numFmtId="1" fontId="0" fillId="0" borderId="42" xfId="0" applyNumberFormat="1" applyFont="1" applyFill="1" applyBorder="1" applyAlignment="1">
      <alignment horizontal="center" vertical="center"/>
    </xf>
    <xf numFmtId="9" fontId="0" fillId="0" borderId="3" xfId="0" applyNumberFormat="1"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xf>
    <xf numFmtId="0" fontId="0" fillId="3" borderId="75" xfId="0" applyFill="1" applyBorder="1" applyAlignment="1">
      <alignment horizontal="center"/>
    </xf>
    <xf numFmtId="0" fontId="0" fillId="3" borderId="75" xfId="0" applyFill="1" applyBorder="1" applyAlignment="1">
      <alignment/>
    </xf>
    <xf numFmtId="9" fontId="0" fillId="0" borderId="15" xfId="0" applyNumberFormat="1" applyBorder="1" applyAlignment="1">
      <alignment horizontal="center"/>
    </xf>
    <xf numFmtId="0" fontId="0" fillId="3" borderId="6" xfId="0" applyFill="1" applyBorder="1" applyAlignment="1">
      <alignment horizontal="center"/>
    </xf>
    <xf numFmtId="0" fontId="0" fillId="4" borderId="13" xfId="0" applyFill="1" applyBorder="1" applyAlignment="1">
      <alignment horizontal="center"/>
    </xf>
    <xf numFmtId="0" fontId="0" fillId="0" borderId="16" xfId="0" applyBorder="1" applyAlignment="1">
      <alignment horizontal="center"/>
    </xf>
    <xf numFmtId="0" fontId="0" fillId="0" borderId="76" xfId="0" applyBorder="1" applyAlignment="1">
      <alignment horizontal="center"/>
    </xf>
    <xf numFmtId="0" fontId="0" fillId="0" borderId="77" xfId="0" applyBorder="1" applyAlignment="1">
      <alignment/>
    </xf>
    <xf numFmtId="0" fontId="0" fillId="3" borderId="77" xfId="0" applyFill="1" applyBorder="1" applyAlignment="1">
      <alignment horizontal="center"/>
    </xf>
    <xf numFmtId="0" fontId="0" fillId="3" borderId="77" xfId="0" applyFill="1" applyBorder="1" applyAlignment="1">
      <alignment/>
    </xf>
    <xf numFmtId="0" fontId="1" fillId="3" borderId="78" xfId="0" applyFont="1" applyFill="1" applyBorder="1" applyAlignment="1">
      <alignment horizontal="center"/>
    </xf>
    <xf numFmtId="0" fontId="1" fillId="3" borderId="75" xfId="0" applyFont="1" applyFill="1" applyBorder="1" applyAlignment="1">
      <alignment/>
    </xf>
    <xf numFmtId="0" fontId="1" fillId="3" borderId="75" xfId="0" applyFont="1" applyFill="1" applyBorder="1" applyAlignment="1">
      <alignment horizontal="center"/>
    </xf>
    <xf numFmtId="0" fontId="0" fillId="0" borderId="34" xfId="0" applyBorder="1" applyAlignment="1">
      <alignment/>
    </xf>
    <xf numFmtId="0" fontId="1" fillId="0" borderId="79" xfId="0" applyFont="1" applyFill="1" applyBorder="1" applyAlignment="1">
      <alignment horizontal="center" vertical="center" wrapText="1" readingOrder="1"/>
    </xf>
    <xf numFmtId="0" fontId="12" fillId="0" borderId="0" xfId="0" applyFont="1" applyAlignment="1">
      <alignment horizontal="center" vertical="center"/>
    </xf>
    <xf numFmtId="0" fontId="0" fillId="0" borderId="0" xfId="0" applyBorder="1" applyAlignment="1">
      <alignment horizontal="left"/>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vertical="center"/>
    </xf>
    <xf numFmtId="0" fontId="0" fillId="0" borderId="30" xfId="0" applyBorder="1" applyAlignment="1">
      <alignment horizontal="center" vertical="center"/>
    </xf>
    <xf numFmtId="0" fontId="0" fillId="5" borderId="2" xfId="0" applyFill="1" applyBorder="1" applyAlignment="1" applyProtection="1">
      <alignment horizontal="center" vertical="center"/>
      <protection locked="0"/>
    </xf>
    <xf numFmtId="0" fontId="0" fillId="0" borderId="2" xfId="0" applyBorder="1" applyAlignment="1">
      <alignment horizontal="center" vertical="center"/>
    </xf>
    <xf numFmtId="164" fontId="0" fillId="5" borderId="2" xfId="0" applyNumberFormat="1" applyFill="1" applyBorder="1" applyAlignment="1" applyProtection="1">
      <alignment vertical="center"/>
      <protection locked="0"/>
    </xf>
    <xf numFmtId="2" fontId="0" fillId="0" borderId="3" xfId="0" applyNumberFormat="1" applyBorder="1" applyAlignment="1">
      <alignment horizontal="center" vertical="center"/>
    </xf>
    <xf numFmtId="164" fontId="0" fillId="0" borderId="2" xfId="0" applyNumberFormat="1" applyBorder="1" applyAlignment="1">
      <alignment vertical="center"/>
    </xf>
    <xf numFmtId="164" fontId="0" fillId="0" borderId="61" xfId="0" applyNumberFormat="1" applyBorder="1" applyAlignment="1">
      <alignment vertical="center"/>
    </xf>
    <xf numFmtId="0" fontId="0" fillId="0" borderId="7" xfId="0" applyBorder="1" applyAlignment="1">
      <alignment horizontal="center" vertical="center"/>
    </xf>
    <xf numFmtId="0" fontId="0" fillId="5" borderId="3" xfId="0" applyFill="1" applyBorder="1" applyAlignment="1" applyProtection="1">
      <alignment horizontal="center" vertical="center"/>
      <protection locked="0"/>
    </xf>
    <xf numFmtId="164" fontId="0" fillId="5" borderId="3" xfId="0" applyNumberFormat="1" applyFill="1" applyBorder="1" applyAlignment="1" applyProtection="1">
      <alignment vertical="center"/>
      <protection locked="0"/>
    </xf>
    <xf numFmtId="164" fontId="0" fillId="0" borderId="3" xfId="0" applyNumberFormat="1" applyBorder="1" applyAlignment="1">
      <alignment vertical="center"/>
    </xf>
    <xf numFmtId="0" fontId="0" fillId="0" borderId="31" xfId="0" applyBorder="1" applyAlignment="1">
      <alignment horizontal="center" vertical="center"/>
    </xf>
    <xf numFmtId="0" fontId="0" fillId="5" borderId="28" xfId="0" applyFill="1" applyBorder="1" applyAlignment="1" applyProtection="1">
      <alignment horizontal="center" vertical="center"/>
      <protection locked="0"/>
    </xf>
    <xf numFmtId="0" fontId="0" fillId="0" borderId="28" xfId="0" applyBorder="1" applyAlignment="1">
      <alignment horizontal="center" vertical="center"/>
    </xf>
    <xf numFmtId="164" fontId="0" fillId="5" borderId="28" xfId="0" applyNumberFormat="1" applyFill="1" applyBorder="1" applyAlignment="1" applyProtection="1">
      <alignment vertical="center"/>
      <protection locked="0"/>
    </xf>
    <xf numFmtId="164" fontId="0" fillId="0" borderId="28" xfId="0" applyNumberFormat="1" applyBorder="1" applyAlignment="1">
      <alignment vertical="center"/>
    </xf>
    <xf numFmtId="164" fontId="1" fillId="0" borderId="1" xfId="0" applyNumberFormat="1" applyFont="1" applyFill="1" applyBorder="1" applyAlignment="1">
      <alignment vertical="center"/>
    </xf>
    <xf numFmtId="0" fontId="1" fillId="2" borderId="1" xfId="0" applyFont="1" applyFill="1" applyBorder="1" applyAlignment="1">
      <alignment vertical="center"/>
    </xf>
    <xf numFmtId="164" fontId="1" fillId="0" borderId="27" xfId="0" applyNumberFormat="1" applyFont="1" applyFill="1" applyBorder="1" applyAlignment="1">
      <alignment vertical="center"/>
    </xf>
    <xf numFmtId="164" fontId="1" fillId="0" borderId="18" xfId="0" applyNumberFormat="1" applyFont="1" applyFill="1" applyBorder="1" applyAlignment="1">
      <alignment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1" fontId="1" fillId="0" borderId="42" xfId="0" applyNumberFormat="1"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Border="1" applyAlignment="1">
      <alignment vertical="center"/>
    </xf>
    <xf numFmtId="0" fontId="1" fillId="0" borderId="0" xfId="0" applyFont="1" applyFill="1" applyBorder="1" applyAlignment="1">
      <alignment horizontal="left" vertical="center"/>
    </xf>
    <xf numFmtId="0" fontId="0" fillId="0" borderId="5" xfId="0" applyBorder="1" applyAlignment="1">
      <alignment horizontal="center" vertical="center"/>
    </xf>
    <xf numFmtId="0" fontId="0" fillId="0" borderId="80" xfId="0" applyBorder="1" applyAlignment="1">
      <alignment horizontal="center" vertical="center"/>
    </xf>
    <xf numFmtId="0" fontId="0" fillId="0" borderId="38" xfId="0" applyBorder="1" applyAlignment="1">
      <alignment horizontal="center" vertical="center"/>
    </xf>
    <xf numFmtId="0" fontId="25" fillId="0" borderId="3" xfId="0" applyFont="1" applyBorder="1" applyAlignment="1">
      <alignment horizontal="center"/>
    </xf>
    <xf numFmtId="0" fontId="25" fillId="0" borderId="3" xfId="0" applyFont="1" applyBorder="1" applyAlignment="1">
      <alignment horizontal="center" vertical="center"/>
    </xf>
    <xf numFmtId="0" fontId="1" fillId="0" borderId="0" xfId="0" applyFont="1" applyAlignment="1">
      <alignment horizontal="center" vertical="center"/>
    </xf>
    <xf numFmtId="0" fontId="25" fillId="0" borderId="0" xfId="0" applyFont="1" applyBorder="1" applyAlignment="1">
      <alignment horizontal="center" vertical="center"/>
    </xf>
    <xf numFmtId="0" fontId="15" fillId="3" borderId="0" xfId="0" applyFont="1" applyFill="1" applyAlignment="1">
      <alignment horizontal="center" vertical="center"/>
    </xf>
    <xf numFmtId="0" fontId="15" fillId="0" borderId="0" xfId="0" applyFont="1" applyFill="1" applyBorder="1" applyAlignment="1" applyProtection="1">
      <alignment horizontal="center" vertical="center"/>
      <protection locked="0"/>
    </xf>
    <xf numFmtId="1" fontId="1" fillId="0" borderId="25" xfId="0" applyNumberFormat="1" applyFont="1" applyBorder="1" applyAlignment="1">
      <alignment horizontal="center" vertical="center"/>
    </xf>
    <xf numFmtId="0" fontId="1" fillId="0" borderId="0" xfId="0" applyFont="1" applyBorder="1" applyAlignment="1" applyProtection="1">
      <alignment horizontal="center"/>
      <protection/>
    </xf>
    <xf numFmtId="0" fontId="0" fillId="0" borderId="80" xfId="0" applyBorder="1" applyAlignment="1">
      <alignment horizontal="center"/>
    </xf>
    <xf numFmtId="0" fontId="5" fillId="0" borderId="0" xfId="0" applyFont="1" applyFill="1" applyAlignment="1">
      <alignment vertical="center"/>
    </xf>
    <xf numFmtId="0" fontId="25" fillId="0" borderId="0" xfId="0" applyFont="1" applyBorder="1" applyAlignment="1">
      <alignment vertical="center"/>
    </xf>
    <xf numFmtId="0" fontId="4" fillId="0" borderId="0" xfId="0" applyFont="1" applyBorder="1" applyAlignment="1">
      <alignment vertical="center"/>
    </xf>
    <xf numFmtId="168" fontId="0" fillId="0" borderId="0" xfId="0" applyNumberFormat="1" applyBorder="1" applyAlignment="1">
      <alignment vertical="center"/>
    </xf>
    <xf numFmtId="168" fontId="0" fillId="0" borderId="0" xfId="0" applyNumberFormat="1" applyAlignment="1">
      <alignment vertical="center"/>
    </xf>
    <xf numFmtId="0" fontId="0" fillId="0" borderId="3" xfId="0" applyFont="1" applyBorder="1" applyAlignment="1">
      <alignment horizontal="center" vertical="center"/>
    </xf>
    <xf numFmtId="0" fontId="16" fillId="6" borderId="0" xfId="0" applyFont="1" applyFill="1" applyAlignment="1">
      <alignment vertical="center"/>
    </xf>
    <xf numFmtId="0" fontId="15" fillId="6" borderId="0" xfId="0" applyFont="1" applyFill="1" applyAlignment="1">
      <alignment/>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3" xfId="0" applyFont="1" applyBorder="1" applyAlignment="1">
      <alignment horizontal="center" vertical="center" wrapText="1"/>
    </xf>
    <xf numFmtId="168" fontId="1" fillId="0" borderId="3" xfId="0" applyNumberFormat="1" applyFont="1" applyBorder="1" applyAlignment="1">
      <alignment horizontal="center" vertical="center" wrapText="1"/>
    </xf>
    <xf numFmtId="0" fontId="5" fillId="0" borderId="0" xfId="0" applyFont="1" applyFill="1" applyBorder="1" applyAlignment="1">
      <alignment vertical="center"/>
    </xf>
    <xf numFmtId="0" fontId="16"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5" fillId="0" borderId="0" xfId="0" applyFont="1" applyBorder="1" applyAlignment="1">
      <alignment horizontal="center" vertical="center"/>
    </xf>
    <xf numFmtId="0" fontId="3" fillId="0" borderId="0" xfId="0" applyFont="1" applyBorder="1" applyAlignment="1">
      <alignment vertical="center"/>
    </xf>
    <xf numFmtId="0" fontId="0" fillId="0" borderId="3" xfId="0" applyBorder="1" applyAlignment="1" applyProtection="1">
      <alignment horizontal="right" vertical="center" indent="1"/>
      <protection locked="0"/>
    </xf>
    <xf numFmtId="164" fontId="0" fillId="0" borderId="3" xfId="0" applyNumberFormat="1" applyBorder="1" applyAlignment="1" applyProtection="1">
      <alignment horizontal="right" vertical="center" indent="1"/>
      <protection locked="0"/>
    </xf>
    <xf numFmtId="0" fontId="0" fillId="0" borderId="28" xfId="0" applyBorder="1" applyAlignment="1" applyProtection="1">
      <alignment horizontal="right" vertical="center" indent="1"/>
      <protection locked="0"/>
    </xf>
    <xf numFmtId="164" fontId="0" fillId="0" borderId="28" xfId="0" applyNumberFormat="1" applyBorder="1" applyAlignment="1" applyProtection="1">
      <alignment horizontal="right" vertical="center" indent="1"/>
      <protection locked="0"/>
    </xf>
    <xf numFmtId="0" fontId="0" fillId="0" borderId="15" xfId="0" applyBorder="1" applyAlignment="1" applyProtection="1">
      <alignment horizontal="right" vertical="center" indent="1"/>
      <protection locked="0"/>
    </xf>
    <xf numFmtId="164" fontId="0" fillId="0" borderId="15" xfId="0" applyNumberFormat="1" applyBorder="1" applyAlignment="1" applyProtection="1">
      <alignment horizontal="right" vertical="center" indent="1"/>
      <protection locked="0"/>
    </xf>
    <xf numFmtId="168" fontId="1" fillId="0" borderId="1" xfId="0" applyNumberFormat="1" applyFont="1" applyBorder="1" applyAlignment="1">
      <alignment horizontal="center" vertical="center" wrapText="1"/>
    </xf>
    <xf numFmtId="1" fontId="1" fillId="0" borderId="29" xfId="0" applyNumberFormat="1" applyFont="1" applyFill="1" applyBorder="1" applyAlignment="1">
      <alignment horizontal="center" vertical="center"/>
    </xf>
    <xf numFmtId="0" fontId="0" fillId="0" borderId="34" xfId="0" applyFont="1" applyFill="1" applyBorder="1" applyAlignment="1">
      <alignment horizontal="center" vertical="center"/>
    </xf>
    <xf numFmtId="9" fontId="0" fillId="0" borderId="34" xfId="0" applyNumberFormat="1" applyFont="1" applyFill="1" applyBorder="1" applyAlignment="1">
      <alignment horizontal="center" vertical="center"/>
    </xf>
    <xf numFmtId="1" fontId="1" fillId="0" borderId="35" xfId="0" applyNumberFormat="1" applyFont="1" applyFill="1" applyBorder="1" applyAlignment="1">
      <alignment horizontal="center" vertical="center"/>
    </xf>
    <xf numFmtId="9" fontId="0" fillId="0" borderId="34" xfId="0" applyNumberFormat="1" applyBorder="1" applyAlignment="1">
      <alignment horizontal="center" vertical="center"/>
    </xf>
    <xf numFmtId="0" fontId="16" fillId="3" borderId="0" xfId="0" applyFont="1" applyFill="1" applyAlignment="1">
      <alignment/>
    </xf>
    <xf numFmtId="0" fontId="16" fillId="3" borderId="0" xfId="0" applyFont="1" applyFill="1" applyAlignment="1">
      <alignment horizontal="center" vertical="center"/>
    </xf>
    <xf numFmtId="166" fontId="0" fillId="0" borderId="28" xfId="0" applyNumberFormat="1" applyFont="1" applyFill="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left" vertical="center" wrapText="1"/>
    </xf>
    <xf numFmtId="0" fontId="1" fillId="0" borderId="65" xfId="0" applyFont="1" applyBorder="1" applyAlignment="1">
      <alignment horizontal="left" vertical="center" wrapText="1"/>
    </xf>
    <xf numFmtId="0" fontId="1" fillId="0" borderId="30" xfId="0" applyFont="1" applyBorder="1" applyAlignment="1">
      <alignment horizontal="left" vertical="center" wrapText="1"/>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0"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166" fontId="0" fillId="0" borderId="3"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4" fillId="0" borderId="0" xfId="0" applyFont="1" applyAlignment="1">
      <alignment/>
    </xf>
    <xf numFmtId="0" fontId="4" fillId="3" borderId="0" xfId="0" applyFont="1" applyFill="1" applyBorder="1" applyAlignment="1">
      <alignment/>
    </xf>
    <xf numFmtId="0" fontId="25"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166" fontId="0" fillId="0" borderId="7" xfId="0" applyNumberFormat="1" applyFont="1" applyFill="1" applyBorder="1" applyAlignment="1">
      <alignment horizontal="center" vertical="center" wrapText="1"/>
    </xf>
    <xf numFmtId="166" fontId="0" fillId="0" borderId="28" xfId="0" applyNumberFormat="1" applyBorder="1" applyAlignment="1">
      <alignment horizontal="center" vertical="center"/>
    </xf>
    <xf numFmtId="0" fontId="0" fillId="0" borderId="50" xfId="0" applyBorder="1" applyAlignment="1">
      <alignment horizontal="center" vertical="center"/>
    </xf>
    <xf numFmtId="1" fontId="0" fillId="0" borderId="3" xfId="0" applyNumberFormat="1" applyBorder="1" applyAlignment="1">
      <alignment horizontal="center"/>
    </xf>
    <xf numFmtId="0" fontId="14" fillId="0" borderId="0" xfId="0" applyFont="1" applyAlignment="1">
      <alignment horizontal="left" vertical="center" wrapText="1"/>
    </xf>
    <xf numFmtId="0" fontId="4" fillId="0" borderId="8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2" fillId="0" borderId="2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6" xfId="0" applyFont="1" applyFill="1" applyBorder="1" applyAlignment="1">
      <alignment horizontal="center" vertical="center"/>
    </xf>
    <xf numFmtId="0" fontId="1" fillId="0" borderId="58" xfId="0" applyFont="1" applyFill="1" applyBorder="1" applyAlignment="1">
      <alignment horizontal="center" vertical="center" wrapText="1"/>
    </xf>
    <xf numFmtId="0" fontId="0" fillId="0" borderId="84" xfId="0" applyFont="1" applyFill="1" applyBorder="1" applyAlignment="1">
      <alignment horizontal="left"/>
    </xf>
    <xf numFmtId="0" fontId="0" fillId="0" borderId="16" xfId="0" applyFont="1" applyFill="1" applyBorder="1" applyAlignment="1">
      <alignment horizontal="left"/>
    </xf>
    <xf numFmtId="0" fontId="0" fillId="0" borderId="7" xfId="0" applyFont="1" applyFill="1" applyBorder="1" applyAlignment="1">
      <alignment horizontal="left"/>
    </xf>
    <xf numFmtId="0" fontId="1" fillId="0" borderId="83" xfId="0" applyFont="1" applyFill="1" applyBorder="1" applyAlignment="1">
      <alignment horizontal="left" vertical="center" wrapText="1"/>
    </xf>
    <xf numFmtId="0" fontId="5" fillId="0" borderId="4" xfId="0" applyFont="1" applyFill="1" applyBorder="1" applyAlignment="1">
      <alignment horizontal="center"/>
    </xf>
    <xf numFmtId="0" fontId="5" fillId="0" borderId="26" xfId="0" applyFont="1" applyFill="1" applyBorder="1" applyAlignment="1">
      <alignment horizontal="center"/>
    </xf>
    <xf numFmtId="0" fontId="1" fillId="0" borderId="2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8" xfId="0" applyFont="1" applyFill="1" applyBorder="1" applyAlignment="1">
      <alignment horizontal="left"/>
    </xf>
    <xf numFmtId="0" fontId="0" fillId="0" borderId="31" xfId="0" applyFont="1" applyFill="1" applyBorder="1" applyAlignment="1">
      <alignment horizontal="left"/>
    </xf>
    <xf numFmtId="0" fontId="5" fillId="0" borderId="37" xfId="0" applyFont="1" applyFill="1" applyBorder="1" applyAlignment="1">
      <alignment horizontal="left"/>
    </xf>
    <xf numFmtId="0" fontId="0" fillId="0" borderId="1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5" xfId="0" applyFont="1" applyFill="1" applyBorder="1" applyAlignment="1">
      <alignment horizontal="left"/>
    </xf>
    <xf numFmtId="0" fontId="0" fillId="0" borderId="86" xfId="0" applyFont="1" applyFill="1" applyBorder="1" applyAlignment="1">
      <alignment horizontal="left"/>
    </xf>
    <xf numFmtId="0" fontId="25" fillId="0" borderId="16" xfId="0" applyFont="1" applyFill="1" applyBorder="1" applyAlignment="1">
      <alignment horizontal="left" vertical="center" wrapText="1"/>
    </xf>
    <xf numFmtId="0" fontId="0" fillId="0" borderId="0" xfId="0" applyFont="1" applyFill="1" applyAlignment="1">
      <alignment horizontal="left" wrapText="1"/>
    </xf>
    <xf numFmtId="0" fontId="5" fillId="0" borderId="4"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0" fillId="0" borderId="30" xfId="0" applyFont="1" applyFill="1" applyBorder="1" applyAlignment="1">
      <alignment horizontal="center" vertical="center" wrapText="1"/>
    </xf>
    <xf numFmtId="0" fontId="0" fillId="0" borderId="84" xfId="0" applyFont="1" applyFill="1" applyBorder="1" applyAlignment="1">
      <alignment horizontal="left" vertical="center" wrapText="1"/>
    </xf>
    <xf numFmtId="0" fontId="5" fillId="0" borderId="26" xfId="0" applyFont="1" applyFill="1" applyBorder="1" applyAlignment="1">
      <alignment vertical="center" wrapText="1" readingOrder="1"/>
    </xf>
    <xf numFmtId="0" fontId="0" fillId="0" borderId="65" xfId="0" applyFont="1" applyFill="1" applyBorder="1" applyAlignment="1">
      <alignment horizontal="center"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0" fillId="0" borderId="31" xfId="0" applyBorder="1" applyAlignment="1">
      <alignment horizontal="left" vertical="center"/>
    </xf>
    <xf numFmtId="0" fontId="1" fillId="0" borderId="37" xfId="0" applyFont="1" applyFill="1" applyBorder="1" applyAlignment="1">
      <alignment horizontal="center"/>
    </xf>
    <xf numFmtId="0" fontId="1" fillId="0" borderId="8" xfId="0" applyFont="1" applyFill="1" applyBorder="1" applyAlignment="1">
      <alignment horizontal="center"/>
    </xf>
    <xf numFmtId="0" fontId="1" fillId="0" borderId="29" xfId="0" applyFont="1" applyFill="1" applyBorder="1" applyAlignment="1">
      <alignment horizontal="center"/>
    </xf>
    <xf numFmtId="0" fontId="25" fillId="0" borderId="84" xfId="0" applyFont="1" applyFill="1" applyBorder="1" applyAlignment="1">
      <alignment horizontal="left"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65" xfId="0" applyBorder="1" applyAlignment="1">
      <alignment/>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5" fillId="0" borderId="25" xfId="0" applyFont="1" applyFill="1" applyBorder="1" applyAlignment="1">
      <alignment horizontal="left" vertical="center"/>
    </xf>
    <xf numFmtId="0" fontId="5" fillId="0" borderId="4" xfId="0" applyFont="1" applyFill="1" applyBorder="1" applyAlignment="1">
      <alignment horizontal="left" vertical="center"/>
    </xf>
    <xf numFmtId="0" fontId="5" fillId="0" borderId="4" xfId="0" applyFont="1" applyFill="1" applyBorder="1" applyAlignment="1">
      <alignment horizontal="center" vertical="center"/>
    </xf>
    <xf numFmtId="0" fontId="5" fillId="0" borderId="26" xfId="0" applyFont="1" applyFill="1" applyBorder="1" applyAlignment="1">
      <alignment horizontal="center" vertical="center"/>
    </xf>
    <xf numFmtId="0" fontId="9" fillId="3" borderId="25" xfId="0" applyFont="1" applyFill="1" applyBorder="1" applyAlignment="1">
      <alignment horizontal="center" vertical="center"/>
    </xf>
    <xf numFmtId="0" fontId="0" fillId="0" borderId="58" xfId="0" applyBorder="1" applyAlignment="1">
      <alignment horizontal="center" vertical="center"/>
    </xf>
    <xf numFmtId="0" fontId="0" fillId="0" borderId="4" xfId="0" applyBorder="1" applyAlignment="1">
      <alignment horizontal="left" vertical="center"/>
    </xf>
    <xf numFmtId="0" fontId="5" fillId="0" borderId="27" xfId="0" applyFont="1" applyFill="1" applyBorder="1" applyAlignment="1">
      <alignment horizontal="center" vertical="top" wrapText="1" readingOrder="1"/>
    </xf>
    <xf numFmtId="0" fontId="0" fillId="0" borderId="4" xfId="0" applyBorder="1" applyAlignment="1">
      <alignment horizontal="center"/>
    </xf>
    <xf numFmtId="0" fontId="5" fillId="0" borderId="4" xfId="0" applyFont="1" applyFill="1" applyBorder="1" applyAlignment="1">
      <alignment vertical="center" wrapText="1" readingOrder="1"/>
    </xf>
    <xf numFmtId="0" fontId="5" fillId="0" borderId="26" xfId="0" applyFont="1" applyBorder="1" applyAlignment="1">
      <alignment horizontal="center" vertical="center"/>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8" xfId="0" applyFont="1" applyBorder="1" applyAlignment="1">
      <alignment horizontal="center" vertical="center" wrapText="1"/>
    </xf>
    <xf numFmtId="0" fontId="7" fillId="0" borderId="0" xfId="0" applyFont="1" applyFill="1" applyAlignment="1">
      <alignment horizontal="left" wrapText="1"/>
    </xf>
    <xf numFmtId="0" fontId="0" fillId="0" borderId="8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 fillId="0" borderId="59" xfId="0" applyFont="1" applyFill="1" applyBorder="1" applyAlignment="1">
      <alignment horizontal="center" vertical="center" wrapText="1"/>
    </xf>
    <xf numFmtId="0" fontId="0" fillId="0" borderId="84" xfId="0" applyBorder="1" applyAlignment="1">
      <alignment horizontal="left"/>
    </xf>
    <xf numFmtId="0" fontId="0" fillId="0" borderId="16"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4" fillId="4" borderId="6" xfId="0" applyFont="1" applyFill="1" applyBorder="1" applyAlignment="1">
      <alignment vertical="center"/>
    </xf>
    <xf numFmtId="0" fontId="24" fillId="4" borderId="16" xfId="0" applyFont="1" applyFill="1" applyBorder="1" applyAlignment="1">
      <alignment vertical="center"/>
    </xf>
    <xf numFmtId="0" fontId="24" fillId="4" borderId="7" xfId="0" applyFont="1" applyFill="1" applyBorder="1" applyAlignment="1">
      <alignment vertical="center"/>
    </xf>
    <xf numFmtId="0" fontId="0" fillId="0" borderId="42" xfId="0" applyBorder="1" applyAlignment="1">
      <alignment horizontal="center"/>
    </xf>
    <xf numFmtId="0" fontId="0" fillId="0" borderId="47" xfId="0" applyBorder="1" applyAlignment="1">
      <alignment horizontal="center"/>
    </xf>
    <xf numFmtId="0" fontId="0" fillId="0" borderId="32" xfId="0" applyBorder="1" applyAlignment="1">
      <alignment horizontal="center"/>
    </xf>
    <xf numFmtId="0" fontId="0" fillId="4" borderId="6" xfId="0" applyFont="1" applyFill="1" applyBorder="1" applyAlignment="1">
      <alignment horizontal="left"/>
    </xf>
    <xf numFmtId="0" fontId="0" fillId="4" borderId="16" xfId="0" applyFont="1" applyFill="1" applyBorder="1" applyAlignment="1">
      <alignment horizontal="left"/>
    </xf>
    <xf numFmtId="0" fontId="0" fillId="4" borderId="7" xfId="0" applyFont="1" applyFill="1" applyBorder="1" applyAlignment="1">
      <alignment horizontal="left"/>
    </xf>
    <xf numFmtId="0" fontId="0" fillId="4" borderId="6" xfId="0" applyFill="1" applyBorder="1" applyAlignment="1">
      <alignment horizontal="left"/>
    </xf>
    <xf numFmtId="0" fontId="0" fillId="4" borderId="16" xfId="0" applyFill="1" applyBorder="1" applyAlignment="1">
      <alignment horizontal="left"/>
    </xf>
    <xf numFmtId="0" fontId="0" fillId="4" borderId="7" xfId="0" applyFill="1" applyBorder="1" applyAlignment="1">
      <alignment horizontal="left"/>
    </xf>
    <xf numFmtId="0" fontId="5" fillId="4" borderId="6" xfId="0" applyFont="1" applyFill="1" applyBorder="1" applyAlignment="1">
      <alignment horizontal="left"/>
    </xf>
    <xf numFmtId="0" fontId="5" fillId="4" borderId="16" xfId="0" applyFont="1" applyFill="1" applyBorder="1" applyAlignment="1">
      <alignment horizontal="left"/>
    </xf>
    <xf numFmtId="0" fontId="5" fillId="4" borderId="7" xfId="0" applyFont="1" applyFill="1" applyBorder="1" applyAlignment="1">
      <alignment horizontal="left"/>
    </xf>
    <xf numFmtId="0" fontId="11" fillId="4" borderId="6" xfId="0" applyFont="1" applyFill="1" applyBorder="1" applyAlignment="1">
      <alignment horizontal="left"/>
    </xf>
    <xf numFmtId="0" fontId="11" fillId="4" borderId="16" xfId="0" applyFont="1" applyFill="1" applyBorder="1" applyAlignment="1">
      <alignment horizontal="left"/>
    </xf>
    <xf numFmtId="0" fontId="11" fillId="4" borderId="7" xfId="0" applyFont="1" applyFill="1" applyBorder="1" applyAlignment="1">
      <alignment horizontal="left"/>
    </xf>
    <xf numFmtId="0" fontId="0" fillId="0" borderId="3" xfId="0" applyBorder="1" applyAlignment="1">
      <alignment horizontal="left"/>
    </xf>
    <xf numFmtId="0" fontId="5" fillId="4" borderId="42" xfId="0" applyFont="1" applyFill="1" applyBorder="1" applyAlignment="1">
      <alignment horizontal="left"/>
    </xf>
    <xf numFmtId="0" fontId="5" fillId="4" borderId="47" xfId="0" applyFont="1" applyFill="1" applyBorder="1" applyAlignment="1">
      <alignment horizontal="left"/>
    </xf>
    <xf numFmtId="0" fontId="5" fillId="4" borderId="32" xfId="0" applyFont="1" applyFill="1" applyBorder="1" applyAlignment="1">
      <alignment horizontal="left"/>
    </xf>
    <xf numFmtId="0" fontId="6" fillId="3" borderId="6" xfId="0" applyFont="1" applyFill="1" applyBorder="1" applyAlignment="1">
      <alignment horizontal="left"/>
    </xf>
    <xf numFmtId="0" fontId="6" fillId="3" borderId="16" xfId="0" applyFont="1" applyFill="1" applyBorder="1" applyAlignment="1">
      <alignment horizontal="left"/>
    </xf>
    <xf numFmtId="0" fontId="6" fillId="3" borderId="7" xfId="0" applyFont="1" applyFill="1" applyBorder="1" applyAlignment="1">
      <alignment horizontal="left"/>
    </xf>
    <xf numFmtId="0" fontId="12" fillId="0" borderId="0" xfId="0" applyFont="1" applyAlignment="1">
      <alignment horizontal="center"/>
    </xf>
    <xf numFmtId="0" fontId="0" fillId="0" borderId="13" xfId="0" applyBorder="1" applyAlignment="1">
      <alignment horizontal="left"/>
    </xf>
    <xf numFmtId="14" fontId="0" fillId="5" borderId="6" xfId="0" applyNumberFormat="1"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 fillId="2" borderId="16" xfId="0" applyFont="1" applyFill="1" applyBorder="1" applyAlignment="1">
      <alignment horizontal="left" vertical="center"/>
    </xf>
    <xf numFmtId="0" fontId="1" fillId="2" borderId="7" xfId="0" applyFont="1" applyFill="1" applyBorder="1" applyAlignment="1">
      <alignment horizontal="left" vertical="center"/>
    </xf>
    <xf numFmtId="0" fontId="1" fillId="2" borderId="0" xfId="0" applyFont="1" applyFill="1" applyBorder="1" applyAlignment="1">
      <alignment horizontal="right" vertical="center"/>
    </xf>
    <xf numFmtId="0" fontId="1" fillId="2" borderId="24" xfId="0" applyFont="1" applyFill="1" applyBorder="1" applyAlignment="1">
      <alignment horizontal="right" vertical="center"/>
    </xf>
    <xf numFmtId="0" fontId="0" fillId="5" borderId="64" xfId="0" applyFill="1" applyBorder="1" applyAlignment="1" applyProtection="1">
      <alignment horizontal="left" vertical="center" wrapText="1" indent="3"/>
      <protection locked="0"/>
    </xf>
    <xf numFmtId="0" fontId="0" fillId="5" borderId="0" xfId="0" applyFill="1" applyBorder="1" applyAlignment="1" applyProtection="1">
      <alignment horizontal="left" vertical="center" wrapText="1" indent="3"/>
      <protection locked="0"/>
    </xf>
    <xf numFmtId="0" fontId="0" fillId="5" borderId="24" xfId="0" applyFill="1" applyBorder="1" applyAlignment="1" applyProtection="1">
      <alignment horizontal="left" vertical="center" wrapText="1" indent="3"/>
      <protection locked="0"/>
    </xf>
    <xf numFmtId="0" fontId="1" fillId="2" borderId="85" xfId="0" applyFont="1" applyFill="1" applyBorder="1" applyAlignment="1">
      <alignment horizontal="left" vertical="center"/>
    </xf>
    <xf numFmtId="0" fontId="1" fillId="2" borderId="31" xfId="0" applyFont="1" applyFill="1" applyBorder="1" applyAlignment="1">
      <alignment horizontal="left" vertical="center"/>
    </xf>
    <xf numFmtId="0" fontId="0" fillId="0" borderId="6"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5" fillId="5" borderId="41" xfId="0" applyFont="1" applyFill="1" applyBorder="1" applyAlignment="1" applyProtection="1">
      <alignment horizontal="center" vertical="center"/>
      <protection locked="0"/>
    </xf>
    <xf numFmtId="0" fontId="5" fillId="5" borderId="65" xfId="0" applyFont="1" applyFill="1" applyBorder="1" applyAlignment="1" applyProtection="1">
      <alignment horizontal="center" vertical="center"/>
      <protection locked="0"/>
    </xf>
    <xf numFmtId="0" fontId="5" fillId="5" borderId="51" xfId="0" applyFont="1" applyFill="1" applyBorder="1" applyAlignment="1" applyProtection="1">
      <alignment horizontal="center" vertical="center"/>
      <protection locked="0"/>
    </xf>
    <xf numFmtId="0" fontId="0" fillId="0" borderId="84" xfId="0" applyBorder="1" applyAlignment="1" applyProtection="1">
      <alignment horizontal="left"/>
      <protection locked="0"/>
    </xf>
    <xf numFmtId="0" fontId="0" fillId="0" borderId="7" xfId="0" applyBorder="1" applyAlignment="1" applyProtection="1">
      <alignment horizontal="left"/>
      <protection locked="0"/>
    </xf>
    <xf numFmtId="0" fontId="0" fillId="0" borderId="87" xfId="0" applyBorder="1" applyAlignment="1" applyProtection="1">
      <alignment horizontal="left"/>
      <protection locked="0"/>
    </xf>
    <xf numFmtId="0" fontId="0" fillId="0" borderId="32" xfId="0" applyBorder="1" applyAlignment="1" applyProtection="1">
      <alignment horizontal="left"/>
      <protection locked="0"/>
    </xf>
    <xf numFmtId="0" fontId="0" fillId="2" borderId="25" xfId="0" applyFill="1" applyBorder="1" applyAlignment="1">
      <alignment horizontal="left" vertical="center"/>
    </xf>
    <xf numFmtId="0" fontId="0" fillId="2" borderId="4" xfId="0" applyFill="1" applyBorder="1" applyAlignment="1">
      <alignment horizontal="left" vertical="center"/>
    </xf>
    <xf numFmtId="0" fontId="0" fillId="0" borderId="88" xfId="0" applyBorder="1" applyAlignment="1" applyProtection="1">
      <alignment horizontal="left"/>
      <protection locked="0"/>
    </xf>
    <xf numFmtId="0" fontId="0" fillId="0" borderId="14" xfId="0" applyBorder="1" applyAlignment="1" applyProtection="1">
      <alignment horizontal="left"/>
      <protection locked="0"/>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3" borderId="44"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2" borderId="24" xfId="0" applyFont="1" applyFill="1" applyBorder="1" applyAlignment="1">
      <alignment horizontal="left" vertical="center"/>
    </xf>
    <xf numFmtId="0" fontId="0" fillId="3" borderId="4" xfId="0"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1" fillId="2" borderId="25" xfId="0" applyFont="1" applyFill="1" applyBorder="1" applyAlignment="1">
      <alignment horizontal="left" vertical="center"/>
    </xf>
    <xf numFmtId="0" fontId="1" fillId="2" borderId="4" xfId="0" applyFont="1" applyFill="1" applyBorder="1" applyAlignment="1">
      <alignment horizontal="left" vertical="center"/>
    </xf>
    <xf numFmtId="0" fontId="1" fillId="2" borderId="58"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46" xfId="0" applyFont="1" applyFill="1" applyBorder="1" applyAlignment="1">
      <alignment horizontal="left" vertical="center"/>
    </xf>
    <xf numFmtId="0" fontId="1" fillId="2" borderId="14" xfId="0" applyFont="1" applyFill="1" applyBorder="1" applyAlignment="1">
      <alignment horizontal="left" vertical="center"/>
    </xf>
    <xf numFmtId="0" fontId="0" fillId="5" borderId="0" xfId="0" applyFill="1" applyBorder="1" applyAlignment="1" applyProtection="1">
      <alignment horizontal="left" vertical="center" indent="3"/>
      <protection locked="0"/>
    </xf>
    <xf numFmtId="0" fontId="0" fillId="5" borderId="24" xfId="0" applyFill="1" applyBorder="1" applyAlignment="1" applyProtection="1">
      <alignment horizontal="left" vertical="center" indent="3"/>
      <protection locked="0"/>
    </xf>
    <xf numFmtId="167" fontId="0" fillId="5" borderId="6" xfId="0" applyNumberFormat="1" applyFill="1" applyBorder="1" applyAlignment="1" applyProtection="1">
      <alignment horizontal="center" vertical="center"/>
      <protection locked="0"/>
    </xf>
    <xf numFmtId="167" fontId="0" fillId="5" borderId="16" xfId="0" applyNumberFormat="1" applyFill="1" applyBorder="1" applyAlignment="1" applyProtection="1">
      <alignment horizontal="center" vertical="center"/>
      <protection locked="0"/>
    </xf>
    <xf numFmtId="167" fontId="0" fillId="5" borderId="61" xfId="0" applyNumberFormat="1" applyFill="1" applyBorder="1" applyAlignment="1" applyProtection="1">
      <alignment horizontal="center" vertical="center"/>
      <protection locked="0"/>
    </xf>
    <xf numFmtId="0" fontId="0" fillId="5" borderId="42" xfId="0" applyFill="1" applyBorder="1" applyAlignment="1" applyProtection="1">
      <alignment horizontal="left" vertical="center" wrapText="1" indent="3"/>
      <protection locked="0"/>
    </xf>
    <xf numFmtId="0" fontId="0" fillId="5" borderId="47" xfId="0" applyFill="1" applyBorder="1" applyAlignment="1" applyProtection="1">
      <alignment horizontal="left" vertical="center" wrapText="1" indent="3"/>
      <protection locked="0"/>
    </xf>
    <xf numFmtId="0" fontId="0" fillId="5" borderId="62" xfId="0" applyFill="1" applyBorder="1" applyAlignment="1" applyProtection="1">
      <alignment horizontal="left" vertical="center" wrapText="1" indent="3"/>
      <protection locked="0"/>
    </xf>
    <xf numFmtId="0" fontId="0" fillId="5" borderId="43" xfId="0" applyFill="1" applyBorder="1" applyAlignment="1" applyProtection="1">
      <alignment horizontal="center" vertical="center"/>
      <protection locked="0"/>
    </xf>
    <xf numFmtId="0" fontId="0" fillId="5" borderId="86" xfId="0" applyFill="1" applyBorder="1" applyAlignment="1" applyProtection="1">
      <alignment horizontal="center" vertical="center"/>
      <protection locked="0"/>
    </xf>
    <xf numFmtId="0" fontId="0" fillId="5" borderId="74" xfId="0"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 fillId="0" borderId="23"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24" xfId="0" applyFont="1" applyBorder="1" applyAlignment="1">
      <alignment horizontal="left" vertical="center" wrapText="1"/>
    </xf>
    <xf numFmtId="0" fontId="4" fillId="0" borderId="56" xfId="0" applyFont="1" applyBorder="1" applyAlignment="1">
      <alignment horizontal="left" vertical="center" wrapText="1"/>
    </xf>
    <xf numFmtId="0" fontId="0" fillId="0" borderId="55" xfId="0" applyBorder="1" applyAlignment="1">
      <alignment horizontal="left" vertical="center" wrapText="1"/>
    </xf>
    <xf numFmtId="0" fontId="0" fillId="0" borderId="45" xfId="0" applyBorder="1" applyAlignment="1">
      <alignment horizontal="left" vertical="center" wrapText="1"/>
    </xf>
    <xf numFmtId="0" fontId="4" fillId="0" borderId="37" xfId="0" applyFont="1" applyBorder="1" applyAlignment="1">
      <alignment horizontal="left" vertical="center" wrapText="1"/>
    </xf>
    <xf numFmtId="0" fontId="0" fillId="0" borderId="8" xfId="0" applyBorder="1" applyAlignment="1">
      <alignment horizontal="left" vertical="center" wrapText="1"/>
    </xf>
    <xf numFmtId="0" fontId="0" fillId="0" borderId="29" xfId="0" applyBorder="1" applyAlignment="1">
      <alignment horizontal="left" vertical="center" wrapText="1"/>
    </xf>
    <xf numFmtId="0" fontId="0" fillId="0" borderId="4"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1" fillId="0" borderId="0" xfId="0" applyFont="1" applyAlignment="1">
      <alignment horizontal="center"/>
    </xf>
    <xf numFmtId="0" fontId="1" fillId="0" borderId="24" xfId="0" applyFont="1" applyBorder="1" applyAlignment="1">
      <alignment horizontal="center"/>
    </xf>
    <xf numFmtId="0" fontId="2" fillId="0" borderId="0" xfId="0" applyFont="1" applyAlignment="1">
      <alignment horizontal="center"/>
    </xf>
    <xf numFmtId="0" fontId="1" fillId="0" borderId="25" xfId="0" applyFont="1" applyBorder="1" applyAlignment="1" applyProtection="1">
      <alignment horizontal="center" vertical="center"/>
      <protection/>
    </xf>
    <xf numFmtId="0" fontId="1" fillId="0" borderId="4"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25"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26" xfId="0" applyFont="1" applyBorder="1" applyAlignment="1" applyProtection="1">
      <alignment horizontal="center"/>
      <protection/>
    </xf>
    <xf numFmtId="0" fontId="1" fillId="2" borderId="84" xfId="0" applyFont="1" applyFill="1" applyBorder="1" applyAlignment="1">
      <alignment horizontal="left" vertical="center"/>
    </xf>
    <xf numFmtId="0" fontId="0" fillId="0" borderId="64" xfId="0" applyBorder="1" applyAlignment="1" applyProtection="1">
      <alignment horizontal="left" vertical="center" wrapText="1" indent="3"/>
      <protection locked="0"/>
    </xf>
    <xf numFmtId="0" fontId="0" fillId="0" borderId="0" xfId="0" applyBorder="1" applyAlignment="1" applyProtection="1">
      <alignment horizontal="left" vertical="center" wrapText="1" indent="3"/>
      <protection locked="0"/>
    </xf>
    <xf numFmtId="0" fontId="0" fillId="5" borderId="16"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22"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0" borderId="42" xfId="0" applyBorder="1" applyAlignment="1" applyProtection="1">
      <alignment horizontal="left" vertical="center" wrapText="1" indent="3"/>
      <protection locked="0"/>
    </xf>
    <xf numFmtId="0" fontId="0" fillId="0" borderId="47" xfId="0" applyBorder="1" applyAlignment="1" applyProtection="1">
      <alignment horizontal="left" vertical="center" wrapText="1" indent="3"/>
      <protection locked="0"/>
    </xf>
    <xf numFmtId="0" fontId="1" fillId="2" borderId="26" xfId="0" applyFont="1" applyFill="1" applyBorder="1" applyAlignment="1">
      <alignment horizontal="center" vertical="center" wrapText="1"/>
    </xf>
    <xf numFmtId="0" fontId="0" fillId="5" borderId="21" xfId="0"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89" xfId="0" applyFill="1" applyBorder="1" applyAlignment="1" applyProtection="1">
      <alignment horizontal="left"/>
      <protection locked="0"/>
    </xf>
    <xf numFmtId="0" fontId="0" fillId="5" borderId="28" xfId="0" applyFill="1" applyBorder="1" applyAlignment="1" applyProtection="1">
      <alignment horizontal="left"/>
      <protection locked="0"/>
    </xf>
    <xf numFmtId="0" fontId="0" fillId="3" borderId="4" xfId="0" applyFill="1" applyBorder="1" applyAlignment="1">
      <alignment horizontal="center"/>
    </xf>
    <xf numFmtId="0" fontId="0" fillId="3" borderId="58" xfId="0" applyFill="1" applyBorder="1" applyAlignment="1">
      <alignment horizontal="center"/>
    </xf>
    <xf numFmtId="0" fontId="0" fillId="0" borderId="4" xfId="0" applyFill="1" applyBorder="1" applyAlignment="1">
      <alignment horizontal="center"/>
    </xf>
    <xf numFmtId="0" fontId="0" fillId="0" borderId="58" xfId="0" applyFill="1" applyBorder="1" applyAlignment="1">
      <alignment horizontal="center"/>
    </xf>
    <xf numFmtId="0" fontId="0" fillId="5" borderId="6" xfId="0" applyFill="1" applyBorder="1" applyAlignment="1" applyProtection="1">
      <alignment horizontal="center" vertical="center"/>
      <protection locked="0"/>
    </xf>
    <xf numFmtId="0" fontId="0" fillId="0" borderId="0" xfId="0" applyBorder="1" applyAlignment="1" applyProtection="1">
      <alignment horizontal="left" vertical="center" indent="3"/>
      <protection locked="0"/>
    </xf>
    <xf numFmtId="167" fontId="0" fillId="0" borderId="6" xfId="0" applyNumberFormat="1" applyFill="1" applyBorder="1" applyAlignment="1" applyProtection="1">
      <alignment horizontal="center" vertical="center"/>
      <protection locked="0"/>
    </xf>
    <xf numFmtId="167" fontId="0" fillId="0" borderId="16" xfId="0" applyNumberFormat="1"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3" borderId="64"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6" fillId="3" borderId="57" xfId="0" applyFont="1" applyFill="1" applyBorder="1" applyAlignment="1">
      <alignment horizontal="center"/>
    </xf>
    <xf numFmtId="0" fontId="6" fillId="3" borderId="14" xfId="0" applyFont="1" applyFill="1" applyBorder="1" applyAlignment="1">
      <alignment horizontal="center"/>
    </xf>
    <xf numFmtId="0" fontId="1" fillId="0" borderId="45" xfId="0" applyFont="1" applyBorder="1" applyAlignment="1">
      <alignment horizontal="center" vertical="center" wrapText="1"/>
    </xf>
    <xf numFmtId="0" fontId="1" fillId="0" borderId="24" xfId="0" applyFont="1" applyBorder="1" applyAlignment="1">
      <alignment horizontal="center" vertical="center" wrapText="1"/>
    </xf>
    <xf numFmtId="0" fontId="1" fillId="5" borderId="44"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0" borderId="19" xfId="0" applyFont="1" applyBorder="1" applyAlignment="1">
      <alignment horizontal="center" vertical="center" wrapText="1"/>
    </xf>
    <xf numFmtId="0" fontId="1" fillId="0" borderId="80" xfId="0" applyFont="1" applyBorder="1" applyAlignment="1">
      <alignment horizontal="center" vertical="center" wrapText="1"/>
    </xf>
    <xf numFmtId="0" fontId="1" fillId="2" borderId="37" xfId="0" applyFont="1" applyFill="1" applyBorder="1" applyAlignment="1">
      <alignment horizontal="left" vertical="center"/>
    </xf>
    <xf numFmtId="0" fontId="1" fillId="2" borderId="8" xfId="0" applyFont="1" applyFill="1" applyBorder="1" applyAlignment="1">
      <alignment horizontal="left" vertical="center"/>
    </xf>
    <xf numFmtId="0" fontId="1" fillId="2" borderId="29" xfId="0" applyFont="1" applyFill="1" applyBorder="1" applyAlignment="1">
      <alignment horizontal="left" vertical="center"/>
    </xf>
    <xf numFmtId="0" fontId="1" fillId="0" borderId="25" xfId="0" applyFont="1" applyFill="1" applyBorder="1" applyAlignment="1">
      <alignment horizontal="left" vertical="center" wrapText="1"/>
    </xf>
    <xf numFmtId="0" fontId="1" fillId="0" borderId="4" xfId="0" applyFont="1" applyBorder="1" applyAlignment="1">
      <alignment horizontal="left" vertical="center" wrapText="1"/>
    </xf>
    <xf numFmtId="0" fontId="1" fillId="0" borderId="26" xfId="0" applyFont="1" applyBorder="1" applyAlignment="1">
      <alignment horizontal="left" vertical="center" wrapText="1"/>
    </xf>
    <xf numFmtId="0" fontId="5" fillId="0" borderId="41"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51" xfId="0" applyFont="1" applyFill="1" applyBorder="1" applyAlignment="1">
      <alignment horizontal="center" vertical="center"/>
    </xf>
    <xf numFmtId="165" fontId="0" fillId="0" borderId="6" xfId="0" applyNumberFormat="1" applyBorder="1" applyAlignment="1" applyProtection="1">
      <alignment horizontal="center" vertical="center"/>
      <protection locked="0"/>
    </xf>
    <xf numFmtId="165" fontId="0" fillId="0" borderId="16" xfId="0" applyNumberFormat="1" applyBorder="1" applyAlignment="1" applyProtection="1">
      <alignment horizontal="center" vertical="center"/>
      <protection locked="0"/>
    </xf>
    <xf numFmtId="0" fontId="0" fillId="0" borderId="16" xfId="0" applyBorder="1" applyAlignment="1">
      <alignment horizontal="center" vertical="center"/>
    </xf>
    <xf numFmtId="0" fontId="0" fillId="0" borderId="61" xfId="0" applyBorder="1" applyAlignment="1">
      <alignment horizontal="center" vertical="center"/>
    </xf>
    <xf numFmtId="0" fontId="0" fillId="5" borderId="90" xfId="0" applyFill="1" applyBorder="1" applyAlignment="1" applyProtection="1">
      <alignment horizontal="left"/>
      <protection locked="0"/>
    </xf>
    <xf numFmtId="0" fontId="0" fillId="5" borderId="15" xfId="0" applyFill="1" applyBorder="1" applyAlignment="1" applyProtection="1">
      <alignment horizontal="left"/>
      <protection locked="0"/>
    </xf>
    <xf numFmtId="0" fontId="13" fillId="0" borderId="84" xfId="0" applyFont="1" applyFill="1" applyBorder="1" applyAlignment="1">
      <alignment horizontal="left"/>
    </xf>
    <xf numFmtId="0" fontId="13" fillId="0" borderId="16" xfId="0" applyFont="1" applyFill="1" applyBorder="1" applyAlignment="1">
      <alignment horizontal="left"/>
    </xf>
    <xf numFmtId="0" fontId="13" fillId="0" borderId="7" xfId="0" applyFont="1" applyFill="1" applyBorder="1" applyAlignment="1">
      <alignment horizontal="left"/>
    </xf>
    <xf numFmtId="0" fontId="0" fillId="0" borderId="3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 xfId="0" applyFill="1" applyBorder="1" applyAlignment="1">
      <alignment horizontal="center" vertical="center"/>
    </xf>
    <xf numFmtId="0" fontId="0" fillId="0" borderId="58" xfId="0" applyFill="1" applyBorder="1" applyAlignment="1">
      <alignment horizontal="center" vertical="center"/>
    </xf>
    <xf numFmtId="0" fontId="0" fillId="3" borderId="4" xfId="0" applyFill="1" applyBorder="1" applyAlignment="1">
      <alignment horizontal="center" vertical="center"/>
    </xf>
    <xf numFmtId="0" fontId="0" fillId="3" borderId="58" xfId="0" applyFill="1" applyBorder="1" applyAlignment="1">
      <alignment horizontal="center" vertical="center"/>
    </xf>
    <xf numFmtId="0" fontId="0" fillId="5" borderId="42" xfId="0" applyFill="1" applyBorder="1" applyAlignment="1" applyProtection="1">
      <alignment horizontal="left"/>
      <protection locked="0"/>
    </xf>
    <xf numFmtId="0" fontId="0" fillId="0" borderId="74" xfId="0" applyBorder="1" applyAlignment="1" applyProtection="1">
      <alignment horizontal="center" vertical="center"/>
      <protection locked="0"/>
    </xf>
    <xf numFmtId="0" fontId="0" fillId="0" borderId="0" xfId="0" applyAlignment="1">
      <alignment horizontal="left" vertical="center"/>
    </xf>
    <xf numFmtId="0" fontId="0" fillId="0" borderId="24" xfId="0" applyBorder="1" applyAlignment="1">
      <alignment horizontal="left" vertical="center"/>
    </xf>
    <xf numFmtId="0" fontId="5" fillId="0" borderId="9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45" xfId="0" applyFont="1" applyFill="1" applyBorder="1" applyAlignment="1">
      <alignment horizontal="center" vertical="center"/>
    </xf>
    <xf numFmtId="0" fontId="0" fillId="0" borderId="65" xfId="0" applyBorder="1" applyAlignment="1">
      <alignment horizontal="center" vertical="center"/>
    </xf>
    <xf numFmtId="0" fontId="0" fillId="0" borderId="51" xfId="0" applyBorder="1" applyAlignment="1">
      <alignment horizontal="center" vertical="center"/>
    </xf>
    <xf numFmtId="0" fontId="1" fillId="2" borderId="83" xfId="0" applyFont="1" applyFill="1" applyBorder="1" applyAlignment="1">
      <alignment horizontal="left" vertical="center"/>
    </xf>
    <xf numFmtId="0" fontId="1" fillId="2" borderId="30" xfId="0" applyFont="1" applyFill="1" applyBorder="1" applyAlignment="1">
      <alignment horizontal="left" vertical="center"/>
    </xf>
    <xf numFmtId="9" fontId="0" fillId="0" borderId="37" xfId="0" applyNumberFormat="1" applyFont="1" applyFill="1" applyBorder="1" applyAlignment="1">
      <alignment horizontal="center"/>
    </xf>
    <xf numFmtId="9" fontId="0" fillId="0" borderId="8" xfId="0" applyNumberFormat="1" applyFont="1" applyFill="1" applyBorder="1" applyAlignment="1">
      <alignment horizontal="center"/>
    </xf>
    <xf numFmtId="9" fontId="0" fillId="0" borderId="29" xfId="0" applyNumberFormat="1" applyFont="1" applyFill="1" applyBorder="1" applyAlignment="1">
      <alignment horizontal="center"/>
    </xf>
    <xf numFmtId="0" fontId="0" fillId="2" borderId="25" xfId="0" applyFont="1" applyFill="1" applyBorder="1" applyAlignment="1">
      <alignment horizontal="center" vertical="center"/>
    </xf>
    <xf numFmtId="0" fontId="0" fillId="2" borderId="4"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4" fillId="5" borderId="89"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84"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left" vertical="center" wrapText="1"/>
      <protection locked="0"/>
    </xf>
    <xf numFmtId="0" fontId="5" fillId="0" borderId="25" xfId="0" applyFont="1" applyBorder="1" applyAlignment="1">
      <alignment horizontal="left" vertical="center"/>
    </xf>
    <xf numFmtId="0" fontId="5" fillId="0" borderId="4" xfId="0" applyFont="1" applyBorder="1" applyAlignment="1">
      <alignment horizontal="left" vertical="center"/>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92" xfId="0" applyFont="1" applyBorder="1" applyAlignment="1">
      <alignment horizontal="center" vertical="center" wrapText="1"/>
    </xf>
    <xf numFmtId="0" fontId="1" fillId="2" borderId="59" xfId="0" applyFont="1" applyFill="1" applyBorder="1" applyAlignment="1">
      <alignment horizontal="left" vertical="center"/>
    </xf>
    <xf numFmtId="0" fontId="1" fillId="0" borderId="3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5" fillId="0" borderId="27" xfId="0" applyFont="1" applyFill="1" applyBorder="1" applyAlignment="1">
      <alignment horizontal="center" vertical="center"/>
    </xf>
    <xf numFmtId="0" fontId="1" fillId="0" borderId="56"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0" fillId="5" borderId="90" xfId="0" applyFill="1" applyBorder="1" applyAlignment="1" applyProtection="1">
      <alignment horizontal="left" vertical="center"/>
      <protection locked="0"/>
    </xf>
    <xf numFmtId="0" fontId="0" fillId="5" borderId="15" xfId="0" applyFill="1" applyBorder="1" applyAlignment="1" applyProtection="1">
      <alignment horizontal="left" vertical="center"/>
      <protection locked="0"/>
    </xf>
    <xf numFmtId="0" fontId="25" fillId="5" borderId="21"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25" fillId="5" borderId="90" xfId="0" applyFont="1" applyFill="1" applyBorder="1" applyAlignment="1" applyProtection="1">
      <alignment horizontal="left" vertical="center"/>
      <protection locked="0"/>
    </xf>
    <xf numFmtId="0" fontId="25" fillId="5" borderId="15" xfId="0" applyFont="1" applyFill="1" applyBorder="1" applyAlignment="1" applyProtection="1">
      <alignment horizontal="left" vertical="center"/>
      <protection locked="0"/>
    </xf>
    <xf numFmtId="0" fontId="0" fillId="0" borderId="6" xfId="0" applyFont="1" applyBorder="1" applyAlignment="1">
      <alignment horizontal="center" vertical="center"/>
    </xf>
    <xf numFmtId="0" fontId="0" fillId="0" borderId="61" xfId="0" applyFont="1" applyBorder="1" applyAlignment="1">
      <alignment horizontal="center" vertical="center"/>
    </xf>
    <xf numFmtId="0" fontId="15" fillId="0" borderId="13" xfId="0" applyFont="1" applyBorder="1" applyAlignment="1">
      <alignment horizontal="center" vertical="center"/>
    </xf>
    <xf numFmtId="0" fontId="15" fillId="0" borderId="52" xfId="0" applyFont="1" applyBorder="1" applyAlignment="1">
      <alignment horizontal="center" vertical="center"/>
    </xf>
    <xf numFmtId="0" fontId="15" fillId="0" borderId="15" xfId="0" applyFont="1" applyBorder="1" applyAlignment="1">
      <alignment horizontal="center"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right" vertical="center" indent="1"/>
    </xf>
    <xf numFmtId="0" fontId="16" fillId="0" borderId="79" xfId="0" applyFont="1" applyBorder="1" applyAlignment="1">
      <alignment horizontal="right" vertical="center" indent="1"/>
    </xf>
    <xf numFmtId="0" fontId="5" fillId="0" borderId="0" xfId="0" applyFont="1" applyAlignment="1">
      <alignment horizontal="center"/>
    </xf>
    <xf numFmtId="0" fontId="0" fillId="0" borderId="0" xfId="0" applyAlignment="1">
      <alignment horizontal="center"/>
    </xf>
    <xf numFmtId="0" fontId="5" fillId="0" borderId="2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16" fillId="6" borderId="0" xfId="0" applyFont="1" applyFill="1" applyAlignment="1">
      <alignment horizontal="center" vertical="center"/>
    </xf>
    <xf numFmtId="0" fontId="16" fillId="0" borderId="0" xfId="0" applyFont="1" applyAlignment="1">
      <alignment horizontal="left"/>
    </xf>
    <xf numFmtId="0" fontId="16" fillId="0" borderId="79" xfId="0" applyFont="1" applyBorder="1" applyAlignment="1">
      <alignment horizontal="left"/>
    </xf>
    <xf numFmtId="0" fontId="22" fillId="0" borderId="0" xfId="0" applyFont="1" applyAlignment="1">
      <alignment horizontal="center"/>
    </xf>
    <xf numFmtId="0" fontId="4" fillId="5" borderId="90" xfId="0" applyFont="1" applyFill="1" applyBorder="1" applyAlignment="1" applyProtection="1">
      <alignment horizontal="left"/>
      <protection locked="0"/>
    </xf>
    <xf numFmtId="0" fontId="4" fillId="5" borderId="15"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63" xfId="0" applyFont="1" applyFill="1" applyBorder="1" applyAlignment="1" applyProtection="1">
      <alignment horizontal="left"/>
      <protection locked="0"/>
    </xf>
    <xf numFmtId="0" fontId="4" fillId="5" borderId="34" xfId="0" applyFont="1" applyFill="1" applyBorder="1" applyAlignment="1" applyProtection="1">
      <alignment horizontal="left"/>
      <protection locked="0"/>
    </xf>
    <xf numFmtId="0" fontId="0" fillId="0" borderId="30" xfId="0" applyBorder="1" applyAlignment="1">
      <alignment/>
    </xf>
    <xf numFmtId="0" fontId="5" fillId="0" borderId="25" xfId="0" applyFont="1" applyFill="1" applyBorder="1" applyAlignment="1">
      <alignment vertical="center"/>
    </xf>
    <xf numFmtId="0" fontId="0" fillId="0" borderId="4" xfId="0" applyBorder="1" applyAlignment="1">
      <alignment vertical="center"/>
    </xf>
    <xf numFmtId="0" fontId="5" fillId="0" borderId="27" xfId="0" applyFont="1" applyFill="1" applyBorder="1" applyAlignment="1">
      <alignment horizontal="left" vertical="center" wrapText="1" indent="3" readingOrder="1"/>
    </xf>
    <xf numFmtId="0" fontId="5" fillId="0" borderId="4" xfId="0" applyFont="1" applyFill="1" applyBorder="1" applyAlignment="1">
      <alignment horizontal="left" vertical="center" wrapText="1" indent="3" readingOrder="1"/>
    </xf>
    <xf numFmtId="0" fontId="5" fillId="0" borderId="26" xfId="0" applyFont="1" applyFill="1" applyBorder="1" applyAlignment="1">
      <alignment horizontal="left" vertical="center" wrapText="1" indent="3" readingOrder="1"/>
    </xf>
    <xf numFmtId="0" fontId="0" fillId="0" borderId="8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5" fillId="0" borderId="0" xfId="0" applyFont="1" applyAlignment="1">
      <alignment horizontal="center" vertical="center"/>
    </xf>
    <xf numFmtId="0" fontId="15" fillId="0" borderId="79" xfId="0" applyFont="1" applyBorder="1" applyAlignment="1">
      <alignment horizontal="center" vertical="center"/>
    </xf>
    <xf numFmtId="0" fontId="16" fillId="0" borderId="0" xfId="0" applyFont="1" applyAlignment="1">
      <alignment horizontal="center" vertical="center"/>
    </xf>
    <xf numFmtId="0" fontId="16" fillId="0" borderId="79" xfId="0" applyFont="1" applyBorder="1" applyAlignment="1">
      <alignment horizontal="center" vertical="center"/>
    </xf>
    <xf numFmtId="0" fontId="5" fillId="0" borderId="4" xfId="0" applyFont="1" applyFill="1" applyBorder="1" applyAlignment="1">
      <alignment horizontal="center" vertical="top" wrapText="1" readingOrder="1"/>
    </xf>
    <xf numFmtId="0" fontId="5" fillId="0" borderId="4" xfId="0" applyFont="1" applyFill="1" applyBorder="1" applyAlignment="1">
      <alignment horizontal="left" vertical="center" wrapText="1" indent="1" readingOrder="1"/>
    </xf>
    <xf numFmtId="0" fontId="5" fillId="0" borderId="26" xfId="0" applyFont="1" applyFill="1" applyBorder="1" applyAlignment="1">
      <alignment horizontal="left" vertical="center" wrapText="1" indent="1" readingOrder="1"/>
    </xf>
    <xf numFmtId="0" fontId="0" fillId="0" borderId="7" xfId="0" applyBorder="1" applyAlignment="1" applyProtection="1">
      <alignment horizontal="center" vertical="center"/>
      <protection locked="0"/>
    </xf>
    <xf numFmtId="0" fontId="5" fillId="0" borderId="0"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3" xfId="0" applyFont="1" applyBorder="1" applyAlignment="1">
      <alignment horizontal="center" vertical="center" wrapText="1"/>
    </xf>
    <xf numFmtId="0" fontId="0" fillId="0" borderId="8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8" xfId="0" applyBorder="1" applyAlignment="1" applyProtection="1">
      <alignment horizontal="left" vertical="center" indent="1"/>
      <protection locked="0"/>
    </xf>
    <xf numFmtId="0" fontId="0" fillId="0" borderId="50" xfId="0" applyBorder="1" applyAlignment="1" applyProtection="1">
      <alignment horizontal="left" vertical="center" indent="1"/>
      <protection locked="0"/>
    </xf>
    <xf numFmtId="0" fontId="0" fillId="0" borderId="2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3"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0" fontId="0" fillId="0" borderId="84" xfId="0" applyBorder="1" applyAlignment="1" applyProtection="1">
      <alignment horizontal="center" vertical="center"/>
      <protection locked="0"/>
    </xf>
    <xf numFmtId="0" fontId="0" fillId="0" borderId="16" xfId="0" applyBorder="1" applyAlignment="1">
      <alignment/>
    </xf>
    <xf numFmtId="0" fontId="0" fillId="0" borderId="9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15" xfId="0" applyBorder="1" applyAlignment="1" applyProtection="1">
      <alignment horizontal="left" vertical="center" indent="1"/>
      <protection locked="0"/>
    </xf>
    <xf numFmtId="0" fontId="0" fillId="0" borderId="60" xfId="0" applyBorder="1" applyAlignment="1" applyProtection="1">
      <alignment horizontal="left" vertical="center" indent="1"/>
      <protection locked="0"/>
    </xf>
    <xf numFmtId="0" fontId="2" fillId="0" borderId="0" xfId="0" applyFont="1" applyFill="1" applyBorder="1" applyAlignment="1">
      <alignment horizontal="center" vertical="center"/>
    </xf>
    <xf numFmtId="0" fontId="1" fillId="0" borderId="4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104775</xdr:rowOff>
    </xdr:from>
    <xdr:to>
      <xdr:col>10</xdr:col>
      <xdr:colOff>514350</xdr:colOff>
      <xdr:row>56</xdr:row>
      <xdr:rowOff>114300</xdr:rowOff>
    </xdr:to>
    <xdr:sp>
      <xdr:nvSpPr>
        <xdr:cNvPr id="1" name="TextBox 22"/>
        <xdr:cNvSpPr txBox="1">
          <a:spLocks noChangeArrowheads="1"/>
        </xdr:cNvSpPr>
      </xdr:nvSpPr>
      <xdr:spPr>
        <a:xfrm>
          <a:off x="142875" y="428625"/>
          <a:ext cx="6467475" cy="877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1" i="0" u="none" baseline="0">
              <a:latin typeface="Arial"/>
              <a:ea typeface="Arial"/>
              <a:cs typeface="Arial"/>
            </a:rPr>
            <a:t>WORK BOOK INSTRUCTIONS FOR EQIP RANKING</a:t>
          </a:r>
          <a:r>
            <a:rPr lang="en-US" cap="none" sz="1000" b="0" i="0" u="none" baseline="0">
              <a:latin typeface="Arial"/>
              <a:ea typeface="Arial"/>
              <a:cs typeface="Arial"/>
            </a:rPr>
            <a:t>
To use the spreadsheet start on the first worksheet Ap Form.  Use the drop down boxes to select your Watershed and County (Listed alphabetically) and enter the client information (Yellow boxes).  Proceed to the second worksheet Env Factors and answer questions 2 and 3.  The client information, County, Watershed name and the Environmental Points will automatically transfer to all the other worksheets.   Make sure the information applies to each management system you evaluate.   The remaining worksheets represent each eligible management system.  Data can only be chosen (drop down boxes) or entered in the yellow shaded boxes.  The other boxes contain formulas that will automatically calculate your points and costs.  There is a print and clear button on the top of each form.  </a:t>
          </a:r>
          <a:r>
            <a:rPr lang="en-US" cap="none" sz="1000" b="1" i="0" u="none" baseline="0">
              <a:solidFill>
                <a:srgbClr val="FF0000"/>
              </a:solidFill>
              <a:latin typeface="Arial"/>
              <a:ea typeface="Arial"/>
              <a:cs typeface="Arial"/>
            </a:rPr>
            <a:t>Warning! There is no undo once you hit clear.</a:t>
          </a:r>
          <a:r>
            <a:rPr lang="en-US" cap="none" sz="1000" b="0" i="0" u="none" baseline="0">
              <a:latin typeface="Arial"/>
              <a:ea typeface="Arial"/>
              <a:cs typeface="Arial"/>
            </a:rPr>
            <a:t>
You can either clear the Ap Form to obtain a blank input ranking form or you can enter your Watershed, County and Client Information and print out a copy to take to the field.
Each of the other worksheets have drop down boxes with all the eligible practices for that management system listed alphabetically.  The Waste Management System drop down box contains five different systems.  If you are evaluating a poultry waste system make sure you choose the practices under that system heading.  There are different ranking points for similar practices in each system.  The Waste Management form also contains two additional yes/no questions pertaining to mandatory nutrient management and farmland preservation that must be answered to correctly calculate the ranking points. If special conditions apply, such as; a new operation, expansion more than doubles an existing operation or EQIP contract cost exceeds $150,000 then choose the waste management practices listed under AWMS at 50 Percent.
Choose the practice.  The practice code, units and cost share rates or incentive payments appear.  You must enter the No. of units when an incentive payment is involved in order to calculate the Total Estimated Costs.  You must also enter a Total Estimated Cost for the cost shared practices in order to calculate the Estimated Program Costs.  You can only enter data in these two columns and the client information on the top of the form.  If a management practice is cost-shared for several years then increase the number of acres to account for the total number of times the incentive is paid.  To clear an individual drop down box go to the top of the list and choose a blank or highlight the practices in the column and clear the contents.  To clear the cost information highlight the Unit column and Total Estimated Cost columns and clear the contents.  The clear button will clear the entire worksheet.  All other cells are locked.
If you choose yes for Limited Resource Farmer and/or Beginning Farmer all cost share rates will increase by 15%.  However, the incentive payment rate does not change.  Make sure these boxes are blank or say no if they do not apply to your client.
The Env Factor, HUArea Prot, Irrig, PH WB, PLA AP, and RMLT AP Worksheets require simple Yes or No choices.  Use the Buttons to access, print and clear the Ranking Criteria where applicable.  The points from the individual Ranking Criteria Sheets automatically transfer to the Application Evaluation Worksheet.  To clear an individual Yes/No drop down box choose the blank in the drop down box.  </a:t>
          </a:r>
          <a:r>
            <a:rPr lang="en-US" cap="none" sz="1000" b="1" i="0" u="none" baseline="0">
              <a:solidFill>
                <a:srgbClr val="0000FF"/>
              </a:solidFill>
              <a:latin typeface="Arial"/>
              <a:ea typeface="Arial"/>
              <a:cs typeface="Arial"/>
            </a:rPr>
            <a:t>Use the Send Data to Batch Sheet Button to populate the Batch Tally Shee</a:t>
          </a:r>
          <a:r>
            <a:rPr lang="en-US" cap="none" sz="1000" b="1" i="0" u="none" baseline="0">
              <a:solidFill>
                <a:srgbClr val="3366FF"/>
              </a:solidFill>
              <a:latin typeface="Arial"/>
              <a:ea typeface="Arial"/>
              <a:cs typeface="Arial"/>
            </a:rPr>
            <a:t>t</a:t>
          </a:r>
          <a:r>
            <a:rPr lang="en-US" cap="none" sz="1000" b="0" i="0" u="none" baseline="0">
              <a:latin typeface="Arial"/>
              <a:ea typeface="Arial"/>
              <a:cs typeface="Arial"/>
            </a:rPr>
            <a:t>, before you clear the entire Ranking Criteria Worksheet and the points using the Clear Ranking Sheet Button.  </a:t>
          </a:r>
          <a:r>
            <a:rPr lang="en-US" cap="none" sz="1000" b="0"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I would recommend printing a copy of each sheet as you finish it using the adjoining Print Buttons</a:t>
          </a:r>
          <a:r>
            <a:rPr lang="en-US" cap="none" sz="1000" b="0" i="0" u="none" baseline="0">
              <a:solidFill>
                <a:srgbClr val="FF0000"/>
              </a:solidFill>
              <a:latin typeface="Arial"/>
              <a:ea typeface="Arial"/>
              <a:cs typeface="Arial"/>
            </a:rPr>
            <a:t>.</a:t>
          </a:r>
          <a:r>
            <a:rPr lang="en-US" cap="none" sz="1000" b="0" i="0" u="none" baseline="0">
              <a:latin typeface="Arial"/>
              <a:ea typeface="Arial"/>
              <a:cs typeface="Arial"/>
            </a:rPr>
            <a:t>  This version also includes a bonus point calculation based on years of practice life.  This is tallied in the Tie Breaker Points Box.
Questions?   Contact Steve Kemmerle.    Phone:  302-678-4184
                                                                  email:  Stephen.Kemmerle@de.nrcs.gov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dimension ref="A1:L295"/>
  <sheetViews>
    <sheetView showZeros="0" workbookViewId="0" topLeftCell="A1">
      <selection activeCell="A1" sqref="A1:K1"/>
    </sheetView>
  </sheetViews>
  <sheetFormatPr defaultColWidth="9.140625" defaultRowHeight="12.75"/>
  <cols>
    <col min="1" max="1" width="14.7109375" style="0" customWidth="1"/>
    <col min="2" max="2" width="17.00390625" style="0" customWidth="1"/>
    <col min="3" max="3" width="7.00390625" style="0" customWidth="1"/>
    <col min="4" max="4" width="4.8515625" style="0" customWidth="1"/>
    <col min="5" max="5" width="5.57421875" style="0" customWidth="1"/>
    <col min="6" max="6" width="12.421875" style="0" customWidth="1"/>
    <col min="7" max="7" width="11.7109375" style="0" customWidth="1"/>
    <col min="8" max="8" width="13.421875" style="0" customWidth="1"/>
    <col min="9" max="9" width="11.57421875" style="0" customWidth="1"/>
    <col min="10" max="10" width="9.57421875" style="0" customWidth="1"/>
  </cols>
  <sheetData>
    <row r="1" spans="1:11" ht="23.25">
      <c r="A1" s="669" t="s">
        <v>395</v>
      </c>
      <c r="B1" s="669"/>
      <c r="C1" s="669"/>
      <c r="D1" s="669"/>
      <c r="E1" s="669"/>
      <c r="F1" s="669"/>
      <c r="G1" s="669"/>
      <c r="H1" s="669"/>
      <c r="I1" s="669"/>
      <c r="J1" s="669"/>
      <c r="K1" s="669"/>
    </row>
    <row r="3" ht="13.5" thickBot="1"/>
    <row r="4" spans="1:11" ht="18.75" customHeight="1" thickBot="1">
      <c r="A4" s="615" t="s">
        <v>311</v>
      </c>
      <c r="B4" s="616"/>
      <c r="C4" s="616"/>
      <c r="D4" s="616"/>
      <c r="E4" s="616"/>
      <c r="F4" s="616"/>
      <c r="G4" s="616"/>
      <c r="H4" s="616"/>
      <c r="I4" s="616"/>
      <c r="J4" s="616"/>
      <c r="K4" s="617"/>
    </row>
    <row r="5" spans="1:11" ht="18.75" customHeight="1" thickBot="1">
      <c r="A5" s="618" t="s">
        <v>448</v>
      </c>
      <c r="B5" s="619"/>
      <c r="C5" s="241"/>
      <c r="D5" s="241"/>
      <c r="E5" s="242"/>
      <c r="F5" s="242"/>
      <c r="G5" s="620" t="s">
        <v>391</v>
      </c>
      <c r="H5" s="620"/>
      <c r="I5" s="620"/>
      <c r="J5" s="620"/>
      <c r="K5" s="621"/>
    </row>
    <row r="6" spans="1:11" ht="57" customHeight="1" thickBot="1">
      <c r="A6" s="622" t="s">
        <v>389</v>
      </c>
      <c r="B6" s="623"/>
      <c r="C6" s="450"/>
      <c r="D6" s="450"/>
      <c r="E6" s="77" t="s">
        <v>59</v>
      </c>
      <c r="F6" s="77" t="s">
        <v>95</v>
      </c>
      <c r="G6" s="77" t="s">
        <v>96</v>
      </c>
      <c r="H6" s="78" t="s">
        <v>97</v>
      </c>
      <c r="I6" s="156" t="s">
        <v>242</v>
      </c>
      <c r="J6" s="246" t="s">
        <v>243</v>
      </c>
      <c r="K6" s="442" t="s">
        <v>260</v>
      </c>
    </row>
    <row r="7" spans="1:11" ht="15.75">
      <c r="A7" s="663" t="s">
        <v>146</v>
      </c>
      <c r="B7" s="664"/>
      <c r="C7" s="665"/>
      <c r="D7" s="22"/>
      <c r="E7" s="22"/>
      <c r="F7" s="22"/>
      <c r="H7" s="23"/>
      <c r="K7" s="264"/>
    </row>
    <row r="8" spans="1:11" ht="15">
      <c r="A8" s="666">
        <v>0</v>
      </c>
      <c r="B8" s="667"/>
      <c r="C8" s="668"/>
      <c r="D8" s="46"/>
      <c r="E8" s="46">
        <v>0</v>
      </c>
      <c r="F8" s="46">
        <v>0</v>
      </c>
      <c r="G8" s="10">
        <v>0</v>
      </c>
      <c r="H8" s="148">
        <v>0</v>
      </c>
      <c r="I8" s="15"/>
      <c r="J8" s="10"/>
      <c r="K8" s="10">
        <v>0</v>
      </c>
    </row>
    <row r="9" spans="1:11" ht="12.75">
      <c r="A9" s="640" t="s">
        <v>147</v>
      </c>
      <c r="B9" s="638"/>
      <c r="C9" s="639"/>
      <c r="D9" s="15"/>
      <c r="E9" s="15">
        <v>560</v>
      </c>
      <c r="F9" s="15" t="s">
        <v>125</v>
      </c>
      <c r="G9" s="48">
        <v>0.5</v>
      </c>
      <c r="H9" s="26">
        <v>1</v>
      </c>
      <c r="I9" s="48">
        <f aca="true" t="shared" si="0" ref="I9:J13">$G9+0.15</f>
        <v>0.65</v>
      </c>
      <c r="J9" s="48">
        <f t="shared" si="0"/>
        <v>0.65</v>
      </c>
      <c r="K9" s="15">
        <v>10</v>
      </c>
    </row>
    <row r="10" spans="1:11" ht="12.75">
      <c r="A10" s="640" t="s">
        <v>199</v>
      </c>
      <c r="B10" s="638"/>
      <c r="C10" s="639"/>
      <c r="D10" s="15"/>
      <c r="E10" s="15">
        <v>317</v>
      </c>
      <c r="F10" s="15" t="s">
        <v>11</v>
      </c>
      <c r="G10" s="48">
        <v>0.75</v>
      </c>
      <c r="H10" s="26">
        <v>8</v>
      </c>
      <c r="I10" s="48">
        <f t="shared" si="0"/>
        <v>0.9</v>
      </c>
      <c r="J10" s="48">
        <f t="shared" si="0"/>
        <v>0.9</v>
      </c>
      <c r="K10" s="15">
        <v>15</v>
      </c>
    </row>
    <row r="11" spans="1:11" ht="12.75">
      <c r="A11" s="640" t="s">
        <v>267</v>
      </c>
      <c r="B11" s="638"/>
      <c r="C11" s="639"/>
      <c r="D11" s="15"/>
      <c r="E11" s="15">
        <v>558</v>
      </c>
      <c r="F11" s="15" t="s">
        <v>11</v>
      </c>
      <c r="G11" s="48">
        <v>0.75</v>
      </c>
      <c r="H11" s="26">
        <v>4</v>
      </c>
      <c r="I11" s="48">
        <f t="shared" si="0"/>
        <v>0.9</v>
      </c>
      <c r="J11" s="48">
        <f t="shared" si="0"/>
        <v>0.9</v>
      </c>
      <c r="K11" s="15">
        <v>15</v>
      </c>
    </row>
    <row r="12" spans="1:11" ht="12.75">
      <c r="A12" s="640" t="s">
        <v>264</v>
      </c>
      <c r="B12" s="638"/>
      <c r="C12" s="639"/>
      <c r="D12" s="15"/>
      <c r="E12" s="15">
        <v>313</v>
      </c>
      <c r="F12" s="15" t="s">
        <v>11</v>
      </c>
      <c r="G12" s="48">
        <v>0.75</v>
      </c>
      <c r="H12" s="26">
        <v>20</v>
      </c>
      <c r="I12" s="48">
        <f t="shared" si="0"/>
        <v>0.9</v>
      </c>
      <c r="J12" s="48">
        <f t="shared" si="0"/>
        <v>0.9</v>
      </c>
      <c r="K12" s="15">
        <v>15</v>
      </c>
    </row>
    <row r="13" spans="1:11" ht="12.75">
      <c r="A13" s="640" t="s">
        <v>143</v>
      </c>
      <c r="B13" s="638"/>
      <c r="C13" s="639"/>
      <c r="D13" s="15"/>
      <c r="E13" s="15">
        <v>380</v>
      </c>
      <c r="F13" s="15" t="s">
        <v>101</v>
      </c>
      <c r="G13" s="48">
        <v>0.75</v>
      </c>
      <c r="H13" s="26">
        <v>2</v>
      </c>
      <c r="I13" s="48">
        <f t="shared" si="0"/>
        <v>0.9</v>
      </c>
      <c r="J13" s="48">
        <f t="shared" si="0"/>
        <v>0.9</v>
      </c>
      <c r="K13" s="15">
        <v>15</v>
      </c>
    </row>
    <row r="14" spans="3:11" ht="12.75">
      <c r="C14" s="2"/>
      <c r="D14" s="2"/>
      <c r="E14" s="2"/>
      <c r="G14" s="462" t="s">
        <v>148</v>
      </c>
      <c r="H14" s="339">
        <f>SUM(H9:H13)</f>
        <v>35</v>
      </c>
      <c r="I14" s="451"/>
      <c r="J14" s="39"/>
      <c r="K14" s="451"/>
    </row>
    <row r="15" spans="1:11" ht="15.75">
      <c r="A15" s="659" t="s">
        <v>149</v>
      </c>
      <c r="B15" s="660"/>
      <c r="C15" s="661"/>
      <c r="D15" s="463"/>
      <c r="E15" s="463"/>
      <c r="F15" s="463"/>
      <c r="G15" s="370"/>
      <c r="H15" s="370"/>
      <c r="I15" s="15"/>
      <c r="J15" s="10"/>
      <c r="K15" s="15"/>
    </row>
    <row r="16" spans="1:11" ht="12.75">
      <c r="A16" s="640" t="s">
        <v>136</v>
      </c>
      <c r="B16" s="638"/>
      <c r="C16" s="639"/>
      <c r="D16" s="15"/>
      <c r="E16" s="15">
        <v>362</v>
      </c>
      <c r="F16" s="15" t="s">
        <v>125</v>
      </c>
      <c r="G16" s="48">
        <v>0.5</v>
      </c>
      <c r="H16" s="26">
        <v>1</v>
      </c>
      <c r="I16" s="48">
        <v>0.65</v>
      </c>
      <c r="J16" s="48">
        <v>0.65</v>
      </c>
      <c r="K16" s="15">
        <v>10</v>
      </c>
    </row>
    <row r="17" spans="1:11" ht="12.75">
      <c r="A17" s="640" t="s">
        <v>124</v>
      </c>
      <c r="B17" s="638"/>
      <c r="C17" s="639"/>
      <c r="D17" s="15"/>
      <c r="E17" s="15">
        <v>382</v>
      </c>
      <c r="F17" s="15" t="s">
        <v>125</v>
      </c>
      <c r="G17" s="48">
        <v>0.5</v>
      </c>
      <c r="H17" s="26">
        <v>1</v>
      </c>
      <c r="I17" s="48">
        <f aca="true" t="shared" si="1" ref="I17:J21">$G17+0.15</f>
        <v>0.65</v>
      </c>
      <c r="J17" s="48">
        <f t="shared" si="1"/>
        <v>0.65</v>
      </c>
      <c r="K17" s="15">
        <v>20</v>
      </c>
    </row>
    <row r="18" spans="1:11" ht="12.75">
      <c r="A18" s="640" t="s">
        <v>127</v>
      </c>
      <c r="B18" s="638"/>
      <c r="C18" s="639"/>
      <c r="D18" s="15"/>
      <c r="E18" s="15">
        <v>410</v>
      </c>
      <c r="F18" s="15" t="s">
        <v>11</v>
      </c>
      <c r="G18" s="48">
        <v>0.75</v>
      </c>
      <c r="H18" s="26">
        <v>1</v>
      </c>
      <c r="I18" s="48">
        <f t="shared" si="1"/>
        <v>0.9</v>
      </c>
      <c r="J18" s="48">
        <f t="shared" si="1"/>
        <v>0.9</v>
      </c>
      <c r="K18" s="15">
        <v>15</v>
      </c>
    </row>
    <row r="19" spans="1:11" ht="12.75">
      <c r="A19" s="640" t="s">
        <v>200</v>
      </c>
      <c r="B19" s="638"/>
      <c r="C19" s="639"/>
      <c r="D19" s="15"/>
      <c r="E19" s="15">
        <v>561</v>
      </c>
      <c r="F19" s="15" t="s">
        <v>11</v>
      </c>
      <c r="G19" s="48">
        <v>0.75</v>
      </c>
      <c r="H19" s="26">
        <v>5</v>
      </c>
      <c r="I19" s="48">
        <f t="shared" si="1"/>
        <v>0.9</v>
      </c>
      <c r="J19" s="48">
        <f t="shared" si="1"/>
        <v>0.9</v>
      </c>
      <c r="K19" s="15">
        <v>10</v>
      </c>
    </row>
    <row r="20" spans="1:11" ht="12.75">
      <c r="A20" s="640" t="s">
        <v>266</v>
      </c>
      <c r="B20" s="638"/>
      <c r="C20" s="639"/>
      <c r="D20" s="15"/>
      <c r="E20" s="15">
        <v>634</v>
      </c>
      <c r="F20" s="15" t="s">
        <v>11</v>
      </c>
      <c r="G20" s="48">
        <v>0.75</v>
      </c>
      <c r="H20" s="26">
        <v>5</v>
      </c>
      <c r="I20" s="48">
        <f t="shared" si="1"/>
        <v>0.9</v>
      </c>
      <c r="J20" s="48">
        <f t="shared" si="1"/>
        <v>0.9</v>
      </c>
      <c r="K20" s="15">
        <v>15</v>
      </c>
    </row>
    <row r="21" spans="1:11" ht="12.75">
      <c r="A21" s="640" t="s">
        <v>267</v>
      </c>
      <c r="B21" s="638"/>
      <c r="C21" s="639"/>
      <c r="D21" s="15"/>
      <c r="E21" s="15">
        <v>558</v>
      </c>
      <c r="F21" s="15" t="s">
        <v>11</v>
      </c>
      <c r="G21" s="48">
        <v>0.75</v>
      </c>
      <c r="H21" s="26">
        <v>10</v>
      </c>
      <c r="I21" s="48">
        <f t="shared" si="1"/>
        <v>0.9</v>
      </c>
      <c r="J21" s="48">
        <f t="shared" si="1"/>
        <v>0.9</v>
      </c>
      <c r="K21" s="15">
        <v>15</v>
      </c>
    </row>
    <row r="22" spans="1:11" ht="12.75">
      <c r="A22" s="640" t="s">
        <v>152</v>
      </c>
      <c r="B22" s="638"/>
      <c r="C22" s="639"/>
      <c r="D22" s="15"/>
      <c r="E22" s="15">
        <v>606</v>
      </c>
      <c r="F22" s="15" t="s">
        <v>125</v>
      </c>
      <c r="G22" s="48">
        <v>0.5</v>
      </c>
      <c r="H22" s="26">
        <v>1</v>
      </c>
      <c r="I22" s="48">
        <v>0.65</v>
      </c>
      <c r="J22" s="48">
        <v>0.65</v>
      </c>
      <c r="K22" s="15">
        <v>20</v>
      </c>
    </row>
    <row r="23" spans="1:11" ht="12.75">
      <c r="A23" s="640" t="s">
        <v>141</v>
      </c>
      <c r="B23" s="638"/>
      <c r="C23" s="639"/>
      <c r="D23" s="15"/>
      <c r="E23" s="15">
        <v>620</v>
      </c>
      <c r="F23" s="15" t="s">
        <v>125</v>
      </c>
      <c r="G23" s="48">
        <v>0.5</v>
      </c>
      <c r="H23" s="26">
        <v>1</v>
      </c>
      <c r="I23" s="48">
        <f>$G23+0.15</f>
        <v>0.65</v>
      </c>
      <c r="J23" s="48">
        <f>$G23+0.15</f>
        <v>0.65</v>
      </c>
      <c r="K23" s="15">
        <v>20</v>
      </c>
    </row>
    <row r="24" spans="1:11" ht="12.75">
      <c r="A24" s="640" t="s">
        <v>264</v>
      </c>
      <c r="B24" s="638"/>
      <c r="C24" s="639"/>
      <c r="D24" s="15"/>
      <c r="E24" s="15">
        <v>313</v>
      </c>
      <c r="F24" s="15" t="s">
        <v>11</v>
      </c>
      <c r="G24" s="48">
        <v>0.75</v>
      </c>
      <c r="H24" s="26">
        <v>25</v>
      </c>
      <c r="I24" s="48">
        <f>$G24+0.15</f>
        <v>0.9</v>
      </c>
      <c r="J24" s="48">
        <f>$G24+0.15</f>
        <v>0.9</v>
      </c>
      <c r="K24" s="15">
        <v>15</v>
      </c>
    </row>
    <row r="25" spans="3:11" ht="12.75">
      <c r="C25" s="2"/>
      <c r="D25" s="2"/>
      <c r="E25" s="2"/>
      <c r="G25" s="462" t="s">
        <v>148</v>
      </c>
      <c r="H25" s="339">
        <f>SUM(H16:H24)</f>
        <v>50</v>
      </c>
      <c r="I25" s="451"/>
      <c r="J25" s="39"/>
      <c r="K25" s="451"/>
    </row>
    <row r="26" spans="1:11" ht="15.75">
      <c r="A26" s="656" t="s">
        <v>153</v>
      </c>
      <c r="B26" s="657"/>
      <c r="C26" s="658"/>
      <c r="D26" s="463"/>
      <c r="E26" s="463"/>
      <c r="F26" s="370"/>
      <c r="G26" s="370"/>
      <c r="H26" s="370"/>
      <c r="I26" s="15"/>
      <c r="J26" s="10"/>
      <c r="K26" s="15"/>
    </row>
    <row r="27" spans="1:11" ht="12.75">
      <c r="A27" s="640" t="s">
        <v>124</v>
      </c>
      <c r="B27" s="638"/>
      <c r="C27" s="639"/>
      <c r="D27" s="15"/>
      <c r="E27" s="15">
        <v>382</v>
      </c>
      <c r="F27" s="15" t="s">
        <v>125</v>
      </c>
      <c r="G27" s="48">
        <v>0.5</v>
      </c>
      <c r="H27" s="26">
        <v>1</v>
      </c>
      <c r="I27" s="48">
        <f aca="true" t="shared" si="2" ref="I27:J30">$G27+0.15</f>
        <v>0.65</v>
      </c>
      <c r="J27" s="48">
        <f t="shared" si="2"/>
        <v>0.65</v>
      </c>
      <c r="K27" s="15">
        <v>20</v>
      </c>
    </row>
    <row r="28" spans="1:11" ht="12.75">
      <c r="A28" s="640" t="s">
        <v>200</v>
      </c>
      <c r="B28" s="638"/>
      <c r="C28" s="639"/>
      <c r="D28" s="15"/>
      <c r="E28" s="15">
        <v>561</v>
      </c>
      <c r="F28" s="15" t="s">
        <v>11</v>
      </c>
      <c r="G28" s="48">
        <v>0.75</v>
      </c>
      <c r="H28" s="26">
        <v>5</v>
      </c>
      <c r="I28" s="48">
        <f t="shared" si="2"/>
        <v>0.9</v>
      </c>
      <c r="J28" s="48">
        <f t="shared" si="2"/>
        <v>0.9</v>
      </c>
      <c r="K28" s="15">
        <v>10</v>
      </c>
    </row>
    <row r="29" spans="1:11" ht="12.75">
      <c r="A29" s="640" t="s">
        <v>267</v>
      </c>
      <c r="B29" s="638"/>
      <c r="C29" s="639"/>
      <c r="D29" s="15"/>
      <c r="E29" s="15">
        <v>558</v>
      </c>
      <c r="F29" s="15" t="s">
        <v>11</v>
      </c>
      <c r="G29" s="48">
        <v>0.75</v>
      </c>
      <c r="H29" s="26">
        <v>4</v>
      </c>
      <c r="I29" s="48">
        <f t="shared" si="2"/>
        <v>0.9</v>
      </c>
      <c r="J29" s="48">
        <f t="shared" si="2"/>
        <v>0.9</v>
      </c>
      <c r="K29" s="15">
        <v>15</v>
      </c>
    </row>
    <row r="30" spans="1:11" ht="12.75">
      <c r="A30" s="640" t="s">
        <v>264</v>
      </c>
      <c r="B30" s="638"/>
      <c r="C30" s="639"/>
      <c r="D30" s="15"/>
      <c r="E30" s="15">
        <v>313</v>
      </c>
      <c r="F30" s="15" t="s">
        <v>11</v>
      </c>
      <c r="G30" s="48">
        <v>0.75</v>
      </c>
      <c r="H30" s="26">
        <v>25</v>
      </c>
      <c r="I30" s="48">
        <f t="shared" si="2"/>
        <v>0.9</v>
      </c>
      <c r="J30" s="48">
        <f t="shared" si="2"/>
        <v>0.9</v>
      </c>
      <c r="K30" s="15">
        <v>15</v>
      </c>
    </row>
    <row r="31" spans="3:11" ht="12.75">
      <c r="C31" s="2"/>
      <c r="D31" s="2"/>
      <c r="E31" s="2"/>
      <c r="G31" s="462" t="s">
        <v>148</v>
      </c>
      <c r="H31" s="339">
        <f>SUM(H27:H30)</f>
        <v>35</v>
      </c>
      <c r="I31" s="451"/>
      <c r="J31" s="39"/>
      <c r="K31" s="451"/>
    </row>
    <row r="32" spans="1:11" ht="15.75">
      <c r="A32" s="656" t="s">
        <v>154</v>
      </c>
      <c r="B32" s="657"/>
      <c r="C32" s="658"/>
      <c r="D32" s="463"/>
      <c r="E32" s="463"/>
      <c r="F32" s="463"/>
      <c r="G32" s="370"/>
      <c r="H32" s="370"/>
      <c r="I32" s="15"/>
      <c r="J32" s="10"/>
      <c r="K32" s="15"/>
    </row>
    <row r="33" spans="1:11" ht="12.75">
      <c r="A33" s="640" t="s">
        <v>136</v>
      </c>
      <c r="B33" s="638"/>
      <c r="C33" s="639"/>
      <c r="D33" s="15"/>
      <c r="E33" s="15">
        <v>362</v>
      </c>
      <c r="F33" s="15" t="s">
        <v>125</v>
      </c>
      <c r="G33" s="48">
        <v>0.5</v>
      </c>
      <c r="H33" s="26">
        <v>1</v>
      </c>
      <c r="I33" s="48">
        <f aca="true" t="shared" si="3" ref="I33:J41">$G33+0.15</f>
        <v>0.65</v>
      </c>
      <c r="J33" s="48">
        <f t="shared" si="3"/>
        <v>0.65</v>
      </c>
      <c r="K33" s="15">
        <v>10</v>
      </c>
    </row>
    <row r="34" spans="1:11" ht="12.75">
      <c r="A34" s="640" t="s">
        <v>124</v>
      </c>
      <c r="B34" s="638"/>
      <c r="C34" s="639"/>
      <c r="D34" s="42"/>
      <c r="E34" s="42">
        <v>382</v>
      </c>
      <c r="F34" s="15" t="s">
        <v>125</v>
      </c>
      <c r="G34" s="48">
        <v>0.5</v>
      </c>
      <c r="H34" s="26">
        <v>1</v>
      </c>
      <c r="I34" s="48">
        <f t="shared" si="3"/>
        <v>0.65</v>
      </c>
      <c r="J34" s="48">
        <f t="shared" si="3"/>
        <v>0.65</v>
      </c>
      <c r="K34" s="15">
        <v>20</v>
      </c>
    </row>
    <row r="35" spans="1:11" ht="12.75">
      <c r="A35" s="640" t="s">
        <v>127</v>
      </c>
      <c r="B35" s="638"/>
      <c r="C35" s="639"/>
      <c r="D35" s="15"/>
      <c r="E35" s="15">
        <v>410</v>
      </c>
      <c r="F35" s="15" t="s">
        <v>11</v>
      </c>
      <c r="G35" s="48">
        <v>0.75</v>
      </c>
      <c r="H35" s="26">
        <v>1</v>
      </c>
      <c r="I35" s="48">
        <f t="shared" si="3"/>
        <v>0.9</v>
      </c>
      <c r="J35" s="48">
        <f t="shared" si="3"/>
        <v>0.9</v>
      </c>
      <c r="K35" s="15">
        <v>15</v>
      </c>
    </row>
    <row r="36" spans="1:11" ht="12.75">
      <c r="A36" s="640" t="s">
        <v>200</v>
      </c>
      <c r="B36" s="638"/>
      <c r="C36" s="639"/>
      <c r="D36" s="15"/>
      <c r="E36" s="15">
        <v>561</v>
      </c>
      <c r="F36" s="15" t="s">
        <v>11</v>
      </c>
      <c r="G36" s="48">
        <v>0.75</v>
      </c>
      <c r="H36" s="26">
        <v>5</v>
      </c>
      <c r="I36" s="48">
        <f t="shared" si="3"/>
        <v>0.9</v>
      </c>
      <c r="J36" s="48">
        <f t="shared" si="3"/>
        <v>0.9</v>
      </c>
      <c r="K36" s="15">
        <v>10</v>
      </c>
    </row>
    <row r="37" spans="1:11" ht="12.75">
      <c r="A37" s="640" t="s">
        <v>266</v>
      </c>
      <c r="B37" s="638"/>
      <c r="C37" s="639"/>
      <c r="D37" s="15"/>
      <c r="E37" s="15">
        <v>634</v>
      </c>
      <c r="F37" s="15" t="s">
        <v>11</v>
      </c>
      <c r="G37" s="48">
        <v>0.75</v>
      </c>
      <c r="H37" s="26">
        <v>5</v>
      </c>
      <c r="I37" s="48">
        <f t="shared" si="3"/>
        <v>0.9</v>
      </c>
      <c r="J37" s="48">
        <f t="shared" si="3"/>
        <v>0.9</v>
      </c>
      <c r="K37" s="15">
        <v>15</v>
      </c>
    </row>
    <row r="38" spans="1:11" ht="12.75">
      <c r="A38" s="640" t="s">
        <v>267</v>
      </c>
      <c r="B38" s="638"/>
      <c r="C38" s="639"/>
      <c r="D38" s="15"/>
      <c r="E38" s="15">
        <v>558</v>
      </c>
      <c r="F38" s="15" t="s">
        <v>11</v>
      </c>
      <c r="G38" s="48">
        <v>0.75</v>
      </c>
      <c r="H38" s="26">
        <v>10</v>
      </c>
      <c r="I38" s="48">
        <f t="shared" si="3"/>
        <v>0.9</v>
      </c>
      <c r="J38" s="48">
        <f t="shared" si="3"/>
        <v>0.9</v>
      </c>
      <c r="K38" s="15">
        <v>15</v>
      </c>
    </row>
    <row r="39" spans="1:11" ht="12.75">
      <c r="A39" s="640" t="s">
        <v>152</v>
      </c>
      <c r="B39" s="638"/>
      <c r="C39" s="639"/>
      <c r="D39" s="15"/>
      <c r="E39" s="15">
        <v>606</v>
      </c>
      <c r="F39" s="15" t="s">
        <v>125</v>
      </c>
      <c r="G39" s="48">
        <v>0.75</v>
      </c>
      <c r="H39" s="26">
        <v>1</v>
      </c>
      <c r="I39" s="48">
        <f t="shared" si="3"/>
        <v>0.9</v>
      </c>
      <c r="J39" s="48">
        <f t="shared" si="3"/>
        <v>0.9</v>
      </c>
      <c r="K39" s="15">
        <v>20</v>
      </c>
    </row>
    <row r="40" spans="1:11" ht="12.75">
      <c r="A40" s="640" t="s">
        <v>141</v>
      </c>
      <c r="B40" s="638"/>
      <c r="C40" s="639"/>
      <c r="D40" s="15"/>
      <c r="E40" s="15">
        <v>620</v>
      </c>
      <c r="F40" s="15" t="s">
        <v>125</v>
      </c>
      <c r="G40" s="48">
        <v>0.5</v>
      </c>
      <c r="H40" s="26">
        <v>1</v>
      </c>
      <c r="I40" s="48">
        <f t="shared" si="3"/>
        <v>0.65</v>
      </c>
      <c r="J40" s="48">
        <f t="shared" si="3"/>
        <v>0.65</v>
      </c>
      <c r="K40" s="15">
        <v>20</v>
      </c>
    </row>
    <row r="41" spans="1:11" ht="12.75">
      <c r="A41" s="640" t="s">
        <v>264</v>
      </c>
      <c r="B41" s="638"/>
      <c r="C41" s="639"/>
      <c r="D41" s="15"/>
      <c r="E41" s="15">
        <v>313</v>
      </c>
      <c r="F41" s="15" t="s">
        <v>11</v>
      </c>
      <c r="G41" s="48">
        <v>0.75</v>
      </c>
      <c r="H41" s="26">
        <v>25</v>
      </c>
      <c r="I41" s="48">
        <f t="shared" si="3"/>
        <v>0.9</v>
      </c>
      <c r="J41" s="48">
        <f t="shared" si="3"/>
        <v>0.9</v>
      </c>
      <c r="K41" s="15">
        <v>15</v>
      </c>
    </row>
    <row r="42" spans="3:11" ht="12.75">
      <c r="C42" s="2"/>
      <c r="D42" s="2"/>
      <c r="E42" s="2"/>
      <c r="G42" s="462" t="s">
        <v>148</v>
      </c>
      <c r="H42" s="339">
        <f>SUM(H33:H41)</f>
        <v>50</v>
      </c>
      <c r="I42" s="451"/>
      <c r="J42" s="39"/>
      <c r="K42" s="451"/>
    </row>
    <row r="43" spans="1:11" ht="15.75">
      <c r="A43" s="656" t="s">
        <v>155</v>
      </c>
      <c r="B43" s="657"/>
      <c r="C43" s="658"/>
      <c r="D43" s="463"/>
      <c r="E43" s="463"/>
      <c r="F43" s="463"/>
      <c r="G43" s="370"/>
      <c r="H43" s="370"/>
      <c r="I43" s="15"/>
      <c r="J43" s="10"/>
      <c r="K43" s="15"/>
    </row>
    <row r="44" spans="1:11" ht="12.75">
      <c r="A44" s="640" t="s">
        <v>136</v>
      </c>
      <c r="B44" s="638"/>
      <c r="C44" s="639"/>
      <c r="D44" s="15"/>
      <c r="E44" s="15">
        <v>362</v>
      </c>
      <c r="F44" s="15" t="s">
        <v>125</v>
      </c>
      <c r="G44" s="48">
        <v>0.5</v>
      </c>
      <c r="H44" s="26">
        <v>1</v>
      </c>
      <c r="I44" s="48">
        <f aca="true" t="shared" si="4" ref="I44:J52">$G44+0.15</f>
        <v>0.65</v>
      </c>
      <c r="J44" s="48">
        <f t="shared" si="4"/>
        <v>0.65</v>
      </c>
      <c r="K44" s="15">
        <v>10</v>
      </c>
    </row>
    <row r="45" spans="1:11" ht="12.75">
      <c r="A45" s="640" t="s">
        <v>124</v>
      </c>
      <c r="B45" s="638"/>
      <c r="C45" s="639"/>
      <c r="D45" s="15"/>
      <c r="E45" s="15">
        <v>382</v>
      </c>
      <c r="F45" s="15" t="s">
        <v>125</v>
      </c>
      <c r="G45" s="48">
        <v>0.5</v>
      </c>
      <c r="H45" s="26">
        <v>1</v>
      </c>
      <c r="I45" s="48">
        <f t="shared" si="4"/>
        <v>0.65</v>
      </c>
      <c r="J45" s="48">
        <f t="shared" si="4"/>
        <v>0.65</v>
      </c>
      <c r="K45" s="15">
        <v>20</v>
      </c>
    </row>
    <row r="46" spans="1:11" ht="12.75">
      <c r="A46" s="640" t="s">
        <v>127</v>
      </c>
      <c r="B46" s="638"/>
      <c r="C46" s="639"/>
      <c r="D46" s="15"/>
      <c r="E46" s="15">
        <v>410</v>
      </c>
      <c r="F46" s="15" t="s">
        <v>11</v>
      </c>
      <c r="G46" s="48">
        <v>0.75</v>
      </c>
      <c r="H46" s="26">
        <v>1</v>
      </c>
      <c r="I46" s="48">
        <f t="shared" si="4"/>
        <v>0.9</v>
      </c>
      <c r="J46" s="48">
        <f t="shared" si="4"/>
        <v>0.9</v>
      </c>
      <c r="K46" s="15">
        <v>15</v>
      </c>
    </row>
    <row r="47" spans="1:11" ht="12.75">
      <c r="A47" s="640" t="s">
        <v>200</v>
      </c>
      <c r="B47" s="638"/>
      <c r="C47" s="639"/>
      <c r="D47" s="15"/>
      <c r="E47" s="15">
        <v>561</v>
      </c>
      <c r="F47" s="15" t="s">
        <v>11</v>
      </c>
      <c r="G47" s="48">
        <v>0.75</v>
      </c>
      <c r="H47" s="26">
        <v>5</v>
      </c>
      <c r="I47" s="48">
        <f t="shared" si="4"/>
        <v>0.9</v>
      </c>
      <c r="J47" s="48">
        <f t="shared" si="4"/>
        <v>0.9</v>
      </c>
      <c r="K47" s="15">
        <v>10</v>
      </c>
    </row>
    <row r="48" spans="1:11" ht="12.75">
      <c r="A48" s="640" t="s">
        <v>266</v>
      </c>
      <c r="B48" s="638"/>
      <c r="C48" s="639"/>
      <c r="D48" s="15"/>
      <c r="E48" s="15">
        <v>635</v>
      </c>
      <c r="F48" s="15" t="s">
        <v>11</v>
      </c>
      <c r="G48" s="48">
        <v>0.75</v>
      </c>
      <c r="H48" s="26">
        <v>2</v>
      </c>
      <c r="I48" s="48">
        <f t="shared" si="4"/>
        <v>0.9</v>
      </c>
      <c r="J48" s="48">
        <f t="shared" si="4"/>
        <v>0.9</v>
      </c>
      <c r="K48" s="15">
        <v>15</v>
      </c>
    </row>
    <row r="49" spans="1:11" ht="12.75">
      <c r="A49" s="640" t="s">
        <v>267</v>
      </c>
      <c r="B49" s="638"/>
      <c r="C49" s="639"/>
      <c r="D49" s="15"/>
      <c r="E49" s="15">
        <v>558</v>
      </c>
      <c r="F49" s="15" t="s">
        <v>11</v>
      </c>
      <c r="G49" s="48">
        <v>0.75</v>
      </c>
      <c r="H49" s="26">
        <v>4</v>
      </c>
      <c r="I49" s="48">
        <f t="shared" si="4"/>
        <v>0.9</v>
      </c>
      <c r="J49" s="48">
        <f t="shared" si="4"/>
        <v>0.9</v>
      </c>
      <c r="K49" s="15">
        <v>15</v>
      </c>
    </row>
    <row r="50" spans="1:11" ht="12.75">
      <c r="A50" s="640" t="s">
        <v>152</v>
      </c>
      <c r="B50" s="638"/>
      <c r="C50" s="639"/>
      <c r="D50" s="15"/>
      <c r="E50" s="15">
        <v>606</v>
      </c>
      <c r="F50" s="15" t="s">
        <v>125</v>
      </c>
      <c r="G50" s="48">
        <v>0.5</v>
      </c>
      <c r="H50" s="26">
        <v>1</v>
      </c>
      <c r="I50" s="48">
        <f t="shared" si="4"/>
        <v>0.65</v>
      </c>
      <c r="J50" s="48">
        <f t="shared" si="4"/>
        <v>0.65</v>
      </c>
      <c r="K50" s="15">
        <v>20</v>
      </c>
    </row>
    <row r="51" spans="1:11" ht="12.75">
      <c r="A51" s="640" t="s">
        <v>141</v>
      </c>
      <c r="B51" s="638"/>
      <c r="C51" s="639"/>
      <c r="D51" s="15"/>
      <c r="E51" s="15">
        <v>620</v>
      </c>
      <c r="F51" s="15" t="s">
        <v>125</v>
      </c>
      <c r="G51" s="48">
        <v>0.5</v>
      </c>
      <c r="H51" s="26">
        <v>1</v>
      </c>
      <c r="I51" s="48">
        <f t="shared" si="4"/>
        <v>0.65</v>
      </c>
      <c r="J51" s="48">
        <f t="shared" si="4"/>
        <v>0.65</v>
      </c>
      <c r="K51" s="15">
        <v>20</v>
      </c>
    </row>
    <row r="52" spans="1:11" ht="12.75">
      <c r="A52" s="640" t="s">
        <v>264</v>
      </c>
      <c r="B52" s="638"/>
      <c r="C52" s="639"/>
      <c r="D52" s="15"/>
      <c r="E52" s="15">
        <v>313</v>
      </c>
      <c r="F52" s="15" t="s">
        <v>11</v>
      </c>
      <c r="G52" s="48">
        <v>0.75</v>
      </c>
      <c r="H52" s="26">
        <v>25</v>
      </c>
      <c r="I52" s="48">
        <f t="shared" si="4"/>
        <v>0.9</v>
      </c>
      <c r="J52" s="48">
        <f t="shared" si="4"/>
        <v>0.9</v>
      </c>
      <c r="K52" s="15">
        <v>15</v>
      </c>
    </row>
    <row r="53" spans="3:8" ht="12.75">
      <c r="C53" s="2"/>
      <c r="D53" s="2"/>
      <c r="E53" s="2"/>
      <c r="G53" s="24" t="s">
        <v>148</v>
      </c>
      <c r="H53" s="25">
        <f>SUM(H44:H52)</f>
        <v>41</v>
      </c>
    </row>
    <row r="54" spans="1:8" ht="12.75">
      <c r="A54" s="650" t="s">
        <v>195</v>
      </c>
      <c r="B54" s="651"/>
      <c r="C54" s="652"/>
      <c r="D54" s="55"/>
      <c r="E54" s="55"/>
      <c r="F54" s="46"/>
      <c r="G54" s="10"/>
      <c r="H54" s="10">
        <v>25</v>
      </c>
    </row>
    <row r="55" spans="1:8" ht="12.75">
      <c r="A55" s="653" t="s">
        <v>156</v>
      </c>
      <c r="B55" s="654"/>
      <c r="C55" s="655"/>
      <c r="D55" s="347"/>
      <c r="E55" s="55"/>
      <c r="F55" s="15"/>
      <c r="G55" s="10"/>
      <c r="H55" s="10">
        <v>15</v>
      </c>
    </row>
    <row r="56" spans="1:8" ht="12.75">
      <c r="A56" s="653" t="s">
        <v>157</v>
      </c>
      <c r="B56" s="654"/>
      <c r="C56" s="655"/>
      <c r="D56" s="55"/>
      <c r="E56" s="55"/>
      <c r="F56" s="15"/>
      <c r="G56" s="10"/>
      <c r="H56" s="10">
        <v>10</v>
      </c>
    </row>
    <row r="57" spans="3:8" ht="12.75">
      <c r="C57" s="2"/>
      <c r="D57" s="2"/>
      <c r="E57" s="2"/>
      <c r="G57" s="24" t="s">
        <v>148</v>
      </c>
      <c r="H57" s="25">
        <f>SUM(H54:H56)</f>
        <v>50</v>
      </c>
    </row>
    <row r="58" spans="3:8" ht="12.75">
      <c r="C58" s="2"/>
      <c r="D58" s="2"/>
      <c r="E58" s="2"/>
      <c r="G58" s="371"/>
      <c r="H58" s="372"/>
    </row>
    <row r="59" spans="1:11" ht="15.75">
      <c r="A59" s="656" t="s">
        <v>312</v>
      </c>
      <c r="B59" s="657"/>
      <c r="C59" s="658"/>
      <c r="D59" s="468"/>
      <c r="E59" s="469"/>
      <c r="F59" s="470"/>
      <c r="G59" s="469"/>
      <c r="H59" s="469"/>
      <c r="I59" s="370"/>
      <c r="J59" s="370"/>
      <c r="K59" s="40"/>
    </row>
    <row r="60" spans="1:11" ht="12.75">
      <c r="A60" s="647"/>
      <c r="B60" s="648"/>
      <c r="C60" s="649"/>
      <c r="D60" s="464"/>
      <c r="E60" s="465"/>
      <c r="F60" s="466"/>
      <c r="G60" s="467"/>
      <c r="H60" s="465"/>
      <c r="I60" s="457"/>
      <c r="J60" s="457"/>
      <c r="K60" s="264"/>
    </row>
    <row r="61" spans="1:11" ht="12.75">
      <c r="A61" s="640" t="s">
        <v>313</v>
      </c>
      <c r="B61" s="638"/>
      <c r="C61" s="639"/>
      <c r="D61" s="15"/>
      <c r="E61" s="15">
        <v>634</v>
      </c>
      <c r="F61" s="15" t="s">
        <v>11</v>
      </c>
      <c r="G61" s="48">
        <v>0.5</v>
      </c>
      <c r="H61" s="10">
        <v>4</v>
      </c>
      <c r="I61" s="48">
        <f aca="true" t="shared" si="5" ref="I61:J63">$G61+0.15</f>
        <v>0.65</v>
      </c>
      <c r="J61" s="48">
        <f t="shared" si="5"/>
        <v>0.65</v>
      </c>
      <c r="K61" s="15">
        <v>15</v>
      </c>
    </row>
    <row r="62" spans="1:11" ht="12.75">
      <c r="A62" s="640" t="s">
        <v>314</v>
      </c>
      <c r="B62" s="638"/>
      <c r="C62" s="639"/>
      <c r="D62" s="15"/>
      <c r="E62" s="15">
        <v>313</v>
      </c>
      <c r="F62" s="15" t="s">
        <v>11</v>
      </c>
      <c r="G62" s="48">
        <v>0.5</v>
      </c>
      <c r="H62" s="26">
        <v>25</v>
      </c>
      <c r="I62" s="48">
        <f t="shared" si="5"/>
        <v>0.65</v>
      </c>
      <c r="J62" s="48">
        <f t="shared" si="5"/>
        <v>0.65</v>
      </c>
      <c r="K62" s="15">
        <v>15</v>
      </c>
    </row>
    <row r="63" spans="1:11" ht="12.75">
      <c r="A63" s="640" t="s">
        <v>315</v>
      </c>
      <c r="B63" s="638"/>
      <c r="C63" s="639"/>
      <c r="D63" s="10"/>
      <c r="E63" s="15">
        <v>359</v>
      </c>
      <c r="F63" s="15" t="s">
        <v>11</v>
      </c>
      <c r="G63" s="48">
        <v>0.5</v>
      </c>
      <c r="H63" s="15">
        <v>0</v>
      </c>
      <c r="I63" s="48">
        <f t="shared" si="5"/>
        <v>0.65</v>
      </c>
      <c r="J63" s="48">
        <f t="shared" si="5"/>
        <v>0.65</v>
      </c>
      <c r="K63" s="15">
        <v>15</v>
      </c>
    </row>
    <row r="64" spans="1:11" ht="13.5" thickBot="1">
      <c r="A64" s="474"/>
      <c r="B64" s="474"/>
      <c r="C64" s="474"/>
      <c r="D64" s="5"/>
      <c r="E64" s="17"/>
      <c r="F64" s="17"/>
      <c r="G64" s="448"/>
      <c r="H64" s="17"/>
      <c r="I64" s="448"/>
      <c r="J64" s="448"/>
      <c r="K64" s="17"/>
    </row>
    <row r="65" spans="1:11" ht="18.75" thickBot="1">
      <c r="A65" s="615" t="s">
        <v>394</v>
      </c>
      <c r="B65" s="616"/>
      <c r="C65" s="616"/>
      <c r="D65" s="616"/>
      <c r="E65" s="616"/>
      <c r="F65" s="616"/>
      <c r="G65" s="616"/>
      <c r="H65" s="616"/>
      <c r="I65" s="616"/>
      <c r="J65" s="616"/>
      <c r="K65" s="617"/>
    </row>
    <row r="66" spans="1:11" ht="16.5" thickBot="1">
      <c r="A66" s="618" t="s">
        <v>448</v>
      </c>
      <c r="B66" s="619"/>
      <c r="C66" s="241"/>
      <c r="D66" s="241"/>
      <c r="E66" s="242"/>
      <c r="F66" s="242"/>
      <c r="G66" s="620" t="s">
        <v>391</v>
      </c>
      <c r="H66" s="620"/>
      <c r="I66" s="620"/>
      <c r="J66" s="620"/>
      <c r="K66" s="621"/>
    </row>
    <row r="67" spans="1:11" ht="57" customHeight="1" thickBot="1">
      <c r="A67" s="622" t="s">
        <v>389</v>
      </c>
      <c r="B67" s="623"/>
      <c r="C67" s="450"/>
      <c r="D67" s="450"/>
      <c r="E67" s="77" t="s">
        <v>59</v>
      </c>
      <c r="F67" s="77" t="s">
        <v>95</v>
      </c>
      <c r="G67" s="77" t="s">
        <v>96</v>
      </c>
      <c r="H67" s="78" t="s">
        <v>97</v>
      </c>
      <c r="I67" s="156" t="s">
        <v>242</v>
      </c>
      <c r="J67" s="246" t="s">
        <v>243</v>
      </c>
      <c r="K67" s="442" t="s">
        <v>260</v>
      </c>
    </row>
    <row r="68" spans="1:11" ht="15.75" customHeight="1">
      <c r="A68" s="644" t="s">
        <v>303</v>
      </c>
      <c r="B68" s="645"/>
      <c r="C68" s="646"/>
      <c r="D68" s="461"/>
      <c r="E68" s="449"/>
      <c r="F68" s="370"/>
      <c r="G68" s="458"/>
      <c r="H68" s="459"/>
      <c r="I68" s="370"/>
      <c r="J68" s="370"/>
      <c r="K68" s="40"/>
    </row>
    <row r="69" spans="1:11" ht="12.75">
      <c r="A69" s="640" t="s">
        <v>278</v>
      </c>
      <c r="B69" s="638"/>
      <c r="C69" s="639"/>
      <c r="D69" s="105"/>
      <c r="E69" s="105">
        <v>365</v>
      </c>
      <c r="F69" s="105" t="s">
        <v>11</v>
      </c>
      <c r="G69" s="460">
        <v>0.5</v>
      </c>
      <c r="H69" s="204"/>
      <c r="I69" s="460">
        <f>$G69+0.15</f>
        <v>0.65</v>
      </c>
      <c r="J69" s="460">
        <f>$G69+0.15</f>
        <v>0.65</v>
      </c>
      <c r="K69" s="105">
        <v>15</v>
      </c>
    </row>
    <row r="70" spans="1:11" ht="12.75">
      <c r="A70" s="640" t="s">
        <v>304</v>
      </c>
      <c r="B70" s="638"/>
      <c r="C70" s="639"/>
      <c r="D70" s="10"/>
      <c r="E70" s="15">
        <v>100</v>
      </c>
      <c r="F70" s="15" t="s">
        <v>11</v>
      </c>
      <c r="G70" s="211">
        <v>100</v>
      </c>
      <c r="H70" s="10"/>
      <c r="I70" s="211">
        <v>100</v>
      </c>
      <c r="J70" s="211">
        <v>100</v>
      </c>
      <c r="K70" s="15">
        <v>1</v>
      </c>
    </row>
    <row r="71" spans="1:11" ht="12.75">
      <c r="A71" s="640" t="s">
        <v>98</v>
      </c>
      <c r="B71" s="638"/>
      <c r="C71" s="639"/>
      <c r="D71" s="10"/>
      <c r="E71" s="15">
        <v>340</v>
      </c>
      <c r="F71" s="15" t="s">
        <v>101</v>
      </c>
      <c r="G71" s="211">
        <v>25</v>
      </c>
      <c r="H71" s="10"/>
      <c r="I71" s="211">
        <v>25</v>
      </c>
      <c r="J71" s="211">
        <v>25</v>
      </c>
      <c r="K71" s="15">
        <v>1</v>
      </c>
    </row>
    <row r="72" spans="1:11" ht="12.75">
      <c r="A72" s="640" t="s">
        <v>123</v>
      </c>
      <c r="B72" s="638"/>
      <c r="C72" s="639"/>
      <c r="D72" s="10"/>
      <c r="E72" s="15">
        <v>342</v>
      </c>
      <c r="F72" s="15" t="s">
        <v>101</v>
      </c>
      <c r="G72" s="48">
        <v>0.75</v>
      </c>
      <c r="H72" s="10"/>
      <c r="I72" s="48">
        <f aca="true" t="shared" si="6" ref="I72:J75">$G72+0.15</f>
        <v>0.9</v>
      </c>
      <c r="J72" s="48">
        <f t="shared" si="6"/>
        <v>0.9</v>
      </c>
      <c r="K72" s="15">
        <v>10</v>
      </c>
    </row>
    <row r="73" spans="1:11" ht="12.75">
      <c r="A73" s="640" t="s">
        <v>100</v>
      </c>
      <c r="B73" s="638"/>
      <c r="C73" s="639"/>
      <c r="D73" s="10"/>
      <c r="E73" s="15">
        <v>393</v>
      </c>
      <c r="F73" s="15" t="s">
        <v>101</v>
      </c>
      <c r="G73" s="48">
        <v>0.75</v>
      </c>
      <c r="H73" s="10"/>
      <c r="I73" s="48">
        <f t="shared" si="6"/>
        <v>0.9</v>
      </c>
      <c r="J73" s="48">
        <f t="shared" si="6"/>
        <v>0.9</v>
      </c>
      <c r="K73" s="15">
        <v>10</v>
      </c>
    </row>
    <row r="74" spans="1:11" ht="12.75">
      <c r="A74" s="640" t="s">
        <v>128</v>
      </c>
      <c r="B74" s="638"/>
      <c r="C74" s="639"/>
      <c r="D74" s="10"/>
      <c r="E74" s="15">
        <v>412</v>
      </c>
      <c r="F74" s="15" t="s">
        <v>125</v>
      </c>
      <c r="G74" s="48">
        <v>0.75</v>
      </c>
      <c r="H74" s="10"/>
      <c r="I74" s="48">
        <f t="shared" si="6"/>
        <v>0.9</v>
      </c>
      <c r="J74" s="48">
        <f t="shared" si="6"/>
        <v>0.9</v>
      </c>
      <c r="K74" s="15">
        <v>10</v>
      </c>
    </row>
    <row r="75" spans="1:11" ht="12.75">
      <c r="A75" s="640" t="s">
        <v>277</v>
      </c>
      <c r="B75" s="638"/>
      <c r="C75" s="639"/>
      <c r="D75" s="15"/>
      <c r="E75" s="15">
        <v>769</v>
      </c>
      <c r="F75" s="15" t="s">
        <v>11</v>
      </c>
      <c r="G75" s="48">
        <v>0.5</v>
      </c>
      <c r="H75" s="10"/>
      <c r="I75" s="48">
        <f t="shared" si="6"/>
        <v>0.65</v>
      </c>
      <c r="J75" s="48">
        <f t="shared" si="6"/>
        <v>0.65</v>
      </c>
      <c r="K75" s="15">
        <v>15</v>
      </c>
    </row>
    <row r="76" spans="1:11" ht="12.75">
      <c r="A76" s="640" t="s">
        <v>219</v>
      </c>
      <c r="B76" s="638"/>
      <c r="C76" s="639"/>
      <c r="D76" s="10"/>
      <c r="E76" s="15">
        <v>449</v>
      </c>
      <c r="F76" s="15" t="s">
        <v>125</v>
      </c>
      <c r="G76" s="211">
        <v>10</v>
      </c>
      <c r="H76" s="10"/>
      <c r="I76" s="211">
        <v>10</v>
      </c>
      <c r="J76" s="211">
        <v>10</v>
      </c>
      <c r="K76" s="15">
        <v>1</v>
      </c>
    </row>
    <row r="77" spans="1:11" ht="12.75">
      <c r="A77" s="640" t="s">
        <v>137</v>
      </c>
      <c r="B77" s="638"/>
      <c r="C77" s="639"/>
      <c r="D77" s="10"/>
      <c r="E77" s="15">
        <v>468</v>
      </c>
      <c r="F77" s="15" t="s">
        <v>125</v>
      </c>
      <c r="G77" s="48">
        <v>0.5</v>
      </c>
      <c r="H77" s="10"/>
      <c r="I77" s="48">
        <f>$G77+0.15</f>
        <v>0.65</v>
      </c>
      <c r="J77" s="48">
        <f>$G77+0.15</f>
        <v>0.65</v>
      </c>
      <c r="K77" s="15">
        <v>15</v>
      </c>
    </row>
    <row r="78" spans="1:11" ht="12.75">
      <c r="A78" s="640" t="s">
        <v>328</v>
      </c>
      <c r="B78" s="638"/>
      <c r="C78" s="639"/>
      <c r="D78" s="10"/>
      <c r="E78" s="15">
        <v>590</v>
      </c>
      <c r="F78" s="15" t="s">
        <v>101</v>
      </c>
      <c r="G78" s="211">
        <v>3</v>
      </c>
      <c r="H78" s="15">
        <v>0</v>
      </c>
      <c r="I78" s="211">
        <v>3</v>
      </c>
      <c r="J78" s="211">
        <v>3</v>
      </c>
      <c r="K78" s="15">
        <v>1</v>
      </c>
    </row>
    <row r="79" spans="1:11" ht="12.75">
      <c r="A79" s="640" t="s">
        <v>329</v>
      </c>
      <c r="B79" s="638"/>
      <c r="C79" s="639"/>
      <c r="D79" s="10"/>
      <c r="E79" s="15">
        <v>590</v>
      </c>
      <c r="F79" s="15" t="s">
        <v>101</v>
      </c>
      <c r="G79" s="211">
        <v>5</v>
      </c>
      <c r="H79" s="15"/>
      <c r="I79" s="211">
        <v>5</v>
      </c>
      <c r="J79" s="211">
        <v>5</v>
      </c>
      <c r="K79" s="15">
        <v>1</v>
      </c>
    </row>
    <row r="80" spans="1:11" ht="12.75">
      <c r="A80" s="640" t="s">
        <v>330</v>
      </c>
      <c r="B80" s="638"/>
      <c r="C80" s="639"/>
      <c r="D80" s="10"/>
      <c r="E80" s="15">
        <v>590</v>
      </c>
      <c r="F80" s="15" t="s">
        <v>101</v>
      </c>
      <c r="G80" s="211">
        <v>7</v>
      </c>
      <c r="H80" s="15"/>
      <c r="I80" s="211">
        <v>7</v>
      </c>
      <c r="J80" s="211">
        <v>7</v>
      </c>
      <c r="K80" s="15">
        <v>1</v>
      </c>
    </row>
    <row r="81" spans="1:11" ht="12.75">
      <c r="A81" s="640" t="s">
        <v>331</v>
      </c>
      <c r="B81" s="638"/>
      <c r="C81" s="639"/>
      <c r="D81" s="10"/>
      <c r="E81" s="15">
        <v>590</v>
      </c>
      <c r="F81" s="15" t="s">
        <v>101</v>
      </c>
      <c r="G81" s="211">
        <v>5</v>
      </c>
      <c r="H81" s="15"/>
      <c r="I81" s="211">
        <v>5</v>
      </c>
      <c r="J81" s="211">
        <v>5</v>
      </c>
      <c r="K81" s="15">
        <v>1</v>
      </c>
    </row>
    <row r="82" spans="1:11" ht="12.75">
      <c r="A82" s="640" t="s">
        <v>332</v>
      </c>
      <c r="B82" s="638"/>
      <c r="C82" s="639"/>
      <c r="D82" s="10"/>
      <c r="E82" s="15">
        <v>590</v>
      </c>
      <c r="F82" s="15" t="s">
        <v>101</v>
      </c>
      <c r="G82" s="211">
        <v>7</v>
      </c>
      <c r="H82" s="15"/>
      <c r="I82" s="211">
        <v>7</v>
      </c>
      <c r="J82" s="211">
        <v>7</v>
      </c>
      <c r="K82" s="15">
        <v>1</v>
      </c>
    </row>
    <row r="83" spans="1:11" ht="12.75">
      <c r="A83" s="640" t="s">
        <v>333</v>
      </c>
      <c r="B83" s="638"/>
      <c r="C83" s="639"/>
      <c r="D83" s="10"/>
      <c r="E83" s="15">
        <v>590</v>
      </c>
      <c r="F83" s="15" t="s">
        <v>101</v>
      </c>
      <c r="G83" s="211">
        <v>9</v>
      </c>
      <c r="H83" s="15"/>
      <c r="I83" s="211">
        <v>9</v>
      </c>
      <c r="J83" s="211">
        <v>9</v>
      </c>
      <c r="K83" s="15">
        <v>1</v>
      </c>
    </row>
    <row r="84" spans="1:11" ht="12.75">
      <c r="A84" s="640" t="s">
        <v>334</v>
      </c>
      <c r="B84" s="638"/>
      <c r="C84" s="639"/>
      <c r="D84" s="10"/>
      <c r="E84" s="15">
        <v>590</v>
      </c>
      <c r="F84" s="15" t="s">
        <v>101</v>
      </c>
      <c r="G84" s="211">
        <v>8</v>
      </c>
      <c r="H84" s="15"/>
      <c r="I84" s="211">
        <v>8</v>
      </c>
      <c r="J84" s="211">
        <v>8</v>
      </c>
      <c r="K84" s="15">
        <v>1</v>
      </c>
    </row>
    <row r="85" spans="1:11" ht="12.75">
      <c r="A85" s="640" t="s">
        <v>335</v>
      </c>
      <c r="B85" s="638"/>
      <c r="C85" s="639"/>
      <c r="D85" s="10"/>
      <c r="E85" s="15">
        <v>590</v>
      </c>
      <c r="F85" s="15" t="s">
        <v>101</v>
      </c>
      <c r="G85" s="211">
        <v>10</v>
      </c>
      <c r="H85" s="15">
        <v>0</v>
      </c>
      <c r="I85" s="211">
        <v>10</v>
      </c>
      <c r="J85" s="211">
        <v>10</v>
      </c>
      <c r="K85" s="15">
        <v>1</v>
      </c>
    </row>
    <row r="86" spans="1:11" ht="12.75">
      <c r="A86" s="640" t="s">
        <v>336</v>
      </c>
      <c r="B86" s="638"/>
      <c r="C86" s="639"/>
      <c r="D86" s="10"/>
      <c r="E86" s="15">
        <v>590</v>
      </c>
      <c r="F86" s="15" t="s">
        <v>101</v>
      </c>
      <c r="G86" s="211">
        <v>12</v>
      </c>
      <c r="H86" s="15">
        <v>0</v>
      </c>
      <c r="I86" s="211">
        <v>12</v>
      </c>
      <c r="J86" s="211">
        <v>12</v>
      </c>
      <c r="K86" s="15">
        <v>1</v>
      </c>
    </row>
    <row r="87" spans="1:11" ht="12.75">
      <c r="A87" s="640" t="s">
        <v>280</v>
      </c>
      <c r="B87" s="638"/>
      <c r="C87" s="639"/>
      <c r="D87" s="15"/>
      <c r="E87" s="15">
        <v>521</v>
      </c>
      <c r="F87" s="56" t="s">
        <v>11</v>
      </c>
      <c r="G87" s="48">
        <v>0.5</v>
      </c>
      <c r="H87" s="10"/>
      <c r="I87" s="48">
        <f>$G87+0.15</f>
        <v>0.65</v>
      </c>
      <c r="J87" s="48">
        <f>$G87+0.15</f>
        <v>0.65</v>
      </c>
      <c r="K87" s="15">
        <v>20</v>
      </c>
    </row>
    <row r="88" spans="1:11" ht="12.75">
      <c r="A88" s="640" t="s">
        <v>455</v>
      </c>
      <c r="B88" s="638"/>
      <c r="C88" s="639"/>
      <c r="D88" s="10"/>
      <c r="E88" s="15">
        <v>329</v>
      </c>
      <c r="F88" s="15" t="s">
        <v>101</v>
      </c>
      <c r="G88" s="211">
        <v>40</v>
      </c>
      <c r="H88" s="10"/>
      <c r="I88" s="211">
        <v>40</v>
      </c>
      <c r="J88" s="211">
        <v>40</v>
      </c>
      <c r="K88" s="15">
        <v>1</v>
      </c>
    </row>
    <row r="89" spans="1:11" ht="12.75">
      <c r="A89" s="640" t="s">
        <v>302</v>
      </c>
      <c r="B89" s="638"/>
      <c r="C89" s="639"/>
      <c r="D89" s="10"/>
      <c r="E89" s="15">
        <v>359</v>
      </c>
      <c r="F89" s="15" t="s">
        <v>11</v>
      </c>
      <c r="G89" s="48">
        <v>0.75</v>
      </c>
      <c r="H89" s="10"/>
      <c r="I89" s="48">
        <f>$G89+0.15</f>
        <v>0.9</v>
      </c>
      <c r="J89" s="48">
        <f>$G89+0.15</f>
        <v>0.9</v>
      </c>
      <c r="K89" s="15">
        <v>15</v>
      </c>
    </row>
    <row r="90" spans="1:11" ht="12.75">
      <c r="A90" s="640" t="s">
        <v>279</v>
      </c>
      <c r="B90" s="638"/>
      <c r="C90" s="639"/>
      <c r="D90" s="15"/>
      <c r="E90" s="15">
        <v>635</v>
      </c>
      <c r="F90" s="15" t="s">
        <v>101</v>
      </c>
      <c r="G90" s="48">
        <v>0.75</v>
      </c>
      <c r="H90" s="10"/>
      <c r="I90" s="48">
        <f>$G90+0.15</f>
        <v>0.9</v>
      </c>
      <c r="J90" s="48">
        <f>$G90+0.15</f>
        <v>0.9</v>
      </c>
      <c r="K90" s="15">
        <v>10</v>
      </c>
    </row>
    <row r="91" spans="1:11" ht="12.75">
      <c r="A91" s="5"/>
      <c r="B91" s="5"/>
      <c r="C91" s="17"/>
      <c r="D91" s="17"/>
      <c r="E91" s="5"/>
      <c r="F91" s="17"/>
      <c r="G91" s="448"/>
      <c r="H91" s="5"/>
      <c r="I91" s="448"/>
      <c r="J91" s="448"/>
      <c r="K91" s="17"/>
    </row>
    <row r="92" spans="1:11" ht="13.5" thickBot="1">
      <c r="A92" s="5"/>
      <c r="B92" s="5"/>
      <c r="C92" s="17"/>
      <c r="D92" s="17"/>
      <c r="E92" s="5"/>
      <c r="F92" s="17"/>
      <c r="G92" s="448"/>
      <c r="H92" s="5"/>
      <c r="I92" s="448"/>
      <c r="J92" s="448"/>
      <c r="K92" s="17"/>
    </row>
    <row r="93" spans="1:11" ht="18.75" thickBot="1">
      <c r="A93" s="641" t="s">
        <v>393</v>
      </c>
      <c r="B93" s="642"/>
      <c r="C93" s="642"/>
      <c r="D93" s="642"/>
      <c r="E93" s="642"/>
      <c r="F93" s="642"/>
      <c r="G93" s="642"/>
      <c r="H93" s="642"/>
      <c r="I93" s="642"/>
      <c r="J93" s="642"/>
      <c r="K93" s="643"/>
    </row>
    <row r="94" spans="1:11" ht="16.5" thickBot="1">
      <c r="A94" s="618" t="s">
        <v>454</v>
      </c>
      <c r="B94" s="619"/>
      <c r="C94" s="241"/>
      <c r="D94" s="241"/>
      <c r="E94" s="242"/>
      <c r="F94" s="242"/>
      <c r="G94" s="620" t="s">
        <v>391</v>
      </c>
      <c r="H94" s="620"/>
      <c r="I94" s="620"/>
      <c r="J94" s="620"/>
      <c r="K94" s="621"/>
    </row>
    <row r="95" spans="1:11" ht="57" customHeight="1" thickBot="1">
      <c r="A95" s="609" t="s">
        <v>94</v>
      </c>
      <c r="B95" s="610"/>
      <c r="C95" s="636"/>
      <c r="D95" s="224"/>
      <c r="E95" s="157" t="s">
        <v>59</v>
      </c>
      <c r="F95" s="157" t="s">
        <v>95</v>
      </c>
      <c r="G95" s="157" t="s">
        <v>96</v>
      </c>
      <c r="H95" s="158" t="s">
        <v>97</v>
      </c>
      <c r="I95" s="156" t="s">
        <v>242</v>
      </c>
      <c r="J95" s="246" t="s">
        <v>243</v>
      </c>
      <c r="K95" s="442" t="s">
        <v>260</v>
      </c>
    </row>
    <row r="96" spans="1:11" ht="12.75">
      <c r="A96" s="611">
        <v>0</v>
      </c>
      <c r="B96" s="601"/>
      <c r="C96" s="598"/>
      <c r="D96" s="92"/>
      <c r="E96" s="92">
        <v>0</v>
      </c>
      <c r="F96" s="91"/>
      <c r="G96" s="91">
        <v>0</v>
      </c>
      <c r="H96" s="91">
        <v>0</v>
      </c>
      <c r="I96" s="330"/>
      <c r="J96" s="9"/>
      <c r="K96" s="243">
        <v>0</v>
      </c>
    </row>
    <row r="97" spans="1:11" ht="15.75" customHeight="1">
      <c r="A97" s="633" t="s">
        <v>431</v>
      </c>
      <c r="B97" s="634"/>
      <c r="C97" s="635"/>
      <c r="D97" s="388"/>
      <c r="E97" s="438">
        <v>561</v>
      </c>
      <c r="F97" s="452" t="s">
        <v>11</v>
      </c>
      <c r="G97" s="453">
        <v>0.75</v>
      </c>
      <c r="H97" s="454">
        <v>5</v>
      </c>
      <c r="I97" s="455">
        <f>$G97+0.15</f>
        <v>0.9</v>
      </c>
      <c r="J97" s="455">
        <f>$G97+0.15</f>
        <v>0.9</v>
      </c>
      <c r="K97" s="456">
        <v>10</v>
      </c>
    </row>
    <row r="98" spans="1:11" ht="15.75" customHeight="1">
      <c r="A98" s="637" t="s">
        <v>430</v>
      </c>
      <c r="B98" s="638"/>
      <c r="C98" s="639"/>
      <c r="D98" s="15"/>
      <c r="E98" s="15">
        <v>561</v>
      </c>
      <c r="F98" s="15" t="s">
        <v>11</v>
      </c>
      <c r="G98" s="48">
        <v>0.5</v>
      </c>
      <c r="H98" s="568">
        <v>5</v>
      </c>
      <c r="I98" s="48">
        <f>$G98+0.15</f>
        <v>0.65</v>
      </c>
      <c r="J98" s="48">
        <f>$G98+0.15</f>
        <v>0.65</v>
      </c>
      <c r="K98" s="239">
        <v>10</v>
      </c>
    </row>
    <row r="99" spans="1:11" ht="17.25" customHeight="1" thickBot="1">
      <c r="A99" s="602" t="s">
        <v>304</v>
      </c>
      <c r="B99" s="603"/>
      <c r="C99" s="604"/>
      <c r="D99" s="491"/>
      <c r="E99" s="491">
        <v>100</v>
      </c>
      <c r="F99" s="491" t="s">
        <v>11</v>
      </c>
      <c r="G99" s="566">
        <v>100</v>
      </c>
      <c r="H99" s="491">
        <v>0</v>
      </c>
      <c r="I99" s="566">
        <v>100</v>
      </c>
      <c r="J99" s="566">
        <v>100</v>
      </c>
      <c r="K99" s="567">
        <v>1</v>
      </c>
    </row>
    <row r="100" spans="1:11" ht="15" customHeight="1" thickBot="1">
      <c r="A100" s="5"/>
      <c r="B100" s="5"/>
      <c r="C100" s="17"/>
      <c r="D100" s="17"/>
      <c r="E100" s="605" t="s">
        <v>205</v>
      </c>
      <c r="F100" s="606"/>
      <c r="G100" s="607"/>
      <c r="H100" s="88">
        <f>SUM(H79:H99)</f>
        <v>10</v>
      </c>
      <c r="I100" s="448"/>
      <c r="J100" s="448"/>
      <c r="K100" s="17"/>
    </row>
    <row r="101" spans="1:11" ht="12.75">
      <c r="A101" s="5"/>
      <c r="B101" s="5"/>
      <c r="C101" s="17"/>
      <c r="D101" s="17"/>
      <c r="E101" s="5"/>
      <c r="F101" s="17"/>
      <c r="G101" s="448"/>
      <c r="H101" s="5"/>
      <c r="I101" s="448"/>
      <c r="J101" s="448"/>
      <c r="K101" s="17"/>
    </row>
    <row r="102" spans="1:11" ht="13.5" thickBot="1">
      <c r="A102" s="5"/>
      <c r="B102" s="5"/>
      <c r="C102" s="17"/>
      <c r="D102" s="17"/>
      <c r="E102" s="5"/>
      <c r="F102" s="17"/>
      <c r="G102" s="448"/>
      <c r="H102" s="5"/>
      <c r="I102" s="448"/>
      <c r="J102" s="448"/>
      <c r="K102" s="17"/>
    </row>
    <row r="103" spans="1:11" ht="18.75" customHeight="1" thickBot="1">
      <c r="A103" s="615" t="s">
        <v>108</v>
      </c>
      <c r="B103" s="616"/>
      <c r="C103" s="616"/>
      <c r="D103" s="616"/>
      <c r="E103" s="616"/>
      <c r="F103" s="616"/>
      <c r="G103" s="616"/>
      <c r="H103" s="616"/>
      <c r="I103" s="616"/>
      <c r="J103" s="616"/>
      <c r="K103" s="617"/>
    </row>
    <row r="104" spans="1:11" ht="18.75" customHeight="1" thickBot="1">
      <c r="A104" s="618" t="s">
        <v>447</v>
      </c>
      <c r="B104" s="619"/>
      <c r="C104" s="241"/>
      <c r="D104" s="241"/>
      <c r="E104" s="242"/>
      <c r="F104" s="242"/>
      <c r="G104" s="620" t="s">
        <v>391</v>
      </c>
      <c r="H104" s="620"/>
      <c r="I104" s="620"/>
      <c r="J104" s="620"/>
      <c r="K104" s="621"/>
    </row>
    <row r="105" spans="1:11" ht="57" customHeight="1" thickBot="1">
      <c r="A105" s="609" t="s">
        <v>94</v>
      </c>
      <c r="B105" s="610"/>
      <c r="C105" s="636"/>
      <c r="D105" s="224"/>
      <c r="E105" s="157" t="s">
        <v>59</v>
      </c>
      <c r="F105" s="157" t="s">
        <v>95</v>
      </c>
      <c r="G105" s="157" t="s">
        <v>96</v>
      </c>
      <c r="H105" s="158" t="s">
        <v>97</v>
      </c>
      <c r="I105" s="156" t="s">
        <v>242</v>
      </c>
      <c r="J105" s="246" t="s">
        <v>243</v>
      </c>
      <c r="K105" s="244" t="s">
        <v>260</v>
      </c>
    </row>
    <row r="106" spans="1:11" ht="12.75">
      <c r="A106" s="611">
        <v>0</v>
      </c>
      <c r="B106" s="601"/>
      <c r="C106" s="598"/>
      <c r="D106" s="92"/>
      <c r="E106" s="92">
        <v>0</v>
      </c>
      <c r="F106" s="91"/>
      <c r="G106" s="91">
        <v>0</v>
      </c>
      <c r="H106" s="91">
        <v>0</v>
      </c>
      <c r="I106" s="330"/>
      <c r="J106" s="9"/>
      <c r="K106" s="243">
        <v>0</v>
      </c>
    </row>
    <row r="107" spans="1:11" ht="12.75">
      <c r="A107" s="633" t="s">
        <v>109</v>
      </c>
      <c r="B107" s="634"/>
      <c r="C107" s="635"/>
      <c r="D107" s="388"/>
      <c r="E107" s="118">
        <v>327</v>
      </c>
      <c r="F107" s="118" t="s">
        <v>99</v>
      </c>
      <c r="G107" s="119">
        <v>0.75</v>
      </c>
      <c r="H107" s="389">
        <v>9</v>
      </c>
      <c r="I107" s="48">
        <f aca="true" t="shared" si="7" ref="I107:J112">$G107+0.15</f>
        <v>0.9</v>
      </c>
      <c r="J107" s="48">
        <f t="shared" si="7"/>
        <v>0.9</v>
      </c>
      <c r="K107" s="239">
        <v>10</v>
      </c>
    </row>
    <row r="108" spans="1:11" ht="12.75" customHeight="1">
      <c r="A108" s="579" t="s">
        <v>110</v>
      </c>
      <c r="B108" s="580"/>
      <c r="C108" s="581"/>
      <c r="D108" s="223"/>
      <c r="E108" s="79">
        <v>386</v>
      </c>
      <c r="F108" s="79" t="s">
        <v>101</v>
      </c>
      <c r="G108" s="80">
        <v>0.5</v>
      </c>
      <c r="H108" s="153">
        <v>4</v>
      </c>
      <c r="I108" s="48">
        <f t="shared" si="7"/>
        <v>0.65</v>
      </c>
      <c r="J108" s="48">
        <f t="shared" si="7"/>
        <v>0.65</v>
      </c>
      <c r="K108" s="239">
        <v>10</v>
      </c>
    </row>
    <row r="109" spans="1:11" ht="12.75">
      <c r="A109" s="579" t="s">
        <v>111</v>
      </c>
      <c r="B109" s="580"/>
      <c r="C109" s="581"/>
      <c r="D109" s="223"/>
      <c r="E109" s="79">
        <v>422</v>
      </c>
      <c r="F109" s="79" t="s">
        <v>99</v>
      </c>
      <c r="G109" s="80">
        <v>0.5</v>
      </c>
      <c r="H109" s="153">
        <v>8</v>
      </c>
      <c r="I109" s="48">
        <f t="shared" si="7"/>
        <v>0.65</v>
      </c>
      <c r="J109" s="48">
        <f t="shared" si="7"/>
        <v>0.65</v>
      </c>
      <c r="K109" s="239">
        <v>15</v>
      </c>
    </row>
    <row r="110" spans="1:11" ht="12.75">
      <c r="A110" s="579" t="s">
        <v>105</v>
      </c>
      <c r="B110" s="580"/>
      <c r="C110" s="581"/>
      <c r="D110" s="223"/>
      <c r="E110" s="79">
        <v>391</v>
      </c>
      <c r="F110" s="79" t="s">
        <v>101</v>
      </c>
      <c r="G110" s="80">
        <v>0.75</v>
      </c>
      <c r="H110" s="153">
        <v>15</v>
      </c>
      <c r="I110" s="48">
        <f t="shared" si="7"/>
        <v>0.9</v>
      </c>
      <c r="J110" s="48">
        <f t="shared" si="7"/>
        <v>0.9</v>
      </c>
      <c r="K110" s="239">
        <v>15</v>
      </c>
    </row>
    <row r="111" spans="1:11" ht="12.75">
      <c r="A111" s="579" t="s">
        <v>112</v>
      </c>
      <c r="B111" s="580"/>
      <c r="C111" s="581"/>
      <c r="D111" s="223"/>
      <c r="E111" s="79">
        <v>646</v>
      </c>
      <c r="F111" s="79" t="s">
        <v>99</v>
      </c>
      <c r="G111" s="80">
        <v>0.5</v>
      </c>
      <c r="H111" s="153">
        <v>8</v>
      </c>
      <c r="I111" s="48">
        <f t="shared" si="7"/>
        <v>0.65</v>
      </c>
      <c r="J111" s="48">
        <f t="shared" si="7"/>
        <v>0.65</v>
      </c>
      <c r="K111" s="239">
        <v>10</v>
      </c>
    </row>
    <row r="112" spans="1:11" ht="12.75">
      <c r="A112" s="579" t="s">
        <v>113</v>
      </c>
      <c r="B112" s="580"/>
      <c r="C112" s="581"/>
      <c r="D112" s="223"/>
      <c r="E112" s="79">
        <v>612</v>
      </c>
      <c r="F112" s="79" t="s">
        <v>101</v>
      </c>
      <c r="G112" s="80">
        <v>0.5</v>
      </c>
      <c r="H112" s="153">
        <v>8</v>
      </c>
      <c r="I112" s="48">
        <f t="shared" si="7"/>
        <v>0.65</v>
      </c>
      <c r="J112" s="48">
        <f t="shared" si="7"/>
        <v>0.65</v>
      </c>
      <c r="K112" s="239">
        <v>15</v>
      </c>
    </row>
    <row r="113" spans="1:11" ht="12.75">
      <c r="A113" s="579" t="s">
        <v>114</v>
      </c>
      <c r="B113" s="580"/>
      <c r="C113" s="581"/>
      <c r="D113" s="222"/>
      <c r="E113" s="79">
        <v>645</v>
      </c>
      <c r="F113" s="81" t="s">
        <v>101</v>
      </c>
      <c r="G113" s="103">
        <v>5</v>
      </c>
      <c r="H113" s="180">
        <v>8</v>
      </c>
      <c r="I113" s="175">
        <f>$G113</f>
        <v>5</v>
      </c>
      <c r="J113" s="211">
        <f>$G113</f>
        <v>5</v>
      </c>
      <c r="K113" s="239">
        <v>1</v>
      </c>
    </row>
    <row r="114" spans="1:11" ht="12.75">
      <c r="A114" s="579" t="s">
        <v>115</v>
      </c>
      <c r="B114" s="580"/>
      <c r="C114" s="581"/>
      <c r="D114" s="223"/>
      <c r="E114" s="79">
        <v>657</v>
      </c>
      <c r="F114" s="79" t="s">
        <v>116</v>
      </c>
      <c r="G114" s="80">
        <v>0.75</v>
      </c>
      <c r="H114" s="153">
        <v>15</v>
      </c>
      <c r="I114" s="48">
        <f>$G114+0.15</f>
        <v>0.9</v>
      </c>
      <c r="J114" s="48">
        <f>$G114+0.15</f>
        <v>0.9</v>
      </c>
      <c r="K114" s="239">
        <v>15</v>
      </c>
    </row>
    <row r="115" spans="1:11" ht="12.75">
      <c r="A115" s="579" t="s">
        <v>117</v>
      </c>
      <c r="B115" s="580"/>
      <c r="C115" s="581"/>
      <c r="D115" s="222"/>
      <c r="E115" s="79">
        <v>644</v>
      </c>
      <c r="F115" s="79" t="s">
        <v>101</v>
      </c>
      <c r="G115" s="103">
        <v>5</v>
      </c>
      <c r="H115" s="180">
        <v>8</v>
      </c>
      <c r="I115" s="175">
        <f>$G115</f>
        <v>5</v>
      </c>
      <c r="J115" s="211">
        <f>$G115</f>
        <v>5</v>
      </c>
      <c r="K115" s="239">
        <v>1</v>
      </c>
    </row>
    <row r="116" spans="1:11" ht="12.75">
      <c r="A116" s="579" t="s">
        <v>118</v>
      </c>
      <c r="B116" s="580"/>
      <c r="C116" s="581"/>
      <c r="D116" s="223"/>
      <c r="E116" s="79">
        <v>380</v>
      </c>
      <c r="F116" s="79" t="s">
        <v>99</v>
      </c>
      <c r="G116" s="80">
        <v>0.75</v>
      </c>
      <c r="H116" s="153">
        <v>9</v>
      </c>
      <c r="I116" s="48">
        <f>$G116+0.15</f>
        <v>0.9</v>
      </c>
      <c r="J116" s="48">
        <f>$G116+0.15</f>
        <v>0.9</v>
      </c>
      <c r="K116" s="239">
        <v>15</v>
      </c>
    </row>
    <row r="117" spans="1:11" ht="13.5" thickBot="1">
      <c r="A117" s="592" t="s">
        <v>119</v>
      </c>
      <c r="B117" s="593"/>
      <c r="C117" s="588"/>
      <c r="D117" s="225"/>
      <c r="E117" s="82">
        <v>666</v>
      </c>
      <c r="F117" s="82" t="s">
        <v>101</v>
      </c>
      <c r="G117" s="83">
        <v>0.5</v>
      </c>
      <c r="H117" s="155">
        <v>8</v>
      </c>
      <c r="I117" s="174">
        <f>$G117+0.15</f>
        <v>0.65</v>
      </c>
      <c r="J117" s="174">
        <f>$G117+0.15</f>
        <v>0.65</v>
      </c>
      <c r="K117" s="240">
        <v>10</v>
      </c>
    </row>
    <row r="118" spans="1:8" ht="13.5" thickBot="1">
      <c r="A118" s="84"/>
      <c r="B118" s="86"/>
      <c r="C118" s="85"/>
      <c r="D118" s="85"/>
      <c r="E118" s="605" t="s">
        <v>106</v>
      </c>
      <c r="F118" s="606"/>
      <c r="G118" s="607"/>
      <c r="H118" s="89">
        <f>SUM(H107:H117)</f>
        <v>100</v>
      </c>
    </row>
    <row r="119" spans="1:8" ht="12.75">
      <c r="A119" s="84"/>
      <c r="B119" s="86"/>
      <c r="C119" s="85"/>
      <c r="D119" s="85"/>
      <c r="E119" s="94"/>
      <c r="F119" s="94"/>
      <c r="G119" s="94"/>
      <c r="H119" s="95"/>
    </row>
    <row r="120" spans="1:8" ht="41.25" customHeight="1">
      <c r="A120" s="632" t="s">
        <v>120</v>
      </c>
      <c r="B120" s="632"/>
      <c r="C120" s="632"/>
      <c r="D120" s="632"/>
      <c r="E120" s="632"/>
      <c r="F120" s="632"/>
      <c r="G120" s="632"/>
      <c r="H120" s="632"/>
    </row>
    <row r="121" spans="1:8" ht="13.5" customHeight="1">
      <c r="A121" s="190"/>
      <c r="B121" s="190"/>
      <c r="C121" s="190"/>
      <c r="D121" s="190"/>
      <c r="E121" s="190"/>
      <c r="F121" s="190"/>
      <c r="G121" s="190"/>
      <c r="H121" s="190"/>
    </row>
    <row r="122" spans="1:8" ht="12.75" customHeight="1" thickBot="1">
      <c r="A122" s="190"/>
      <c r="B122" s="190"/>
      <c r="C122" s="190"/>
      <c r="D122" s="190"/>
      <c r="E122" s="190"/>
      <c r="F122" s="190"/>
      <c r="G122" s="190"/>
      <c r="H122" s="190"/>
    </row>
    <row r="123" spans="1:11" ht="21" customHeight="1" thickBot="1">
      <c r="A123" s="575" t="s">
        <v>135</v>
      </c>
      <c r="B123" s="576"/>
      <c r="C123" s="576"/>
      <c r="D123" s="576"/>
      <c r="E123" s="576"/>
      <c r="F123" s="576"/>
      <c r="G123" s="576"/>
      <c r="H123" s="576"/>
      <c r="I123" s="576"/>
      <c r="J123" s="576"/>
      <c r="K123" s="577"/>
    </row>
    <row r="124" spans="1:11" ht="16.5" customHeight="1" thickBot="1">
      <c r="A124" s="618" t="s">
        <v>450</v>
      </c>
      <c r="B124" s="624"/>
      <c r="C124" s="122"/>
      <c r="D124" s="556" t="s">
        <v>392</v>
      </c>
      <c r="E124" s="556"/>
      <c r="F124" s="556"/>
      <c r="G124" s="556"/>
      <c r="H124" s="556"/>
      <c r="I124" s="556"/>
      <c r="J124" s="556"/>
      <c r="K124" s="628"/>
    </row>
    <row r="125" spans="1:11" ht="57" customHeight="1" thickBot="1">
      <c r="A125" s="101" t="s">
        <v>94</v>
      </c>
      <c r="B125" s="102"/>
      <c r="C125" s="102"/>
      <c r="D125" s="102"/>
      <c r="E125" s="77" t="s">
        <v>59</v>
      </c>
      <c r="F125" s="77" t="s">
        <v>95</v>
      </c>
      <c r="G125" s="90" t="s">
        <v>96</v>
      </c>
      <c r="H125" s="210" t="s">
        <v>97</v>
      </c>
      <c r="I125" s="210" t="s">
        <v>242</v>
      </c>
      <c r="J125" s="247" t="s">
        <v>243</v>
      </c>
      <c r="K125" s="244" t="s">
        <v>261</v>
      </c>
    </row>
    <row r="126" spans="1:11" ht="12.75">
      <c r="A126" s="611">
        <v>0</v>
      </c>
      <c r="B126" s="601"/>
      <c r="C126" s="598"/>
      <c r="D126" s="92"/>
      <c r="E126" s="91">
        <v>0</v>
      </c>
      <c r="F126" s="91">
        <v>0</v>
      </c>
      <c r="G126" s="91">
        <v>0</v>
      </c>
      <c r="H126" s="212">
        <v>0</v>
      </c>
      <c r="I126" s="9"/>
      <c r="J126" s="9"/>
      <c r="K126" s="243">
        <v>0</v>
      </c>
    </row>
    <row r="127" spans="1:11" ht="12.75">
      <c r="A127" s="579" t="s">
        <v>206</v>
      </c>
      <c r="B127" s="580"/>
      <c r="C127" s="581"/>
      <c r="D127" s="222"/>
      <c r="E127" s="79">
        <v>340</v>
      </c>
      <c r="F127" s="118" t="s">
        <v>101</v>
      </c>
      <c r="G127" s="103">
        <v>25</v>
      </c>
      <c r="H127" s="168">
        <v>8</v>
      </c>
      <c r="I127" s="211">
        <f>$G127</f>
        <v>25</v>
      </c>
      <c r="J127" s="211">
        <f>$G127</f>
        <v>25</v>
      </c>
      <c r="K127" s="239">
        <v>1</v>
      </c>
    </row>
    <row r="128" spans="1:11" ht="12.75">
      <c r="A128" s="579" t="s">
        <v>123</v>
      </c>
      <c r="B128" s="580"/>
      <c r="C128" s="581"/>
      <c r="D128" s="223"/>
      <c r="E128" s="79">
        <v>342</v>
      </c>
      <c r="F128" s="79" t="s">
        <v>101</v>
      </c>
      <c r="G128" s="80">
        <v>0.75</v>
      </c>
      <c r="H128" s="168">
        <v>8</v>
      </c>
      <c r="I128" s="48">
        <f aca="true" t="shared" si="8" ref="I128:J132">$G128+0.15</f>
        <v>0.9</v>
      </c>
      <c r="J128" s="48">
        <f t="shared" si="8"/>
        <v>0.9</v>
      </c>
      <c r="K128" s="239">
        <v>10</v>
      </c>
    </row>
    <row r="129" spans="1:11" ht="12.75">
      <c r="A129" s="579" t="s">
        <v>136</v>
      </c>
      <c r="B129" s="580"/>
      <c r="C129" s="581"/>
      <c r="D129" s="223"/>
      <c r="E129" s="79">
        <v>362</v>
      </c>
      <c r="F129" s="79" t="s">
        <v>125</v>
      </c>
      <c r="G129" s="80">
        <v>0.75</v>
      </c>
      <c r="H129" s="168">
        <v>2</v>
      </c>
      <c r="I129" s="48">
        <f t="shared" si="8"/>
        <v>0.9</v>
      </c>
      <c r="J129" s="48">
        <f t="shared" si="8"/>
        <v>0.9</v>
      </c>
      <c r="K129" s="239">
        <v>10</v>
      </c>
    </row>
    <row r="130" spans="1:11" ht="12.75">
      <c r="A130" s="579" t="s">
        <v>124</v>
      </c>
      <c r="B130" s="580"/>
      <c r="C130" s="581"/>
      <c r="D130" s="223"/>
      <c r="E130" s="79">
        <v>382</v>
      </c>
      <c r="F130" s="79" t="s">
        <v>125</v>
      </c>
      <c r="G130" s="80">
        <v>0.5</v>
      </c>
      <c r="H130" s="168">
        <v>2</v>
      </c>
      <c r="I130" s="48">
        <f t="shared" si="8"/>
        <v>0.65</v>
      </c>
      <c r="J130" s="48">
        <f t="shared" si="8"/>
        <v>0.65</v>
      </c>
      <c r="K130" s="239">
        <v>20</v>
      </c>
    </row>
    <row r="131" spans="1:11" ht="12.75">
      <c r="A131" s="579" t="s">
        <v>110</v>
      </c>
      <c r="B131" s="580"/>
      <c r="C131" s="581"/>
      <c r="D131" s="223"/>
      <c r="E131" s="79">
        <v>386</v>
      </c>
      <c r="F131" s="79" t="s">
        <v>125</v>
      </c>
      <c r="G131" s="80">
        <v>0.5</v>
      </c>
      <c r="H131" s="168">
        <v>2</v>
      </c>
      <c r="I131" s="48">
        <f t="shared" si="8"/>
        <v>0.65</v>
      </c>
      <c r="J131" s="48">
        <f t="shared" si="8"/>
        <v>0.65</v>
      </c>
      <c r="K131" s="239">
        <v>10</v>
      </c>
    </row>
    <row r="132" spans="1:11" ht="12.75">
      <c r="A132" s="579" t="s">
        <v>100</v>
      </c>
      <c r="B132" s="580"/>
      <c r="C132" s="581"/>
      <c r="D132" s="223"/>
      <c r="E132" s="79">
        <v>393</v>
      </c>
      <c r="F132" s="79" t="s">
        <v>101</v>
      </c>
      <c r="G132" s="80">
        <v>0.75</v>
      </c>
      <c r="H132" s="168">
        <v>10</v>
      </c>
      <c r="I132" s="48">
        <f t="shared" si="8"/>
        <v>0.9</v>
      </c>
      <c r="J132" s="48">
        <f t="shared" si="8"/>
        <v>0.9</v>
      </c>
      <c r="K132" s="239">
        <v>10</v>
      </c>
    </row>
    <row r="133" spans="1:11" ht="12.75">
      <c r="A133" s="579" t="s">
        <v>126</v>
      </c>
      <c r="B133" s="580"/>
      <c r="C133" s="581"/>
      <c r="D133" s="223"/>
      <c r="E133" s="79">
        <v>510</v>
      </c>
      <c r="F133" s="79" t="s">
        <v>99</v>
      </c>
      <c r="G133" s="103">
        <v>10</v>
      </c>
      <c r="H133" s="168">
        <v>5</v>
      </c>
      <c r="I133" s="211">
        <f>$G133</f>
        <v>10</v>
      </c>
      <c r="J133" s="211">
        <f>$G133</f>
        <v>10</v>
      </c>
      <c r="K133" s="239">
        <v>1</v>
      </c>
    </row>
    <row r="134" spans="1:11" ht="12.75">
      <c r="A134" s="579" t="s">
        <v>127</v>
      </c>
      <c r="B134" s="580"/>
      <c r="C134" s="581"/>
      <c r="D134" s="223"/>
      <c r="E134" s="79">
        <v>410</v>
      </c>
      <c r="F134" s="79" t="s">
        <v>11</v>
      </c>
      <c r="G134" s="80">
        <v>0.75</v>
      </c>
      <c r="H134" s="168">
        <v>8</v>
      </c>
      <c r="I134" s="48">
        <f aca="true" t="shared" si="9" ref="I134:J145">$G134+0.15</f>
        <v>0.9</v>
      </c>
      <c r="J134" s="48">
        <f t="shared" si="9"/>
        <v>0.9</v>
      </c>
      <c r="K134" s="239">
        <v>15</v>
      </c>
    </row>
    <row r="135" spans="1:11" ht="12.75">
      <c r="A135" s="579" t="s">
        <v>128</v>
      </c>
      <c r="B135" s="580"/>
      <c r="C135" s="581"/>
      <c r="D135" s="223"/>
      <c r="E135" s="79">
        <v>412</v>
      </c>
      <c r="F135" s="79" t="s">
        <v>101</v>
      </c>
      <c r="G135" s="80">
        <v>0.75</v>
      </c>
      <c r="H135" s="168">
        <v>8</v>
      </c>
      <c r="I135" s="48">
        <f t="shared" si="9"/>
        <v>0.9</v>
      </c>
      <c r="J135" s="48">
        <f t="shared" si="9"/>
        <v>0.9</v>
      </c>
      <c r="K135" s="239">
        <v>10</v>
      </c>
    </row>
    <row r="136" spans="1:11" ht="12.75">
      <c r="A136" s="579" t="s">
        <v>137</v>
      </c>
      <c r="B136" s="580"/>
      <c r="C136" s="581"/>
      <c r="D136" s="223"/>
      <c r="E136" s="79">
        <v>468</v>
      </c>
      <c r="F136" s="79" t="s">
        <v>125</v>
      </c>
      <c r="G136" s="80">
        <v>0.5</v>
      </c>
      <c r="H136" s="168">
        <v>5</v>
      </c>
      <c r="I136" s="48">
        <f t="shared" si="9"/>
        <v>0.65</v>
      </c>
      <c r="J136" s="48">
        <f t="shared" si="9"/>
        <v>0.65</v>
      </c>
      <c r="K136" s="239">
        <v>15</v>
      </c>
    </row>
    <row r="137" spans="1:11" ht="12.75">
      <c r="A137" s="579" t="s">
        <v>130</v>
      </c>
      <c r="B137" s="580"/>
      <c r="C137" s="581"/>
      <c r="D137" s="223"/>
      <c r="E137" s="79">
        <v>512</v>
      </c>
      <c r="F137" s="79" t="s">
        <v>101</v>
      </c>
      <c r="G137" s="80">
        <v>0.5</v>
      </c>
      <c r="H137" s="168">
        <v>5</v>
      </c>
      <c r="I137" s="48">
        <f t="shared" si="9"/>
        <v>0.65</v>
      </c>
      <c r="J137" s="48">
        <f t="shared" si="9"/>
        <v>0.65</v>
      </c>
      <c r="K137" s="239">
        <v>10</v>
      </c>
    </row>
    <row r="138" spans="1:11" ht="12.75">
      <c r="A138" s="579" t="s">
        <v>444</v>
      </c>
      <c r="B138" s="580"/>
      <c r="C138" s="581"/>
      <c r="E138" s="79">
        <v>329</v>
      </c>
      <c r="F138" s="79" t="s">
        <v>101</v>
      </c>
      <c r="G138" s="103">
        <v>40</v>
      </c>
      <c r="H138" s="168">
        <v>6</v>
      </c>
      <c r="I138" s="103">
        <v>40</v>
      </c>
      <c r="J138" s="103">
        <v>40</v>
      </c>
      <c r="K138" s="239">
        <v>1</v>
      </c>
    </row>
    <row r="139" spans="1:11" ht="12.75">
      <c r="A139" s="579" t="s">
        <v>105</v>
      </c>
      <c r="B139" s="580"/>
      <c r="C139" s="581"/>
      <c r="D139" s="223"/>
      <c r="E139" s="79">
        <v>391</v>
      </c>
      <c r="F139" s="79" t="s">
        <v>101</v>
      </c>
      <c r="G139" s="80">
        <v>0.75</v>
      </c>
      <c r="H139" s="168">
        <v>10</v>
      </c>
      <c r="I139" s="48">
        <f t="shared" si="9"/>
        <v>0.9</v>
      </c>
      <c r="J139" s="48">
        <f t="shared" si="9"/>
        <v>0.9</v>
      </c>
      <c r="K139" s="239">
        <v>15</v>
      </c>
    </row>
    <row r="140" spans="1:11" ht="12.75">
      <c r="A140" s="579" t="s">
        <v>138</v>
      </c>
      <c r="B140" s="580"/>
      <c r="C140" s="581"/>
      <c r="D140" s="223"/>
      <c r="E140" s="79">
        <v>350</v>
      </c>
      <c r="F140" s="79" t="s">
        <v>11</v>
      </c>
      <c r="G140" s="80">
        <v>0.5</v>
      </c>
      <c r="H140" s="168">
        <v>5</v>
      </c>
      <c r="I140" s="48">
        <f t="shared" si="9"/>
        <v>0.65</v>
      </c>
      <c r="J140" s="48">
        <f t="shared" si="9"/>
        <v>0.65</v>
      </c>
      <c r="K140" s="239">
        <v>20</v>
      </c>
    </row>
    <row r="141" spans="1:11" ht="12.75">
      <c r="A141" s="579" t="s">
        <v>139</v>
      </c>
      <c r="B141" s="580"/>
      <c r="C141" s="581"/>
      <c r="D141" s="223"/>
      <c r="E141" s="79">
        <v>580</v>
      </c>
      <c r="F141" s="79" t="s">
        <v>125</v>
      </c>
      <c r="G141" s="80">
        <v>0.5</v>
      </c>
      <c r="H141" s="168">
        <v>5</v>
      </c>
      <c r="I141" s="48">
        <f t="shared" si="9"/>
        <v>0.65</v>
      </c>
      <c r="J141" s="48">
        <f t="shared" si="9"/>
        <v>0.65</v>
      </c>
      <c r="K141" s="239">
        <v>20</v>
      </c>
    </row>
    <row r="142" spans="1:11" ht="12.75">
      <c r="A142" s="579" t="s">
        <v>140</v>
      </c>
      <c r="B142" s="580"/>
      <c r="C142" s="581"/>
      <c r="D142" s="223"/>
      <c r="E142" s="79">
        <v>587</v>
      </c>
      <c r="F142" s="79" t="s">
        <v>11</v>
      </c>
      <c r="G142" s="80">
        <v>0.5</v>
      </c>
      <c r="H142" s="168">
        <v>2</v>
      </c>
      <c r="I142" s="48">
        <f t="shared" si="9"/>
        <v>0.65</v>
      </c>
      <c r="J142" s="48">
        <f t="shared" si="9"/>
        <v>0.65</v>
      </c>
      <c r="K142" s="239">
        <v>20</v>
      </c>
    </row>
    <row r="143" spans="1:11" ht="12.75">
      <c r="A143" s="579" t="s">
        <v>141</v>
      </c>
      <c r="B143" s="580"/>
      <c r="C143" s="581"/>
      <c r="D143" s="223"/>
      <c r="E143" s="79">
        <v>620</v>
      </c>
      <c r="F143" s="79" t="s">
        <v>125</v>
      </c>
      <c r="G143" s="80">
        <v>0.5</v>
      </c>
      <c r="H143" s="168">
        <v>2</v>
      </c>
      <c r="I143" s="48">
        <f t="shared" si="9"/>
        <v>0.65</v>
      </c>
      <c r="J143" s="48">
        <f t="shared" si="9"/>
        <v>0.65</v>
      </c>
      <c r="K143" s="239">
        <v>20</v>
      </c>
    </row>
    <row r="144" spans="1:11" ht="12.75">
      <c r="A144" s="579" t="s">
        <v>142</v>
      </c>
      <c r="B144" s="580"/>
      <c r="C144" s="581"/>
      <c r="D144" s="223"/>
      <c r="E144" s="79">
        <v>638</v>
      </c>
      <c r="F144" s="79" t="s">
        <v>11</v>
      </c>
      <c r="G144" s="80">
        <v>0.5</v>
      </c>
      <c r="H144" s="168">
        <v>2</v>
      </c>
      <c r="I144" s="48">
        <f t="shared" si="9"/>
        <v>0.65</v>
      </c>
      <c r="J144" s="48">
        <f t="shared" si="9"/>
        <v>0.65</v>
      </c>
      <c r="K144" s="239">
        <v>10</v>
      </c>
    </row>
    <row r="145" spans="1:11" ht="13.5" thickBot="1">
      <c r="A145" s="592" t="s">
        <v>143</v>
      </c>
      <c r="B145" s="593"/>
      <c r="C145" s="588"/>
      <c r="D145" s="225"/>
      <c r="E145" s="82">
        <v>380</v>
      </c>
      <c r="F145" s="82" t="s">
        <v>125</v>
      </c>
      <c r="G145" s="83">
        <v>0.75</v>
      </c>
      <c r="H145" s="387">
        <v>5</v>
      </c>
      <c r="I145" s="174">
        <f t="shared" si="9"/>
        <v>0.9</v>
      </c>
      <c r="J145" s="174">
        <f t="shared" si="9"/>
        <v>0.9</v>
      </c>
      <c r="K145" s="240">
        <v>15</v>
      </c>
    </row>
    <row r="146" spans="1:8" ht="13.5" thickBot="1">
      <c r="A146" s="100"/>
      <c r="B146" s="34"/>
      <c r="E146" s="605" t="s">
        <v>205</v>
      </c>
      <c r="F146" s="606"/>
      <c r="G146" s="607"/>
      <c r="H146" s="88">
        <f>SUM(H127:H145)</f>
        <v>100</v>
      </c>
    </row>
    <row r="147" spans="1:8" ht="13.5" thickBot="1">
      <c r="A147" s="100"/>
      <c r="B147" s="34"/>
      <c r="C147" s="94"/>
      <c r="D147" s="94"/>
      <c r="E147" s="94"/>
      <c r="F147" s="94"/>
      <c r="G147" s="94"/>
      <c r="H147" s="94"/>
    </row>
    <row r="148" spans="1:11" ht="16.5" thickBot="1">
      <c r="A148" s="555" t="s">
        <v>310</v>
      </c>
      <c r="B148" s="556"/>
      <c r="C148" s="556"/>
      <c r="D148" s="556"/>
      <c r="E148" s="556"/>
      <c r="F148" s="556"/>
      <c r="G148" s="556"/>
      <c r="H148" s="556"/>
      <c r="I148" s="556"/>
      <c r="J148" s="556"/>
      <c r="K148" s="628"/>
    </row>
    <row r="149" spans="1:11" ht="16.5" thickBot="1">
      <c r="A149" s="392" t="s">
        <v>445</v>
      </c>
      <c r="B149" s="393"/>
      <c r="C149" s="393"/>
      <c r="D149" s="228"/>
      <c r="E149" s="122"/>
      <c r="F149" s="556" t="s">
        <v>390</v>
      </c>
      <c r="G149" s="556"/>
      <c r="H149" s="556"/>
      <c r="I149" s="556"/>
      <c r="J149" s="556"/>
      <c r="K149" s="628"/>
    </row>
    <row r="150" spans="1:11" ht="57" customHeight="1" thickBot="1">
      <c r="A150" s="629" t="s">
        <v>94</v>
      </c>
      <c r="B150" s="630"/>
      <c r="C150" s="631"/>
      <c r="D150" s="232"/>
      <c r="E150" s="110" t="s">
        <v>59</v>
      </c>
      <c r="F150" s="110" t="s">
        <v>95</v>
      </c>
      <c r="G150" s="110" t="s">
        <v>96</v>
      </c>
      <c r="H150" s="209" t="s">
        <v>97</v>
      </c>
      <c r="I150" s="156" t="s">
        <v>242</v>
      </c>
      <c r="J150" s="246" t="s">
        <v>243</v>
      </c>
      <c r="K150" s="244" t="s">
        <v>261</v>
      </c>
    </row>
    <row r="151" spans="1:11" ht="12.75">
      <c r="A151" s="552">
        <v>0</v>
      </c>
      <c r="B151" s="553"/>
      <c r="C151" s="554"/>
      <c r="D151" s="227"/>
      <c r="E151" s="111">
        <v>0</v>
      </c>
      <c r="F151" s="111">
        <v>0</v>
      </c>
      <c r="G151" s="111">
        <v>0</v>
      </c>
      <c r="H151" s="171">
        <v>0</v>
      </c>
      <c r="I151" s="9"/>
      <c r="J151" s="9"/>
      <c r="K151" s="243">
        <v>0</v>
      </c>
    </row>
    <row r="152" spans="1:11" ht="12.75">
      <c r="A152" s="579" t="s">
        <v>98</v>
      </c>
      <c r="B152" s="580"/>
      <c r="C152" s="581"/>
      <c r="D152" s="222"/>
      <c r="E152" s="79">
        <v>340</v>
      </c>
      <c r="F152" s="79" t="s">
        <v>99</v>
      </c>
      <c r="G152" s="103">
        <v>25</v>
      </c>
      <c r="H152" s="79">
        <v>5</v>
      </c>
      <c r="I152" s="175">
        <f>$G152</f>
        <v>25</v>
      </c>
      <c r="J152" s="211">
        <f>$G152</f>
        <v>25</v>
      </c>
      <c r="K152" s="239">
        <v>1</v>
      </c>
    </row>
    <row r="153" spans="1:11" ht="12.75">
      <c r="A153" s="579" t="s">
        <v>100</v>
      </c>
      <c r="B153" s="580"/>
      <c r="C153" s="581"/>
      <c r="D153" s="223"/>
      <c r="E153" s="79">
        <v>393</v>
      </c>
      <c r="F153" s="79" t="s">
        <v>101</v>
      </c>
      <c r="G153" s="80">
        <v>0.75</v>
      </c>
      <c r="H153" s="168">
        <v>15</v>
      </c>
      <c r="I153" s="48">
        <f>$G153+0.15</f>
        <v>0.9</v>
      </c>
      <c r="J153" s="48">
        <f>$G153+0.15</f>
        <v>0.9</v>
      </c>
      <c r="K153" s="239">
        <v>10</v>
      </c>
    </row>
    <row r="154" spans="1:11" ht="12.75">
      <c r="A154" s="579" t="s">
        <v>102</v>
      </c>
      <c r="B154" s="580"/>
      <c r="C154" s="581"/>
      <c r="D154" s="222"/>
      <c r="E154" s="79">
        <v>590</v>
      </c>
      <c r="F154" s="79" t="s">
        <v>101</v>
      </c>
      <c r="G154" s="103">
        <v>2</v>
      </c>
      <c r="H154" s="79">
        <v>10</v>
      </c>
      <c r="I154" s="175">
        <f aca="true" t="shared" si="10" ref="I154:J156">$G154</f>
        <v>2</v>
      </c>
      <c r="J154" s="211">
        <f t="shared" si="10"/>
        <v>2</v>
      </c>
      <c r="K154" s="239">
        <v>1</v>
      </c>
    </row>
    <row r="155" spans="1:11" ht="12.75">
      <c r="A155" s="579" t="s">
        <v>103</v>
      </c>
      <c r="B155" s="580"/>
      <c r="C155" s="581"/>
      <c r="D155" s="222"/>
      <c r="E155" s="79">
        <v>590</v>
      </c>
      <c r="F155" s="79" t="s">
        <v>101</v>
      </c>
      <c r="G155" s="103">
        <v>5</v>
      </c>
      <c r="H155" s="79">
        <v>15</v>
      </c>
      <c r="I155" s="175">
        <f t="shared" si="10"/>
        <v>5</v>
      </c>
      <c r="J155" s="211">
        <f t="shared" si="10"/>
        <v>5</v>
      </c>
      <c r="K155" s="239">
        <v>1</v>
      </c>
    </row>
    <row r="156" spans="1:11" ht="12.75">
      <c r="A156" s="579" t="s">
        <v>104</v>
      </c>
      <c r="B156" s="580"/>
      <c r="C156" s="581"/>
      <c r="D156" s="222"/>
      <c r="E156" s="79">
        <v>590</v>
      </c>
      <c r="F156" s="79" t="s">
        <v>101</v>
      </c>
      <c r="G156" s="103">
        <v>8</v>
      </c>
      <c r="H156" s="79">
        <v>20</v>
      </c>
      <c r="I156" s="175">
        <f t="shared" si="10"/>
        <v>8</v>
      </c>
      <c r="J156" s="211">
        <f t="shared" si="10"/>
        <v>8</v>
      </c>
      <c r="K156" s="239">
        <v>1</v>
      </c>
    </row>
    <row r="157" spans="1:11" ht="21.75" customHeight="1">
      <c r="A157" s="570" t="s">
        <v>342</v>
      </c>
      <c r="B157" s="571"/>
      <c r="C157" s="572"/>
      <c r="D157" s="79"/>
      <c r="E157" s="79">
        <v>590</v>
      </c>
      <c r="F157" s="79" t="s">
        <v>101</v>
      </c>
      <c r="G157" s="103">
        <v>2</v>
      </c>
      <c r="H157" s="79"/>
      <c r="I157" s="175" t="str">
        <f aca="true" t="shared" si="11" ref="I157:J172">$F157</f>
        <v>Ac.</v>
      </c>
      <c r="J157" s="211" t="str">
        <f t="shared" si="11"/>
        <v>Ac.</v>
      </c>
      <c r="K157" s="239">
        <v>1</v>
      </c>
    </row>
    <row r="158" spans="1:11" ht="21.75" customHeight="1">
      <c r="A158" s="570" t="s">
        <v>343</v>
      </c>
      <c r="B158" s="571"/>
      <c r="C158" s="572"/>
      <c r="D158" s="79"/>
      <c r="E158" s="79">
        <v>590</v>
      </c>
      <c r="F158" s="79" t="s">
        <v>101</v>
      </c>
      <c r="G158" s="103">
        <v>4</v>
      </c>
      <c r="H158" s="79"/>
      <c r="I158" s="175" t="str">
        <f t="shared" si="11"/>
        <v>Ac.</v>
      </c>
      <c r="J158" s="211" t="str">
        <f t="shared" si="11"/>
        <v>Ac.</v>
      </c>
      <c r="K158" s="239">
        <v>1</v>
      </c>
    </row>
    <row r="159" spans="1:11" ht="21.75" customHeight="1">
      <c r="A159" s="599" t="s">
        <v>353</v>
      </c>
      <c r="B159" s="590"/>
      <c r="C159" s="591"/>
      <c r="D159" s="79"/>
      <c r="E159" s="79">
        <v>590</v>
      </c>
      <c r="F159" s="79" t="s">
        <v>101</v>
      </c>
      <c r="G159" s="103"/>
      <c r="H159" s="79">
        <v>5</v>
      </c>
      <c r="I159" s="175"/>
      <c r="J159" s="211"/>
      <c r="K159" s="239"/>
    </row>
    <row r="160" spans="1:11" ht="15" customHeight="1">
      <c r="A160" s="579" t="s">
        <v>337</v>
      </c>
      <c r="B160" s="580"/>
      <c r="C160" s="581"/>
      <c r="D160" s="79"/>
      <c r="E160" s="79">
        <v>595</v>
      </c>
      <c r="F160" s="79" t="s">
        <v>101</v>
      </c>
      <c r="G160" s="103">
        <v>6</v>
      </c>
      <c r="H160" s="79"/>
      <c r="I160" s="175" t="str">
        <f t="shared" si="11"/>
        <v>Ac.</v>
      </c>
      <c r="J160" s="211" t="str">
        <f t="shared" si="11"/>
        <v>Ac.</v>
      </c>
      <c r="K160" s="239">
        <v>1</v>
      </c>
    </row>
    <row r="161" spans="1:11" ht="15" customHeight="1">
      <c r="A161" s="579" t="s">
        <v>338</v>
      </c>
      <c r="B161" s="580"/>
      <c r="C161" s="581"/>
      <c r="D161" s="79"/>
      <c r="E161" s="79">
        <v>595</v>
      </c>
      <c r="F161" s="79" t="s">
        <v>101</v>
      </c>
      <c r="G161" s="103">
        <v>12</v>
      </c>
      <c r="H161" s="79"/>
      <c r="I161" s="175" t="str">
        <f t="shared" si="11"/>
        <v>Ac.</v>
      </c>
      <c r="J161" s="211" t="str">
        <f t="shared" si="11"/>
        <v>Ac.</v>
      </c>
      <c r="K161" s="239">
        <v>1</v>
      </c>
    </row>
    <row r="162" spans="1:11" ht="21.75" customHeight="1">
      <c r="A162" s="599" t="s">
        <v>354</v>
      </c>
      <c r="B162" s="590"/>
      <c r="C162" s="591"/>
      <c r="D162" s="79"/>
      <c r="E162" s="79">
        <v>590</v>
      </c>
      <c r="F162" s="79" t="s">
        <v>101</v>
      </c>
      <c r="G162" s="103"/>
      <c r="H162" s="79">
        <v>15</v>
      </c>
      <c r="I162" s="175"/>
      <c r="J162" s="211"/>
      <c r="K162" s="239"/>
    </row>
    <row r="163" spans="1:11" ht="21.75" customHeight="1">
      <c r="A163" s="570" t="s">
        <v>341</v>
      </c>
      <c r="B163" s="571"/>
      <c r="C163" s="572"/>
      <c r="D163" s="326"/>
      <c r="E163" s="326">
        <v>595</v>
      </c>
      <c r="F163" s="79" t="s">
        <v>101</v>
      </c>
      <c r="G163" s="103">
        <v>1</v>
      </c>
      <c r="H163" s="79"/>
      <c r="I163" s="175" t="str">
        <f t="shared" si="11"/>
        <v>Ac.</v>
      </c>
      <c r="J163" s="211" t="str">
        <f t="shared" si="11"/>
        <v>Ac.</v>
      </c>
      <c r="K163" s="239">
        <v>1</v>
      </c>
    </row>
    <row r="164" spans="1:11" ht="21.75" customHeight="1">
      <c r="A164" s="570" t="s">
        <v>345</v>
      </c>
      <c r="B164" s="571"/>
      <c r="C164" s="572"/>
      <c r="D164" s="326"/>
      <c r="E164" s="326">
        <v>595</v>
      </c>
      <c r="F164" s="79" t="s">
        <v>101</v>
      </c>
      <c r="G164" s="103">
        <v>1</v>
      </c>
      <c r="H164" s="79"/>
      <c r="I164" s="175" t="str">
        <f t="shared" si="11"/>
        <v>Ac.</v>
      </c>
      <c r="J164" s="211" t="str">
        <f t="shared" si="11"/>
        <v>Ac.</v>
      </c>
      <c r="K164" s="239">
        <v>1</v>
      </c>
    </row>
    <row r="165" spans="1:11" ht="21.75" customHeight="1">
      <c r="A165" s="570" t="s">
        <v>350</v>
      </c>
      <c r="B165" s="571"/>
      <c r="C165" s="572"/>
      <c r="D165" s="326"/>
      <c r="E165" s="326">
        <v>595</v>
      </c>
      <c r="F165" s="79" t="s">
        <v>101</v>
      </c>
      <c r="G165" s="103">
        <v>3</v>
      </c>
      <c r="H165" s="79"/>
      <c r="I165" s="211" t="str">
        <f t="shared" si="11"/>
        <v>Ac.</v>
      </c>
      <c r="J165" s="211" t="str">
        <f t="shared" si="11"/>
        <v>Ac.</v>
      </c>
      <c r="K165" s="239">
        <v>1</v>
      </c>
    </row>
    <row r="166" spans="1:11" ht="21.75" customHeight="1">
      <c r="A166" s="570" t="s">
        <v>344</v>
      </c>
      <c r="B166" s="571"/>
      <c r="C166" s="572"/>
      <c r="D166" s="326"/>
      <c r="E166" s="326">
        <v>595</v>
      </c>
      <c r="F166" s="79" t="s">
        <v>101</v>
      </c>
      <c r="G166" s="103">
        <v>3</v>
      </c>
      <c r="H166" s="79"/>
      <c r="I166" s="211" t="str">
        <f t="shared" si="11"/>
        <v>Ac.</v>
      </c>
      <c r="J166" s="211" t="str">
        <f t="shared" si="11"/>
        <v>Ac.</v>
      </c>
      <c r="K166" s="239">
        <v>1</v>
      </c>
    </row>
    <row r="167" spans="1:11" ht="21.75" customHeight="1">
      <c r="A167" s="570" t="s">
        <v>352</v>
      </c>
      <c r="B167" s="571"/>
      <c r="C167" s="572"/>
      <c r="D167" s="326"/>
      <c r="E167" s="326">
        <v>595</v>
      </c>
      <c r="F167" s="79" t="s">
        <v>101</v>
      </c>
      <c r="G167" s="103">
        <v>5</v>
      </c>
      <c r="H167" s="79"/>
      <c r="I167" s="211" t="str">
        <f t="shared" si="11"/>
        <v>Ac.</v>
      </c>
      <c r="J167" s="211" t="str">
        <f t="shared" si="11"/>
        <v>Ac.</v>
      </c>
      <c r="K167" s="239">
        <v>1</v>
      </c>
    </row>
    <row r="168" spans="1:11" ht="21.75" customHeight="1">
      <c r="A168" s="570" t="s">
        <v>349</v>
      </c>
      <c r="B168" s="571"/>
      <c r="C168" s="572"/>
      <c r="D168" s="326"/>
      <c r="E168" s="326">
        <v>595</v>
      </c>
      <c r="F168" s="79" t="s">
        <v>101</v>
      </c>
      <c r="G168" s="103">
        <v>5</v>
      </c>
      <c r="H168" s="79"/>
      <c r="I168" s="211" t="str">
        <f t="shared" si="11"/>
        <v>Ac.</v>
      </c>
      <c r="J168" s="211" t="str">
        <f t="shared" si="11"/>
        <v>Ac.</v>
      </c>
      <c r="K168" s="239">
        <v>1</v>
      </c>
    </row>
    <row r="169" spans="1:11" ht="21.75" customHeight="1">
      <c r="A169" s="570" t="s">
        <v>346</v>
      </c>
      <c r="B169" s="571"/>
      <c r="C169" s="572"/>
      <c r="D169" s="326"/>
      <c r="E169" s="326">
        <v>595</v>
      </c>
      <c r="F169" s="79" t="s">
        <v>101</v>
      </c>
      <c r="G169" s="103">
        <v>5</v>
      </c>
      <c r="H169" s="79"/>
      <c r="I169" s="211" t="str">
        <f t="shared" si="11"/>
        <v>Ac.</v>
      </c>
      <c r="J169" s="211" t="str">
        <f t="shared" si="11"/>
        <v>Ac.</v>
      </c>
      <c r="K169" s="239">
        <v>1</v>
      </c>
    </row>
    <row r="170" spans="1:11" ht="21.75" customHeight="1">
      <c r="A170" s="570" t="s">
        <v>348</v>
      </c>
      <c r="B170" s="571"/>
      <c r="C170" s="572"/>
      <c r="D170" s="326"/>
      <c r="E170" s="326">
        <v>595</v>
      </c>
      <c r="F170" s="79" t="s">
        <v>101</v>
      </c>
      <c r="G170" s="103">
        <v>5</v>
      </c>
      <c r="H170" s="79"/>
      <c r="I170" s="211" t="str">
        <f t="shared" si="11"/>
        <v>Ac.</v>
      </c>
      <c r="J170" s="211" t="str">
        <f t="shared" si="11"/>
        <v>Ac.</v>
      </c>
      <c r="K170" s="239">
        <v>1</v>
      </c>
    </row>
    <row r="171" spans="1:11" ht="21.75" customHeight="1">
      <c r="A171" s="570" t="s">
        <v>347</v>
      </c>
      <c r="B171" s="571"/>
      <c r="C171" s="572"/>
      <c r="D171" s="326"/>
      <c r="E171" s="326">
        <v>595</v>
      </c>
      <c r="F171" s="79" t="s">
        <v>101</v>
      </c>
      <c r="G171" s="103">
        <v>5</v>
      </c>
      <c r="H171" s="79"/>
      <c r="I171" s="211" t="str">
        <f t="shared" si="11"/>
        <v>Ac.</v>
      </c>
      <c r="J171" s="211" t="str">
        <f t="shared" si="11"/>
        <v>Ac.</v>
      </c>
      <c r="K171" s="239">
        <v>1</v>
      </c>
    </row>
    <row r="172" spans="1:11" ht="21.75" customHeight="1">
      <c r="A172" s="570" t="s">
        <v>351</v>
      </c>
      <c r="B172" s="571"/>
      <c r="C172" s="572"/>
      <c r="D172" s="326"/>
      <c r="E172" s="326">
        <v>595</v>
      </c>
      <c r="F172" s="79" t="s">
        <v>101</v>
      </c>
      <c r="G172" s="103">
        <v>3</v>
      </c>
      <c r="H172" s="79"/>
      <c r="I172" s="211" t="str">
        <f t="shared" si="11"/>
        <v>Ac.</v>
      </c>
      <c r="J172" s="211" t="str">
        <f t="shared" si="11"/>
        <v>Ac.</v>
      </c>
      <c r="K172" s="239">
        <v>1</v>
      </c>
    </row>
    <row r="173" spans="1:12" ht="13.5" thickBot="1">
      <c r="A173" s="592" t="s">
        <v>444</v>
      </c>
      <c r="B173" s="593"/>
      <c r="C173" s="588"/>
      <c r="D173" s="33"/>
      <c r="E173" s="82">
        <v>329</v>
      </c>
      <c r="F173" s="82" t="s">
        <v>101</v>
      </c>
      <c r="G173" s="549">
        <v>10</v>
      </c>
      <c r="H173" s="387">
        <v>15</v>
      </c>
      <c r="I173" s="549">
        <v>10</v>
      </c>
      <c r="J173" s="549">
        <v>10</v>
      </c>
      <c r="K173" s="240">
        <v>1</v>
      </c>
      <c r="L173" s="17"/>
    </row>
    <row r="174" spans="1:8" ht="13.5" thickBot="1">
      <c r="A174" s="1"/>
      <c r="B174" s="34"/>
      <c r="C174" s="34"/>
      <c r="D174" s="34"/>
      <c r="E174" s="1"/>
      <c r="F174" s="550" t="s">
        <v>106</v>
      </c>
      <c r="G174" s="551"/>
      <c r="H174" s="109">
        <f>SUM(H152:H173)</f>
        <v>100</v>
      </c>
    </row>
    <row r="175" spans="1:8" ht="13.5" thickTop="1">
      <c r="A175" s="1"/>
      <c r="B175" s="34"/>
      <c r="C175" s="34"/>
      <c r="D175" s="34"/>
      <c r="E175" s="1"/>
      <c r="F175" s="6"/>
      <c r="G175" s="205"/>
      <c r="H175" s="206"/>
    </row>
    <row r="176" spans="1:6" ht="18" customHeight="1">
      <c r="A176" s="569" t="s">
        <v>107</v>
      </c>
      <c r="B176" s="569"/>
      <c r="C176" s="569"/>
      <c r="D176" s="569"/>
      <c r="E176" s="569"/>
      <c r="F176" s="569"/>
    </row>
    <row r="177" spans="1:6" ht="14.25" customHeight="1" thickBot="1">
      <c r="A177" s="191"/>
      <c r="B177" s="191"/>
      <c r="C177" s="191"/>
      <c r="D177" s="191"/>
      <c r="E177" s="191"/>
      <c r="F177" s="191"/>
    </row>
    <row r="178" spans="1:11" ht="18" customHeight="1" thickBot="1">
      <c r="A178" s="615" t="s">
        <v>239</v>
      </c>
      <c r="B178" s="616"/>
      <c r="C178" s="616"/>
      <c r="D178" s="616"/>
      <c r="E178" s="616"/>
      <c r="F178" s="616"/>
      <c r="G178" s="616"/>
      <c r="H178" s="616"/>
      <c r="I178" s="616"/>
      <c r="J178" s="616"/>
      <c r="K178" s="617"/>
    </row>
    <row r="179" spans="1:11" ht="16.5" thickBot="1">
      <c r="A179" s="380" t="s">
        <v>451</v>
      </c>
      <c r="B179" s="381"/>
      <c r="C179" s="122"/>
      <c r="D179" s="122"/>
      <c r="E179" s="178"/>
      <c r="F179" s="178"/>
      <c r="G179" s="583" t="s">
        <v>391</v>
      </c>
      <c r="H179" s="583"/>
      <c r="I179" s="583"/>
      <c r="J179" s="583"/>
      <c r="K179" s="584"/>
    </row>
    <row r="180" spans="1:11" ht="57" customHeight="1" thickBot="1">
      <c r="A180" s="585" t="s">
        <v>94</v>
      </c>
      <c r="B180" s="586"/>
      <c r="C180" s="578"/>
      <c r="D180" s="229"/>
      <c r="E180" s="77" t="s">
        <v>59</v>
      </c>
      <c r="F180" s="77" t="s">
        <v>95</v>
      </c>
      <c r="G180" s="77" t="s">
        <v>96</v>
      </c>
      <c r="H180" s="77" t="s">
        <v>97</v>
      </c>
      <c r="I180" s="90" t="s">
        <v>242</v>
      </c>
      <c r="J180" s="247" t="s">
        <v>243</v>
      </c>
      <c r="K180" s="244" t="s">
        <v>261</v>
      </c>
    </row>
    <row r="181" spans="1:11" ht="12.75">
      <c r="A181" s="611">
        <v>0</v>
      </c>
      <c r="B181" s="601"/>
      <c r="C181" s="598"/>
      <c r="D181" s="92"/>
      <c r="E181" s="92">
        <v>0</v>
      </c>
      <c r="F181" s="91" t="s">
        <v>196</v>
      </c>
      <c r="G181" s="91">
        <v>0</v>
      </c>
      <c r="H181" s="151">
        <v>0</v>
      </c>
      <c r="I181" s="9"/>
      <c r="J181" s="9"/>
      <c r="K181" s="243">
        <v>0</v>
      </c>
    </row>
    <row r="182" spans="1:11" ht="12.75" customHeight="1">
      <c r="A182" s="599" t="s">
        <v>216</v>
      </c>
      <c r="B182" s="590"/>
      <c r="C182" s="591"/>
      <c r="D182" s="388"/>
      <c r="E182" s="118">
        <v>441</v>
      </c>
      <c r="F182" s="118" t="s">
        <v>101</v>
      </c>
      <c r="G182" s="119">
        <v>0.75</v>
      </c>
      <c r="H182" s="152"/>
      <c r="I182" s="48">
        <f aca="true" t="shared" si="12" ref="I182:J185">$G182+0.15</f>
        <v>0.9</v>
      </c>
      <c r="J182" s="48">
        <f t="shared" si="12"/>
        <v>0.9</v>
      </c>
      <c r="K182" s="239">
        <v>10</v>
      </c>
    </row>
    <row r="183" spans="1:11" ht="12.75">
      <c r="A183" s="579" t="s">
        <v>150</v>
      </c>
      <c r="B183" s="580"/>
      <c r="C183" s="581"/>
      <c r="D183" s="223"/>
      <c r="E183" s="79">
        <v>442</v>
      </c>
      <c r="F183" s="79" t="s">
        <v>101</v>
      </c>
      <c r="G183" s="80">
        <v>0.5</v>
      </c>
      <c r="H183" s="153">
        <v>0</v>
      </c>
      <c r="I183" s="48">
        <f t="shared" si="12"/>
        <v>0.65</v>
      </c>
      <c r="J183" s="48">
        <f t="shared" si="12"/>
        <v>0.65</v>
      </c>
      <c r="K183" s="239">
        <v>10</v>
      </c>
    </row>
    <row r="184" spans="1:11" ht="12.75">
      <c r="A184" s="579" t="s">
        <v>217</v>
      </c>
      <c r="B184" s="580"/>
      <c r="C184" s="581"/>
      <c r="D184" s="223"/>
      <c r="E184" s="79">
        <v>447</v>
      </c>
      <c r="F184" s="79" t="s">
        <v>218</v>
      </c>
      <c r="G184" s="80">
        <v>0.5</v>
      </c>
      <c r="H184" s="153">
        <v>0</v>
      </c>
      <c r="I184" s="48">
        <f t="shared" si="12"/>
        <v>0.65</v>
      </c>
      <c r="J184" s="48">
        <f t="shared" si="12"/>
        <v>0.65</v>
      </c>
      <c r="K184" s="239">
        <v>20</v>
      </c>
    </row>
    <row r="185" spans="1:11" ht="12.75">
      <c r="A185" s="579" t="s">
        <v>151</v>
      </c>
      <c r="B185" s="580"/>
      <c r="C185" s="581"/>
      <c r="D185" s="223"/>
      <c r="E185" s="79">
        <v>430</v>
      </c>
      <c r="F185" s="79" t="s">
        <v>125</v>
      </c>
      <c r="G185" s="80">
        <v>0.5</v>
      </c>
      <c r="H185" s="154">
        <v>0</v>
      </c>
      <c r="I185" s="48">
        <f t="shared" si="12"/>
        <v>0.65</v>
      </c>
      <c r="J185" s="48">
        <f t="shared" si="12"/>
        <v>0.65</v>
      </c>
      <c r="K185" s="239">
        <v>25</v>
      </c>
    </row>
    <row r="186" spans="1:11" ht="12.75">
      <c r="A186" s="579" t="s">
        <v>219</v>
      </c>
      <c r="B186" s="580"/>
      <c r="C186" s="581"/>
      <c r="D186" s="223"/>
      <c r="E186" s="79">
        <v>449</v>
      </c>
      <c r="F186" s="79" t="s">
        <v>101</v>
      </c>
      <c r="G186" s="103">
        <v>10</v>
      </c>
      <c r="H186" s="180">
        <v>0</v>
      </c>
      <c r="I186" s="175">
        <f>$G186</f>
        <v>10</v>
      </c>
      <c r="J186" s="211">
        <f>$G186</f>
        <v>10</v>
      </c>
      <c r="K186" s="239">
        <v>1</v>
      </c>
    </row>
    <row r="187" spans="1:11" ht="12.75">
      <c r="A187" s="579" t="s">
        <v>132</v>
      </c>
      <c r="B187" s="580"/>
      <c r="C187" s="581"/>
      <c r="D187" s="223"/>
      <c r="E187" s="79">
        <v>533</v>
      </c>
      <c r="F187" s="79" t="s">
        <v>218</v>
      </c>
      <c r="G187" s="80">
        <v>0.5</v>
      </c>
      <c r="H187" s="153">
        <v>0</v>
      </c>
      <c r="I187" s="48">
        <f>$G187+0.15</f>
        <v>0.65</v>
      </c>
      <c r="J187" s="48">
        <f>$G187+0.15</f>
        <v>0.65</v>
      </c>
      <c r="K187" s="239">
        <v>15</v>
      </c>
    </row>
    <row r="188" spans="1:11" ht="13.5" thickBot="1">
      <c r="A188" s="592" t="s">
        <v>220</v>
      </c>
      <c r="B188" s="593"/>
      <c r="C188" s="588"/>
      <c r="D188" s="230"/>
      <c r="E188" s="82">
        <v>642</v>
      </c>
      <c r="F188" s="179" t="s">
        <v>218</v>
      </c>
      <c r="G188" s="83">
        <v>0.5</v>
      </c>
      <c r="H188" s="155">
        <v>0</v>
      </c>
      <c r="I188" s="174">
        <f>$G188+0.15</f>
        <v>0.65</v>
      </c>
      <c r="J188" s="174">
        <f>$G188+0.15</f>
        <v>0.65</v>
      </c>
      <c r="K188" s="240">
        <v>20</v>
      </c>
    </row>
    <row r="189" spans="1:8" ht="13.5" thickBot="1">
      <c r="A189" s="84"/>
      <c r="B189" s="86"/>
      <c r="C189" s="85"/>
      <c r="D189" s="85"/>
      <c r="E189" s="605" t="s">
        <v>106</v>
      </c>
      <c r="F189" s="606"/>
      <c r="G189" s="607"/>
      <c r="H189" s="89">
        <f>SUM(H182:H188)</f>
        <v>0</v>
      </c>
    </row>
    <row r="190" spans="1:8" ht="12.75">
      <c r="A190" s="84"/>
      <c r="B190" s="86"/>
      <c r="C190" s="85"/>
      <c r="D190" s="85"/>
      <c r="E190" s="94"/>
      <c r="F190" s="94"/>
      <c r="G190" s="94"/>
      <c r="H190" s="95"/>
    </row>
    <row r="191" spans="1:10" ht="12.75">
      <c r="A191" s="595" t="s">
        <v>221</v>
      </c>
      <c r="B191" s="595"/>
      <c r="C191" s="595"/>
      <c r="D191" s="595"/>
      <c r="E191" s="595"/>
      <c r="F191" s="595"/>
      <c r="G191" s="595"/>
      <c r="H191" s="595"/>
      <c r="J191" s="93"/>
    </row>
    <row r="192" spans="1:10" ht="13.5" thickBot="1">
      <c r="A192" s="145"/>
      <c r="B192" s="145"/>
      <c r="C192" s="145"/>
      <c r="D192" s="145"/>
      <c r="E192" s="145"/>
      <c r="F192" s="145"/>
      <c r="G192" s="145"/>
      <c r="H192" s="145"/>
      <c r="J192" s="93"/>
    </row>
    <row r="193" spans="1:11" ht="18.75" thickBot="1">
      <c r="A193" s="575" t="s">
        <v>121</v>
      </c>
      <c r="B193" s="576"/>
      <c r="C193" s="576"/>
      <c r="D193" s="576"/>
      <c r="E193" s="576"/>
      <c r="F193" s="576"/>
      <c r="G193" s="576"/>
      <c r="H193" s="576"/>
      <c r="I193" s="576"/>
      <c r="J193" s="576"/>
      <c r="K193" s="577"/>
    </row>
    <row r="194" spans="1:11" ht="18.75" customHeight="1" thickBot="1">
      <c r="A194" s="336" t="s">
        <v>442</v>
      </c>
      <c r="B194" s="122"/>
      <c r="C194" s="122"/>
      <c r="D194" s="403"/>
      <c r="E194" s="620" t="s">
        <v>209</v>
      </c>
      <c r="F194" s="620"/>
      <c r="G194" s="620"/>
      <c r="H194" s="620"/>
      <c r="I194" s="620"/>
      <c r="J194" s="620"/>
      <c r="K194" s="621"/>
    </row>
    <row r="195" spans="1:11" ht="57" customHeight="1" thickBot="1">
      <c r="A195" s="585" t="s">
        <v>94</v>
      </c>
      <c r="B195" s="586"/>
      <c r="C195" s="578"/>
      <c r="D195" s="229"/>
      <c r="E195" s="77" t="s">
        <v>59</v>
      </c>
      <c r="F195" s="77" t="s">
        <v>95</v>
      </c>
      <c r="G195" s="77" t="s">
        <v>96</v>
      </c>
      <c r="H195" s="208" t="s">
        <v>97</v>
      </c>
      <c r="I195" s="210" t="s">
        <v>242</v>
      </c>
      <c r="J195" s="247" t="s">
        <v>243</v>
      </c>
      <c r="K195" s="244" t="s">
        <v>261</v>
      </c>
    </row>
    <row r="196" spans="1:11" ht="12.75">
      <c r="A196" s="582">
        <v>0</v>
      </c>
      <c r="B196" s="573"/>
      <c r="C196" s="574"/>
      <c r="D196" s="231"/>
      <c r="E196" s="127">
        <v>0</v>
      </c>
      <c r="F196" s="127">
        <v>0</v>
      </c>
      <c r="G196" s="127">
        <v>0</v>
      </c>
      <c r="H196" s="187">
        <v>0</v>
      </c>
      <c r="I196" s="9"/>
      <c r="J196" s="9"/>
      <c r="K196" s="243">
        <v>0</v>
      </c>
    </row>
    <row r="197" spans="1:11" ht="12.75">
      <c r="A197" s="579" t="s">
        <v>122</v>
      </c>
      <c r="B197" s="580"/>
      <c r="C197" s="581"/>
      <c r="D197" s="249"/>
      <c r="E197" s="118">
        <v>314</v>
      </c>
      <c r="F197" s="118" t="s">
        <v>101</v>
      </c>
      <c r="G197" s="119">
        <v>0.5</v>
      </c>
      <c r="H197" s="180">
        <v>5</v>
      </c>
      <c r="I197" s="48">
        <f aca="true" t="shared" si="13" ref="I197:J213">$G197+0.15</f>
        <v>0.65</v>
      </c>
      <c r="J197" s="48">
        <f>$G197+0.15</f>
        <v>0.65</v>
      </c>
      <c r="K197" s="239">
        <v>10</v>
      </c>
    </row>
    <row r="198" spans="1:11" ht="12.75" customHeight="1">
      <c r="A198" s="579" t="s">
        <v>123</v>
      </c>
      <c r="B198" s="580"/>
      <c r="C198" s="581"/>
      <c r="D198" s="223"/>
      <c r="E198" s="79">
        <v>342</v>
      </c>
      <c r="F198" s="79" t="s">
        <v>101</v>
      </c>
      <c r="G198" s="80">
        <v>0.75</v>
      </c>
      <c r="H198" s="180">
        <v>10</v>
      </c>
      <c r="I198" s="48">
        <f t="shared" si="13"/>
        <v>0.9</v>
      </c>
      <c r="J198" s="48">
        <f t="shared" si="13"/>
        <v>0.9</v>
      </c>
      <c r="K198" s="239">
        <v>10</v>
      </c>
    </row>
    <row r="199" spans="1:11" ht="12.75">
      <c r="A199" s="579" t="s">
        <v>124</v>
      </c>
      <c r="B199" s="580"/>
      <c r="C199" s="581"/>
      <c r="D199" s="223"/>
      <c r="E199" s="79">
        <v>382</v>
      </c>
      <c r="F199" s="79" t="s">
        <v>125</v>
      </c>
      <c r="G199" s="80">
        <v>0.5</v>
      </c>
      <c r="H199" s="180">
        <v>5</v>
      </c>
      <c r="I199" s="48">
        <f t="shared" si="13"/>
        <v>0.65</v>
      </c>
      <c r="J199" s="48">
        <f t="shared" si="13"/>
        <v>0.65</v>
      </c>
      <c r="K199" s="239">
        <v>20</v>
      </c>
    </row>
    <row r="200" spans="1:11" ht="12.75">
      <c r="A200" s="579" t="s">
        <v>126</v>
      </c>
      <c r="B200" s="580"/>
      <c r="C200" s="581"/>
      <c r="D200" s="222"/>
      <c r="E200" s="79">
        <v>511</v>
      </c>
      <c r="F200" s="79" t="s">
        <v>101</v>
      </c>
      <c r="G200" s="103">
        <v>10</v>
      </c>
      <c r="H200" s="180">
        <v>10</v>
      </c>
      <c r="I200" s="211">
        <f>$G200</f>
        <v>10</v>
      </c>
      <c r="J200" s="211">
        <f>$G200</f>
        <v>10</v>
      </c>
      <c r="K200" s="239">
        <v>1</v>
      </c>
    </row>
    <row r="201" spans="1:11" ht="12.75">
      <c r="A201" s="579" t="s">
        <v>127</v>
      </c>
      <c r="B201" s="580"/>
      <c r="C201" s="581"/>
      <c r="D201" s="223"/>
      <c r="E201" s="79">
        <v>410</v>
      </c>
      <c r="F201" s="79" t="s">
        <v>11</v>
      </c>
      <c r="G201" s="80">
        <v>0.75</v>
      </c>
      <c r="H201" s="180">
        <v>4</v>
      </c>
      <c r="I201" s="48">
        <f t="shared" si="13"/>
        <v>0.9</v>
      </c>
      <c r="J201" s="48">
        <f t="shared" si="13"/>
        <v>0.9</v>
      </c>
      <c r="K201" s="239">
        <v>15</v>
      </c>
    </row>
    <row r="202" spans="1:11" ht="12.75">
      <c r="A202" s="579" t="s">
        <v>128</v>
      </c>
      <c r="B202" s="580"/>
      <c r="C202" s="581"/>
      <c r="D202" s="223"/>
      <c r="E202" s="79">
        <v>412</v>
      </c>
      <c r="F202" s="79" t="s">
        <v>101</v>
      </c>
      <c r="G202" s="80">
        <v>0.75</v>
      </c>
      <c r="H202" s="180">
        <v>4</v>
      </c>
      <c r="I202" s="48">
        <f t="shared" si="13"/>
        <v>0.9</v>
      </c>
      <c r="J202" s="48">
        <f t="shared" si="13"/>
        <v>0.9</v>
      </c>
      <c r="K202" s="239">
        <v>10</v>
      </c>
    </row>
    <row r="203" spans="1:11" ht="12.75">
      <c r="A203" s="579" t="s">
        <v>129</v>
      </c>
      <c r="B203" s="580"/>
      <c r="C203" s="581"/>
      <c r="D203" s="223"/>
      <c r="E203" s="79">
        <v>472</v>
      </c>
      <c r="F203" s="79" t="s">
        <v>125</v>
      </c>
      <c r="G203" s="80">
        <v>0.75</v>
      </c>
      <c r="H203" s="180">
        <v>10</v>
      </c>
      <c r="I203" s="48">
        <f t="shared" si="13"/>
        <v>0.9</v>
      </c>
      <c r="J203" s="48">
        <f t="shared" si="13"/>
        <v>0.9</v>
      </c>
      <c r="K203" s="239">
        <v>1</v>
      </c>
    </row>
    <row r="204" spans="1:11" ht="12.75">
      <c r="A204" s="579" t="s">
        <v>443</v>
      </c>
      <c r="B204" s="580"/>
      <c r="C204" s="581"/>
      <c r="D204" s="222"/>
      <c r="E204" s="79">
        <v>590</v>
      </c>
      <c r="F204" s="79" t="s">
        <v>101</v>
      </c>
      <c r="G204" s="103">
        <v>3</v>
      </c>
      <c r="H204" s="180">
        <v>5</v>
      </c>
      <c r="I204" s="211">
        <f>$G204</f>
        <v>3</v>
      </c>
      <c r="J204" s="211">
        <f>$G204</f>
        <v>3</v>
      </c>
      <c r="K204" s="239">
        <v>10</v>
      </c>
    </row>
    <row r="205" spans="1:11" ht="12.75">
      <c r="A205" s="579" t="s">
        <v>130</v>
      </c>
      <c r="B205" s="580"/>
      <c r="C205" s="581"/>
      <c r="D205" s="223"/>
      <c r="E205" s="79">
        <v>512</v>
      </c>
      <c r="F205" s="79" t="s">
        <v>101</v>
      </c>
      <c r="G205" s="80">
        <v>0.5</v>
      </c>
      <c r="H205" s="180">
        <v>5</v>
      </c>
      <c r="I205" s="48">
        <f t="shared" si="13"/>
        <v>0.65</v>
      </c>
      <c r="J205" s="48">
        <f t="shared" si="13"/>
        <v>0.65</v>
      </c>
      <c r="K205" s="239">
        <v>20</v>
      </c>
    </row>
    <row r="206" spans="1:11" ht="12.75">
      <c r="A206" s="579" t="s">
        <v>131</v>
      </c>
      <c r="B206" s="580"/>
      <c r="C206" s="581"/>
      <c r="D206" s="223"/>
      <c r="E206" s="79">
        <v>516</v>
      </c>
      <c r="F206" s="79" t="s">
        <v>125</v>
      </c>
      <c r="G206" s="80">
        <v>0.5</v>
      </c>
      <c r="H206" s="180">
        <v>2</v>
      </c>
      <c r="I206" s="48">
        <f t="shared" si="13"/>
        <v>0.65</v>
      </c>
      <c r="J206" s="48">
        <f t="shared" si="13"/>
        <v>0.65</v>
      </c>
      <c r="K206" s="239">
        <v>5</v>
      </c>
    </row>
    <row r="207" spans="1:11" ht="12.75" customHeight="1">
      <c r="A207" s="579" t="s">
        <v>254</v>
      </c>
      <c r="B207" s="580"/>
      <c r="C207" s="581"/>
      <c r="D207" s="223"/>
      <c r="E207" s="79">
        <v>528</v>
      </c>
      <c r="F207" s="79" t="s">
        <v>101</v>
      </c>
      <c r="G207" s="103">
        <v>20</v>
      </c>
      <c r="H207" s="180">
        <v>10</v>
      </c>
      <c r="I207" s="211">
        <f>$G207</f>
        <v>20</v>
      </c>
      <c r="J207" s="211">
        <f>$G207</f>
        <v>20</v>
      </c>
      <c r="K207" s="239">
        <v>15</v>
      </c>
    </row>
    <row r="208" spans="1:11" ht="12.75">
      <c r="A208" s="579" t="s">
        <v>132</v>
      </c>
      <c r="B208" s="580"/>
      <c r="C208" s="581"/>
      <c r="D208" s="223"/>
      <c r="E208" s="79">
        <v>533</v>
      </c>
      <c r="F208" s="79" t="s">
        <v>11</v>
      </c>
      <c r="G208" s="80">
        <v>0.5</v>
      </c>
      <c r="H208" s="180">
        <v>1</v>
      </c>
      <c r="I208" s="48">
        <f t="shared" si="13"/>
        <v>0.65</v>
      </c>
      <c r="J208" s="48">
        <f t="shared" si="13"/>
        <v>0.65</v>
      </c>
      <c r="K208" s="239">
        <v>15</v>
      </c>
    </row>
    <row r="209" spans="1:11" ht="12.75">
      <c r="A209" s="579" t="s">
        <v>105</v>
      </c>
      <c r="B209" s="580"/>
      <c r="C209" s="581"/>
      <c r="D209" s="223"/>
      <c r="E209" s="79">
        <v>391</v>
      </c>
      <c r="F209" s="79" t="s">
        <v>101</v>
      </c>
      <c r="G209" s="80">
        <v>0.75</v>
      </c>
      <c r="H209" s="180">
        <v>10</v>
      </c>
      <c r="I209" s="48">
        <f t="shared" si="13"/>
        <v>0.9</v>
      </c>
      <c r="J209" s="48">
        <f t="shared" si="13"/>
        <v>0.9</v>
      </c>
      <c r="K209" s="239">
        <v>10</v>
      </c>
    </row>
    <row r="210" spans="1:11" ht="12.75">
      <c r="A210" s="579" t="s">
        <v>133</v>
      </c>
      <c r="B210" s="580"/>
      <c r="C210" s="581"/>
      <c r="D210" s="223"/>
      <c r="E210" s="79">
        <v>574</v>
      </c>
      <c r="F210" s="79" t="s">
        <v>11</v>
      </c>
      <c r="G210" s="80">
        <v>0.5</v>
      </c>
      <c r="H210" s="180">
        <v>5</v>
      </c>
      <c r="I210" s="48">
        <f t="shared" si="13"/>
        <v>0.65</v>
      </c>
      <c r="J210" s="48">
        <f t="shared" si="13"/>
        <v>0.65</v>
      </c>
      <c r="K210" s="239">
        <v>10</v>
      </c>
    </row>
    <row r="211" spans="1:11" ht="12.75">
      <c r="A211" s="579" t="s">
        <v>100</v>
      </c>
      <c r="B211" s="580"/>
      <c r="C211" s="581"/>
      <c r="D211" s="223"/>
      <c r="E211" s="79">
        <v>393</v>
      </c>
      <c r="F211" s="79" t="s">
        <v>101</v>
      </c>
      <c r="G211" s="80">
        <v>0.75</v>
      </c>
      <c r="H211" s="180">
        <v>10</v>
      </c>
      <c r="I211" s="48">
        <f t="shared" si="13"/>
        <v>0.9</v>
      </c>
      <c r="J211" s="48">
        <f t="shared" si="13"/>
        <v>0.9</v>
      </c>
      <c r="K211" s="239">
        <v>10</v>
      </c>
    </row>
    <row r="212" spans="1:11" ht="12.75">
      <c r="A212" s="579" t="s">
        <v>134</v>
      </c>
      <c r="B212" s="580"/>
      <c r="C212" s="581"/>
      <c r="D212" s="223"/>
      <c r="E212" s="79">
        <v>614</v>
      </c>
      <c r="F212" s="79" t="s">
        <v>11</v>
      </c>
      <c r="G212" s="80">
        <v>0.5</v>
      </c>
      <c r="H212" s="180">
        <v>2</v>
      </c>
      <c r="I212" s="48">
        <f t="shared" si="13"/>
        <v>0.65</v>
      </c>
      <c r="J212" s="48">
        <f t="shared" si="13"/>
        <v>0.65</v>
      </c>
      <c r="K212" s="239">
        <v>10</v>
      </c>
    </row>
    <row r="213" spans="1:11" ht="15" thickBot="1">
      <c r="A213" s="592" t="s">
        <v>251</v>
      </c>
      <c r="B213" s="593"/>
      <c r="C213" s="588"/>
      <c r="D213" s="225"/>
      <c r="E213" s="82">
        <v>642</v>
      </c>
      <c r="F213" s="82" t="s">
        <v>11</v>
      </c>
      <c r="G213" s="83">
        <v>0.5</v>
      </c>
      <c r="H213" s="188">
        <v>2</v>
      </c>
      <c r="I213" s="174">
        <f t="shared" si="13"/>
        <v>0.65</v>
      </c>
      <c r="J213" s="174">
        <f t="shared" si="13"/>
        <v>0.65</v>
      </c>
      <c r="K213" s="240">
        <v>20</v>
      </c>
    </row>
    <row r="214" spans="1:8" ht="13.5" thickBot="1">
      <c r="A214" s="120"/>
      <c r="E214" s="123"/>
      <c r="F214" s="124" t="s">
        <v>106</v>
      </c>
      <c r="G214" s="125"/>
      <c r="H214" s="345">
        <f>SUM(H197:H213)</f>
        <v>100</v>
      </c>
    </row>
    <row r="215" spans="1:6" ht="15.75">
      <c r="A215" s="120" t="s">
        <v>253</v>
      </c>
      <c r="B215" s="19"/>
      <c r="C215" s="19"/>
      <c r="D215" s="19"/>
      <c r="E215" s="116"/>
      <c r="F215" s="117"/>
    </row>
    <row r="216" spans="1:8" ht="12.75">
      <c r="A216" s="595" t="s">
        <v>252</v>
      </c>
      <c r="B216" s="595"/>
      <c r="C216" s="595"/>
      <c r="D216" s="595"/>
      <c r="E216" s="595"/>
      <c r="F216" s="595"/>
      <c r="G216" s="595"/>
      <c r="H216" s="595"/>
    </row>
    <row r="217" ht="13.5" thickBot="1"/>
    <row r="218" spans="1:11" ht="21" customHeight="1" thickBot="1">
      <c r="A218" s="615" t="s">
        <v>269</v>
      </c>
      <c r="B218" s="616"/>
      <c r="C218" s="616"/>
      <c r="D218" s="616"/>
      <c r="E218" s="616"/>
      <c r="F218" s="616"/>
      <c r="G218" s="616"/>
      <c r="H218" s="616"/>
      <c r="I218" s="616"/>
      <c r="J218" s="616"/>
      <c r="K218" s="617"/>
    </row>
    <row r="219" spans="1:11" ht="20.25" customHeight="1" thickBot="1">
      <c r="A219" s="589" t="s">
        <v>447</v>
      </c>
      <c r="B219" s="587"/>
      <c r="C219" s="33"/>
      <c r="D219" s="410"/>
      <c r="E219" s="413"/>
      <c r="F219" s="583" t="s">
        <v>270</v>
      </c>
      <c r="G219" s="583"/>
      <c r="H219" s="583"/>
      <c r="I219" s="583"/>
      <c r="J219" s="583"/>
      <c r="K219" s="584"/>
    </row>
    <row r="220" spans="1:11" ht="57" customHeight="1" thickBot="1">
      <c r="A220" s="585" t="s">
        <v>94</v>
      </c>
      <c r="B220" s="586"/>
      <c r="C220" s="578"/>
      <c r="D220" s="122"/>
      <c r="E220" s="77" t="s">
        <v>59</v>
      </c>
      <c r="F220" s="157" t="s">
        <v>95</v>
      </c>
      <c r="G220" s="157" t="s">
        <v>96</v>
      </c>
      <c r="H220" s="157" t="s">
        <v>97</v>
      </c>
      <c r="I220" s="224" t="s">
        <v>242</v>
      </c>
      <c r="J220" s="409" t="s">
        <v>243</v>
      </c>
      <c r="K220" s="411" t="s">
        <v>261</v>
      </c>
    </row>
    <row r="221" spans="1:11" ht="12.75">
      <c r="A221" s="611">
        <v>0</v>
      </c>
      <c r="B221" s="601"/>
      <c r="C221" s="598"/>
      <c r="D221" s="9"/>
      <c r="E221" s="92">
        <v>0</v>
      </c>
      <c r="F221" s="91" t="s">
        <v>196</v>
      </c>
      <c r="G221" s="91">
        <v>0</v>
      </c>
      <c r="H221" s="151">
        <v>0</v>
      </c>
      <c r="I221" s="9"/>
      <c r="J221" s="9"/>
      <c r="K221" s="243">
        <v>0</v>
      </c>
    </row>
    <row r="222" spans="1:11" ht="12.75">
      <c r="A222" s="599" t="s">
        <v>275</v>
      </c>
      <c r="B222" s="590"/>
      <c r="C222" s="591"/>
      <c r="D222" s="10"/>
      <c r="E222" s="340">
        <v>441</v>
      </c>
      <c r="F222" s="118" t="s">
        <v>101</v>
      </c>
      <c r="G222" s="119">
        <v>0.75</v>
      </c>
      <c r="H222" s="152">
        <v>0</v>
      </c>
      <c r="I222" s="48">
        <f aca="true" t="shared" si="14" ref="I222:J224">$G222+0.15</f>
        <v>0.9</v>
      </c>
      <c r="J222" s="48">
        <f t="shared" si="14"/>
        <v>0.9</v>
      </c>
      <c r="K222" s="239">
        <v>10</v>
      </c>
    </row>
    <row r="223" spans="1:11" ht="12.75">
      <c r="A223" s="599" t="s">
        <v>276</v>
      </c>
      <c r="B223" s="590"/>
      <c r="C223" s="591"/>
      <c r="D223" s="10"/>
      <c r="E223" s="340">
        <v>441</v>
      </c>
      <c r="F223" s="118" t="s">
        <v>101</v>
      </c>
      <c r="G223" s="119">
        <v>0.75</v>
      </c>
      <c r="H223" s="152">
        <v>0</v>
      </c>
      <c r="I223" s="48">
        <f t="shared" si="14"/>
        <v>0.9</v>
      </c>
      <c r="J223" s="48">
        <f t="shared" si="14"/>
        <v>0.9</v>
      </c>
      <c r="K223" s="239">
        <v>10</v>
      </c>
    </row>
    <row r="224" spans="1:11" ht="13.5" thickBot="1">
      <c r="A224" s="592" t="s">
        <v>143</v>
      </c>
      <c r="B224" s="593"/>
      <c r="C224" s="588"/>
      <c r="D224" s="342"/>
      <c r="E224" s="341">
        <v>380</v>
      </c>
      <c r="F224" s="82" t="s">
        <v>11</v>
      </c>
      <c r="G224" s="83">
        <v>0.75</v>
      </c>
      <c r="H224" s="155"/>
      <c r="I224" s="174">
        <f t="shared" si="14"/>
        <v>0.9</v>
      </c>
      <c r="J224" s="174">
        <f t="shared" si="14"/>
        <v>0.9</v>
      </c>
      <c r="K224" s="240">
        <v>15</v>
      </c>
    </row>
    <row r="225" spans="1:8" ht="13.5" thickBot="1">
      <c r="A225" s="84"/>
      <c r="B225" s="86"/>
      <c r="C225" s="85"/>
      <c r="E225" s="605" t="s">
        <v>106</v>
      </c>
      <c r="F225" s="606"/>
      <c r="G225" s="607"/>
      <c r="H225" s="89">
        <f>SUM(H222:H224)</f>
        <v>0</v>
      </c>
    </row>
    <row r="226" spans="1:7" ht="12.75">
      <c r="A226" s="84"/>
      <c r="B226" s="86"/>
      <c r="C226" s="85"/>
      <c r="D226" s="94"/>
      <c r="E226" s="94"/>
      <c r="F226" s="94"/>
      <c r="G226" s="95"/>
    </row>
    <row r="227" spans="1:9" ht="12.75">
      <c r="A227" s="595" t="s">
        <v>273</v>
      </c>
      <c r="B227" s="595"/>
      <c r="C227" s="595"/>
      <c r="D227" s="595"/>
      <c r="E227" s="595"/>
      <c r="F227" s="595"/>
      <c r="G227" s="595"/>
      <c r="I227" s="93"/>
    </row>
    <row r="228" ht="12.75">
      <c r="A228" t="s">
        <v>274</v>
      </c>
    </row>
    <row r="230" ht="13.5" thickBot="1"/>
    <row r="231" spans="1:11" ht="23.25" customHeight="1" thickBot="1">
      <c r="A231" s="615" t="s">
        <v>359</v>
      </c>
      <c r="B231" s="616"/>
      <c r="C231" s="616"/>
      <c r="D231" s="616"/>
      <c r="E231" s="616"/>
      <c r="F231" s="616"/>
      <c r="G231" s="616"/>
      <c r="H231" s="616"/>
      <c r="I231" s="616"/>
      <c r="J231" s="616"/>
      <c r="K231" s="617"/>
    </row>
    <row r="232" spans="1:11" ht="36" customHeight="1" thickBot="1">
      <c r="A232" s="396" t="s">
        <v>452</v>
      </c>
      <c r="B232" s="122"/>
      <c r="C232" s="122"/>
      <c r="D232" s="403"/>
      <c r="E232" s="596" t="s">
        <v>363</v>
      </c>
      <c r="F232" s="596"/>
      <c r="G232" s="596"/>
      <c r="H232" s="596"/>
      <c r="I232" s="596"/>
      <c r="J232" s="596"/>
      <c r="K232" s="597"/>
    </row>
    <row r="233" spans="1:11" ht="57" customHeight="1" thickBot="1">
      <c r="A233" s="609" t="s">
        <v>94</v>
      </c>
      <c r="B233" s="610"/>
      <c r="C233" s="610"/>
      <c r="D233" s="471"/>
      <c r="E233" s="472" t="s">
        <v>59</v>
      </c>
      <c r="F233" s="182" t="s">
        <v>95</v>
      </c>
      <c r="G233" s="182" t="s">
        <v>96</v>
      </c>
      <c r="H233" s="182" t="s">
        <v>97</v>
      </c>
      <c r="I233" s="224" t="s">
        <v>242</v>
      </c>
      <c r="J233" s="409" t="s">
        <v>243</v>
      </c>
      <c r="K233" s="411" t="s">
        <v>261</v>
      </c>
    </row>
    <row r="234" spans="1:11" ht="12.75">
      <c r="A234" s="611">
        <v>0</v>
      </c>
      <c r="B234" s="601"/>
      <c r="C234" s="601"/>
      <c r="D234" s="9"/>
      <c r="E234" s="92">
        <v>0</v>
      </c>
      <c r="F234" s="91" t="s">
        <v>196</v>
      </c>
      <c r="G234" s="91">
        <v>0</v>
      </c>
      <c r="H234" s="91">
        <v>0</v>
      </c>
      <c r="I234" s="412"/>
      <c r="J234" s="401"/>
      <c r="K234" s="402">
        <v>0</v>
      </c>
    </row>
    <row r="235" spans="1:11" ht="14.25" customHeight="1">
      <c r="A235" s="608" t="s">
        <v>361</v>
      </c>
      <c r="B235" s="594"/>
      <c r="C235" s="594"/>
      <c r="D235" s="563"/>
      <c r="E235" s="557">
        <v>591</v>
      </c>
      <c r="F235" s="558" t="s">
        <v>362</v>
      </c>
      <c r="G235" s="559">
        <v>24</v>
      </c>
      <c r="H235" s="564"/>
      <c r="I235" s="565">
        <v>24</v>
      </c>
      <c r="J235" s="559">
        <v>24</v>
      </c>
      <c r="K235" s="456">
        <v>1</v>
      </c>
    </row>
    <row r="236" spans="1:12" ht="15" customHeight="1" thickBot="1">
      <c r="A236" s="602" t="s">
        <v>304</v>
      </c>
      <c r="B236" s="603"/>
      <c r="C236" s="604"/>
      <c r="D236" s="99"/>
      <c r="E236" s="491">
        <v>100</v>
      </c>
      <c r="F236" s="491" t="s">
        <v>11</v>
      </c>
      <c r="G236" s="566">
        <v>100</v>
      </c>
      <c r="H236" s="491">
        <v>0</v>
      </c>
      <c r="I236" s="566">
        <v>100</v>
      </c>
      <c r="J236" s="566">
        <v>100</v>
      </c>
      <c r="K236" s="567">
        <v>1</v>
      </c>
      <c r="L236" s="526"/>
    </row>
    <row r="237" spans="2:8" ht="13.5" thickBot="1">
      <c r="B237" s="84"/>
      <c r="C237" s="86"/>
      <c r="D237" s="85"/>
      <c r="E237" s="605" t="s">
        <v>106</v>
      </c>
      <c r="F237" s="606"/>
      <c r="G237" s="607"/>
      <c r="H237" s="89"/>
    </row>
    <row r="239" ht="13.5" thickBot="1"/>
    <row r="240" spans="1:11" ht="22.5" customHeight="1" thickBot="1">
      <c r="A240" s="615" t="s">
        <v>364</v>
      </c>
      <c r="B240" s="616"/>
      <c r="C240" s="616"/>
      <c r="D240" s="616"/>
      <c r="E240" s="616"/>
      <c r="F240" s="616"/>
      <c r="G240" s="616"/>
      <c r="H240" s="616"/>
      <c r="I240" s="616"/>
      <c r="J240" s="616"/>
      <c r="K240" s="617"/>
    </row>
    <row r="241" spans="1:11" ht="81.75" customHeight="1" thickBot="1">
      <c r="A241" s="618" t="s">
        <v>453</v>
      </c>
      <c r="B241" s="624"/>
      <c r="C241" s="403"/>
      <c r="D241" s="443"/>
      <c r="E241" s="625" t="s">
        <v>365</v>
      </c>
      <c r="F241" s="626"/>
      <c r="G241" s="626"/>
      <c r="H241" s="627" t="s">
        <v>366</v>
      </c>
      <c r="I241" s="627"/>
      <c r="J241" s="627"/>
      <c r="K241" s="600"/>
    </row>
    <row r="242" spans="1:11" ht="57" customHeight="1" thickBot="1">
      <c r="A242" s="609" t="s">
        <v>94</v>
      </c>
      <c r="B242" s="610"/>
      <c r="C242" s="610"/>
      <c r="D242" s="447"/>
      <c r="E242" s="77" t="s">
        <v>59</v>
      </c>
      <c r="F242" s="77" t="s">
        <v>95</v>
      </c>
      <c r="G242" s="77" t="s">
        <v>96</v>
      </c>
      <c r="H242" s="77" t="s">
        <v>97</v>
      </c>
      <c r="I242" s="229" t="s">
        <v>242</v>
      </c>
      <c r="J242" s="246" t="s">
        <v>243</v>
      </c>
      <c r="K242" s="442" t="s">
        <v>261</v>
      </c>
    </row>
    <row r="243" spans="1:11" ht="12.75">
      <c r="A243" s="611">
        <v>0</v>
      </c>
      <c r="B243" s="612"/>
      <c r="C243" s="612"/>
      <c r="D243" s="330"/>
      <c r="E243" s="92">
        <v>0</v>
      </c>
      <c r="F243" s="91" t="s">
        <v>196</v>
      </c>
      <c r="G243" s="91">
        <v>0</v>
      </c>
      <c r="H243" s="151">
        <v>0</v>
      </c>
      <c r="I243" s="401"/>
      <c r="J243" s="401"/>
      <c r="K243" s="402">
        <v>0</v>
      </c>
    </row>
    <row r="244" spans="1:11" ht="14.25" customHeight="1" thickBot="1">
      <c r="A244" s="613" t="s">
        <v>367</v>
      </c>
      <c r="B244" s="614"/>
      <c r="C244" s="614"/>
      <c r="D244" s="447"/>
      <c r="E244" s="404">
        <v>329</v>
      </c>
      <c r="F244" s="405" t="s">
        <v>101</v>
      </c>
      <c r="G244" s="406">
        <v>40</v>
      </c>
      <c r="H244" s="407"/>
      <c r="I244" s="406">
        <v>40</v>
      </c>
      <c r="J244" s="406">
        <v>40</v>
      </c>
      <c r="K244" s="408">
        <v>1</v>
      </c>
    </row>
    <row r="245" spans="1:8" ht="13.5" thickBot="1">
      <c r="A245" s="84"/>
      <c r="B245" s="86"/>
      <c r="C245" s="85"/>
      <c r="E245" s="446" t="s">
        <v>106</v>
      </c>
      <c r="F245" s="444"/>
      <c r="G245" s="445"/>
      <c r="H245" s="89"/>
    </row>
    <row r="248" ht="12.75">
      <c r="A248" s="1" t="s">
        <v>70</v>
      </c>
    </row>
    <row r="249" spans="1:7" ht="12.75">
      <c r="A249" s="1"/>
      <c r="G249" s="5"/>
    </row>
    <row r="250" spans="1:9" ht="15">
      <c r="A250" s="15" t="s">
        <v>11</v>
      </c>
      <c r="B250" s="10" t="s">
        <v>192</v>
      </c>
      <c r="C250" s="10"/>
      <c r="D250" s="10"/>
      <c r="E250" s="10"/>
      <c r="F250" s="15" t="s">
        <v>190</v>
      </c>
      <c r="G250" s="213"/>
      <c r="H250" s="10" t="s">
        <v>244</v>
      </c>
      <c r="I250" s="15" t="s">
        <v>212</v>
      </c>
    </row>
    <row r="251" spans="1:9" ht="12.75">
      <c r="A251" s="17"/>
      <c r="B251" s="17" t="s">
        <v>196</v>
      </c>
      <c r="C251" s="5"/>
      <c r="D251" s="5"/>
      <c r="E251" s="5"/>
      <c r="F251" s="2">
        <v>0</v>
      </c>
      <c r="G251" s="5"/>
      <c r="H251" s="10"/>
      <c r="I251" s="15"/>
    </row>
    <row r="252" spans="1:9" ht="12.75">
      <c r="A252" s="2">
        <v>13</v>
      </c>
      <c r="B252" t="s">
        <v>13</v>
      </c>
      <c r="F252" s="2">
        <v>60</v>
      </c>
      <c r="G252" s="5"/>
      <c r="H252" s="10" t="s">
        <v>245</v>
      </c>
      <c r="I252" s="15" t="s">
        <v>71</v>
      </c>
    </row>
    <row r="253" spans="1:9" ht="12.75">
      <c r="A253" s="2">
        <v>8</v>
      </c>
      <c r="B253" t="s">
        <v>7</v>
      </c>
      <c r="F253" s="2">
        <v>30</v>
      </c>
      <c r="G253" s="5"/>
      <c r="H253" s="10" t="s">
        <v>194</v>
      </c>
      <c r="I253" s="15" t="s">
        <v>72</v>
      </c>
    </row>
    <row r="254" spans="1:9" ht="12.75">
      <c r="A254" s="2">
        <v>40</v>
      </c>
      <c r="B254" t="s">
        <v>0</v>
      </c>
      <c r="F254" s="2">
        <v>50</v>
      </c>
      <c r="G254" s="5"/>
      <c r="H254" s="10" t="s">
        <v>246</v>
      </c>
      <c r="I254" s="15" t="s">
        <v>293</v>
      </c>
    </row>
    <row r="255" spans="1:8" ht="12.75">
      <c r="A255" s="2">
        <v>15</v>
      </c>
      <c r="B255" t="s">
        <v>15</v>
      </c>
      <c r="F255" s="2">
        <v>30</v>
      </c>
      <c r="G255" s="5"/>
      <c r="H255" s="5"/>
    </row>
    <row r="256" spans="1:9" ht="12.75">
      <c r="A256" s="2" t="s">
        <v>294</v>
      </c>
      <c r="B256" t="s">
        <v>301</v>
      </c>
      <c r="F256" s="2">
        <v>50</v>
      </c>
      <c r="G256" s="5"/>
      <c r="H256" s="662" t="s">
        <v>247</v>
      </c>
      <c r="I256" s="662"/>
    </row>
    <row r="257" spans="1:9" ht="12.75">
      <c r="A257" s="2">
        <v>1</v>
      </c>
      <c r="B257" t="s">
        <v>1</v>
      </c>
      <c r="F257" s="2">
        <v>30</v>
      </c>
      <c r="G257" s="5"/>
      <c r="H257" s="662"/>
      <c r="I257" s="662"/>
    </row>
    <row r="258" spans="1:9" ht="12.75">
      <c r="A258" s="2">
        <v>35</v>
      </c>
      <c r="B258" t="s">
        <v>34</v>
      </c>
      <c r="F258" s="2">
        <v>50</v>
      </c>
      <c r="H258" s="662" t="s">
        <v>189</v>
      </c>
      <c r="I258" s="662"/>
    </row>
    <row r="259" spans="1:9" ht="12.75">
      <c r="A259" s="2">
        <v>27</v>
      </c>
      <c r="B259" t="s">
        <v>26</v>
      </c>
      <c r="F259" s="2">
        <v>30</v>
      </c>
      <c r="H259" s="662" t="s">
        <v>203</v>
      </c>
      <c r="I259" s="662"/>
    </row>
    <row r="260" spans="1:9" ht="12.75">
      <c r="A260" s="2">
        <v>39</v>
      </c>
      <c r="B260" t="s">
        <v>38</v>
      </c>
      <c r="F260" s="2">
        <v>30</v>
      </c>
      <c r="H260" s="662" t="s">
        <v>248</v>
      </c>
      <c r="I260" s="662"/>
    </row>
    <row r="261" spans="1:9" ht="12.75">
      <c r="A261" s="2">
        <v>25</v>
      </c>
      <c r="B261" t="s">
        <v>28</v>
      </c>
      <c r="F261" s="2">
        <v>30</v>
      </c>
      <c r="H261" s="662" t="s">
        <v>249</v>
      </c>
      <c r="I261" s="662"/>
    </row>
    <row r="262" spans="1:9" ht="12.75">
      <c r="A262" s="2">
        <v>11</v>
      </c>
      <c r="B262" t="s">
        <v>10</v>
      </c>
      <c r="F262" s="2">
        <v>0</v>
      </c>
      <c r="H262" s="662" t="s">
        <v>238</v>
      </c>
      <c r="I262" s="662"/>
    </row>
    <row r="263" spans="1:9" ht="12.75">
      <c r="A263" s="2">
        <v>14</v>
      </c>
      <c r="B263" t="s">
        <v>14</v>
      </c>
      <c r="F263" s="2">
        <v>30</v>
      </c>
      <c r="H263" s="662" t="s">
        <v>210</v>
      </c>
      <c r="I263" s="662"/>
    </row>
    <row r="264" spans="1:9" ht="12.75">
      <c r="A264" s="2">
        <v>21</v>
      </c>
      <c r="B264" t="s">
        <v>21</v>
      </c>
      <c r="F264" s="2">
        <v>30</v>
      </c>
      <c r="H264" s="662" t="s">
        <v>250</v>
      </c>
      <c r="I264" s="662"/>
    </row>
    <row r="265" spans="1:6" ht="12.75">
      <c r="A265" s="2">
        <v>6</v>
      </c>
      <c r="B265" t="s">
        <v>6</v>
      </c>
      <c r="F265" s="2">
        <v>30</v>
      </c>
    </row>
    <row r="266" spans="1:6" ht="12.75">
      <c r="A266" s="2">
        <v>32</v>
      </c>
      <c r="B266" t="s">
        <v>32</v>
      </c>
      <c r="F266" s="2">
        <v>50</v>
      </c>
    </row>
    <row r="267" spans="1:6" ht="12.75">
      <c r="A267" s="2">
        <v>16</v>
      </c>
      <c r="B267" t="s">
        <v>16</v>
      </c>
      <c r="F267" s="2">
        <v>0</v>
      </c>
    </row>
    <row r="268" spans="1:6" ht="12.75">
      <c r="A268" s="2">
        <v>7</v>
      </c>
      <c r="B268" t="s">
        <v>40</v>
      </c>
      <c r="F268" s="2">
        <v>0</v>
      </c>
    </row>
    <row r="269" spans="1:6" ht="12.75">
      <c r="A269" s="2">
        <v>12</v>
      </c>
      <c r="B269" t="s">
        <v>12</v>
      </c>
      <c r="F269" s="2">
        <v>30</v>
      </c>
    </row>
    <row r="270" spans="1:6" ht="12.75">
      <c r="A270" s="2">
        <v>9</v>
      </c>
      <c r="B270" t="s">
        <v>8</v>
      </c>
      <c r="F270" s="2">
        <v>30</v>
      </c>
    </row>
    <row r="271" spans="1:6" ht="12.75">
      <c r="A271" s="2">
        <v>29</v>
      </c>
      <c r="B271" t="s">
        <v>29</v>
      </c>
      <c r="F271" s="2">
        <v>50</v>
      </c>
    </row>
    <row r="272" spans="1:6" ht="12.75">
      <c r="A272" s="2">
        <v>28</v>
      </c>
      <c r="B272" t="s">
        <v>27</v>
      </c>
      <c r="F272" s="2">
        <v>50</v>
      </c>
    </row>
    <row r="273" spans="1:6" ht="12.75">
      <c r="A273" s="2">
        <v>33</v>
      </c>
      <c r="B273" t="s">
        <v>33</v>
      </c>
      <c r="F273" s="2">
        <v>60</v>
      </c>
    </row>
    <row r="274" spans="1:6" ht="12.75">
      <c r="A274" s="2">
        <v>36</v>
      </c>
      <c r="B274" t="s">
        <v>35</v>
      </c>
      <c r="F274" s="2">
        <v>60</v>
      </c>
    </row>
    <row r="275" spans="1:6" ht="12.75">
      <c r="A275" s="2">
        <v>30</v>
      </c>
      <c r="B275" t="s">
        <v>30</v>
      </c>
      <c r="F275" s="2">
        <v>50</v>
      </c>
    </row>
    <row r="276" spans="1:6" ht="12.75">
      <c r="A276" s="2">
        <v>18</v>
      </c>
      <c r="B276" t="s">
        <v>18</v>
      </c>
      <c r="F276" s="2">
        <v>30</v>
      </c>
    </row>
    <row r="277" spans="1:6" ht="12.75">
      <c r="A277" s="2">
        <v>38</v>
      </c>
      <c r="B277" t="s">
        <v>37</v>
      </c>
      <c r="F277" s="2">
        <v>30</v>
      </c>
    </row>
    <row r="278" spans="1:6" ht="12.75">
      <c r="A278" s="2">
        <v>20</v>
      </c>
      <c r="B278" t="s">
        <v>20</v>
      </c>
      <c r="F278" s="2">
        <v>30</v>
      </c>
    </row>
    <row r="279" spans="1:6" ht="12.75">
      <c r="A279" s="2">
        <v>24</v>
      </c>
      <c r="B279" t="s">
        <v>24</v>
      </c>
      <c r="F279" s="2">
        <v>30</v>
      </c>
    </row>
    <row r="280" spans="1:6" ht="12.75">
      <c r="A280" s="2">
        <v>23</v>
      </c>
      <c r="B280" t="s">
        <v>23</v>
      </c>
      <c r="F280" s="2">
        <v>30</v>
      </c>
    </row>
    <row r="281" spans="1:6" ht="12.75">
      <c r="A281" s="2">
        <v>22</v>
      </c>
      <c r="B281" t="s">
        <v>22</v>
      </c>
      <c r="F281" s="2">
        <v>50</v>
      </c>
    </row>
    <row r="282" spans="1:6" ht="12.75">
      <c r="A282" s="2">
        <v>2</v>
      </c>
      <c r="B282" t="s">
        <v>2</v>
      </c>
      <c r="F282" s="2">
        <v>30</v>
      </c>
    </row>
    <row r="283" spans="1:6" ht="12.75">
      <c r="A283" s="2">
        <v>26</v>
      </c>
      <c r="B283" t="s">
        <v>25</v>
      </c>
      <c r="F283" s="2">
        <v>50</v>
      </c>
    </row>
    <row r="284" spans="1:6" ht="12.75">
      <c r="A284" s="2" t="s">
        <v>297</v>
      </c>
      <c r="B284" t="s">
        <v>295</v>
      </c>
      <c r="F284" s="2">
        <v>60</v>
      </c>
    </row>
    <row r="285" spans="1:6" ht="12.75">
      <c r="A285" s="2">
        <v>37</v>
      </c>
      <c r="B285" t="s">
        <v>36</v>
      </c>
      <c r="F285" s="2">
        <v>30</v>
      </c>
    </row>
    <row r="286" spans="1:6" ht="12.75">
      <c r="A286" s="2">
        <v>3</v>
      </c>
      <c r="B286" t="s">
        <v>3</v>
      </c>
      <c r="F286" s="2">
        <v>30</v>
      </c>
    </row>
    <row r="287" spans="1:6" ht="12.75">
      <c r="A287" s="2">
        <v>10</v>
      </c>
      <c r="B287" t="s">
        <v>9</v>
      </c>
      <c r="F287" s="2">
        <v>30</v>
      </c>
    </row>
    <row r="288" spans="1:6" ht="12.75">
      <c r="A288" s="2">
        <v>31</v>
      </c>
      <c r="B288" t="s">
        <v>31</v>
      </c>
      <c r="F288" s="2">
        <v>50</v>
      </c>
    </row>
    <row r="289" spans="1:6" ht="12.75">
      <c r="A289" s="2">
        <v>4</v>
      </c>
      <c r="B289" t="s">
        <v>4</v>
      </c>
      <c r="F289" s="2">
        <v>30</v>
      </c>
    </row>
    <row r="290" spans="1:6" ht="12.75">
      <c r="A290" s="2">
        <v>17</v>
      </c>
      <c r="B290" t="s">
        <v>17</v>
      </c>
      <c r="F290" s="2">
        <v>30</v>
      </c>
    </row>
    <row r="291" spans="1:6" ht="12.75">
      <c r="A291" s="2">
        <v>19</v>
      </c>
      <c r="B291" t="s">
        <v>19</v>
      </c>
      <c r="F291" s="2">
        <v>30</v>
      </c>
    </row>
    <row r="292" spans="1:6" ht="12.75">
      <c r="A292" s="2" t="s">
        <v>298</v>
      </c>
      <c r="B292" t="s">
        <v>296</v>
      </c>
      <c r="F292" s="2">
        <v>60</v>
      </c>
    </row>
    <row r="293" spans="1:6" ht="12.75">
      <c r="A293" s="2">
        <v>5</v>
      </c>
      <c r="B293" t="s">
        <v>5</v>
      </c>
      <c r="F293" s="2">
        <v>30</v>
      </c>
    </row>
    <row r="294" spans="1:6" ht="12.75">
      <c r="A294" s="2" t="s">
        <v>299</v>
      </c>
      <c r="B294" t="s">
        <v>300</v>
      </c>
      <c r="F294" s="2">
        <v>50</v>
      </c>
    </row>
    <row r="295" spans="1:6" ht="12.75">
      <c r="A295" s="2">
        <v>41</v>
      </c>
      <c r="B295" t="s">
        <v>39</v>
      </c>
      <c r="F295" s="2">
        <v>30</v>
      </c>
    </row>
  </sheetData>
  <sheetProtection sheet="1" objects="1" scenarios="1"/>
  <mergeCells count="229">
    <mergeCell ref="A1:K1"/>
    <mergeCell ref="H262:I262"/>
    <mergeCell ref="H263:I263"/>
    <mergeCell ref="H264:I264"/>
    <mergeCell ref="A4:K4"/>
    <mergeCell ref="H258:I258"/>
    <mergeCell ref="H259:I259"/>
    <mergeCell ref="H260:I260"/>
    <mergeCell ref="H261:I261"/>
    <mergeCell ref="H256:I256"/>
    <mergeCell ref="H257:I257"/>
    <mergeCell ref="A5:B5"/>
    <mergeCell ref="G5:K5"/>
    <mergeCell ref="A6:B6"/>
    <mergeCell ref="A7:C7"/>
    <mergeCell ref="A8:C8"/>
    <mergeCell ref="A9:C9"/>
    <mergeCell ref="A10:C10"/>
    <mergeCell ref="A11:C11"/>
    <mergeCell ref="A12:C12"/>
    <mergeCell ref="A13:C13"/>
    <mergeCell ref="A15:C15"/>
    <mergeCell ref="A16:C16"/>
    <mergeCell ref="A17:C17"/>
    <mergeCell ref="A18:C18"/>
    <mergeCell ref="A19:C19"/>
    <mergeCell ref="A20:C20"/>
    <mergeCell ref="A21:C21"/>
    <mergeCell ref="A22:C22"/>
    <mergeCell ref="A23:C23"/>
    <mergeCell ref="A24:C24"/>
    <mergeCell ref="A26:C26"/>
    <mergeCell ref="A27:C27"/>
    <mergeCell ref="A28:C28"/>
    <mergeCell ref="A29:C29"/>
    <mergeCell ref="A30:C30"/>
    <mergeCell ref="A32:C32"/>
    <mergeCell ref="A33:C33"/>
    <mergeCell ref="A34:C34"/>
    <mergeCell ref="A35:C35"/>
    <mergeCell ref="A36:C36"/>
    <mergeCell ref="A37:C37"/>
    <mergeCell ref="A38:C38"/>
    <mergeCell ref="A39:C39"/>
    <mergeCell ref="A40:C40"/>
    <mergeCell ref="A41:C41"/>
    <mergeCell ref="A43:C43"/>
    <mergeCell ref="A44:C44"/>
    <mergeCell ref="A45:C45"/>
    <mergeCell ref="A46:C46"/>
    <mergeCell ref="A47:C47"/>
    <mergeCell ref="A48:C48"/>
    <mergeCell ref="A49:C49"/>
    <mergeCell ref="A50:C50"/>
    <mergeCell ref="A51:C51"/>
    <mergeCell ref="A52:C52"/>
    <mergeCell ref="A54:C54"/>
    <mergeCell ref="A55:C55"/>
    <mergeCell ref="A56:C56"/>
    <mergeCell ref="A59:C59"/>
    <mergeCell ref="A60:C60"/>
    <mergeCell ref="A61:C61"/>
    <mergeCell ref="A62:C62"/>
    <mergeCell ref="A63:C63"/>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3:K93"/>
    <mergeCell ref="A94:B94"/>
    <mergeCell ref="G94:K94"/>
    <mergeCell ref="A95:C95"/>
    <mergeCell ref="A96:C96"/>
    <mergeCell ref="A97:C97"/>
    <mergeCell ref="A99:C99"/>
    <mergeCell ref="E100:G100"/>
    <mergeCell ref="A103:K103"/>
    <mergeCell ref="A98:C98"/>
    <mergeCell ref="A104:B104"/>
    <mergeCell ref="G104:K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E118:G118"/>
    <mergeCell ref="A120:H120"/>
    <mergeCell ref="A123:K123"/>
    <mergeCell ref="A124:B124"/>
    <mergeCell ref="D124:K124"/>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E146:G146"/>
    <mergeCell ref="A148:K148"/>
    <mergeCell ref="F149:K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F174:G174"/>
    <mergeCell ref="A176:F176"/>
    <mergeCell ref="A178:K178"/>
    <mergeCell ref="G179:K179"/>
    <mergeCell ref="A180:C180"/>
    <mergeCell ref="A181:C181"/>
    <mergeCell ref="A182:C182"/>
    <mergeCell ref="A183:C183"/>
    <mergeCell ref="A184:C184"/>
    <mergeCell ref="A185:C185"/>
    <mergeCell ref="A186:C186"/>
    <mergeCell ref="A187:C187"/>
    <mergeCell ref="A188:C188"/>
    <mergeCell ref="E189:G189"/>
    <mergeCell ref="A191:H191"/>
    <mergeCell ref="A193:K193"/>
    <mergeCell ref="E194:K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6:H216"/>
    <mergeCell ref="A218:K218"/>
    <mergeCell ref="A219:B219"/>
    <mergeCell ref="F219:K219"/>
    <mergeCell ref="A220:C220"/>
    <mergeCell ref="A221:C221"/>
    <mergeCell ref="A222:C222"/>
    <mergeCell ref="A223:C223"/>
    <mergeCell ref="A224:C224"/>
    <mergeCell ref="E225:G225"/>
    <mergeCell ref="A227:G227"/>
    <mergeCell ref="A231:K231"/>
    <mergeCell ref="E232:K232"/>
    <mergeCell ref="H241:K241"/>
    <mergeCell ref="A233:C233"/>
    <mergeCell ref="A234:C234"/>
    <mergeCell ref="A236:C236"/>
    <mergeCell ref="E237:G237"/>
    <mergeCell ref="A235:C235"/>
    <mergeCell ref="A242:C242"/>
    <mergeCell ref="A243:C243"/>
    <mergeCell ref="A244:C244"/>
    <mergeCell ref="A65:K65"/>
    <mergeCell ref="A66:B66"/>
    <mergeCell ref="G66:K66"/>
    <mergeCell ref="A67:B67"/>
    <mergeCell ref="A240:K240"/>
    <mergeCell ref="A241:B241"/>
    <mergeCell ref="E241:G241"/>
  </mergeCells>
  <dataValidations count="2">
    <dataValidation type="list" allowBlank="1" showInputMessage="1" showErrorMessage="1" sqref="A221:C221">
      <formula1>$A$256:$A$259</formula1>
    </dataValidation>
    <dataValidation type="list" allowBlank="1" showInputMessage="1" showErrorMessage="1" sqref="A181:D181 A96:D96 A106:D106">
      <formula1>$A$256:$A$267</formula1>
    </dataValidation>
  </dataValidations>
  <printOptions horizontalCentered="1"/>
  <pageMargins left="0.5" right="0.5" top="0.75" bottom="0.5" header="0.5" footer="0.5"/>
  <pageSetup horizontalDpi="600" verticalDpi="600" orientation="portrait" scale="73" r:id="rId1"/>
  <rowBreaks count="5" manualBreakCount="5">
    <brk id="64" max="255" man="1"/>
    <brk id="121" max="255" man="1"/>
    <brk id="176" max="255" man="1"/>
    <brk id="229" max="255" man="1"/>
    <brk id="246" max="10" man="1"/>
  </rowBreaks>
  <ignoredErrors>
    <ignoredError sqref="H174" formulaRange="1"/>
  </ignoredErrors>
</worksheet>
</file>

<file path=xl/worksheets/sheet10.xml><?xml version="1.0" encoding="utf-8"?>
<worksheet xmlns="http://schemas.openxmlformats.org/spreadsheetml/2006/main" xmlns:r="http://schemas.openxmlformats.org/officeDocument/2006/relationships">
  <sheetPr codeName="Sheet9"/>
  <dimension ref="A1:M122"/>
  <sheetViews>
    <sheetView showZeros="0" workbookViewId="0" topLeftCell="A1">
      <selection activeCell="A1" sqref="A1:I1"/>
    </sheetView>
  </sheetViews>
  <sheetFormatPr defaultColWidth="9.140625" defaultRowHeight="12.75"/>
  <cols>
    <col min="1" max="1" width="14.7109375" style="0" customWidth="1"/>
    <col min="2" max="2" width="18.00390625" style="0" customWidth="1"/>
    <col min="3" max="3" width="7.28125" style="0" customWidth="1"/>
    <col min="4" max="5" width="5.7109375" style="0" customWidth="1"/>
    <col min="6" max="6" width="12.421875" style="0" customWidth="1"/>
    <col min="7" max="7" width="12.28125" style="0" customWidth="1"/>
    <col min="8" max="9" width="12.7109375" style="0" customWidth="1"/>
    <col min="11" max="11" width="10.281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856" t="s">
        <v>420</v>
      </c>
      <c r="I4" s="857"/>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809"/>
      <c r="C14" s="809"/>
      <c r="D14" s="809"/>
      <c r="E14" s="809"/>
      <c r="F14" s="809"/>
      <c r="G14" s="810"/>
      <c r="H14" s="271">
        <f>$K$30</f>
        <v>0</v>
      </c>
      <c r="I14" s="267"/>
    </row>
    <row r="15" spans="1:9" s="377" customFormat="1" ht="4.5" customHeight="1" thickBot="1">
      <c r="A15" s="378"/>
      <c r="B15" s="379"/>
      <c r="C15" s="379"/>
      <c r="D15" s="379"/>
      <c r="E15" s="379"/>
      <c r="F15" s="379"/>
      <c r="G15" s="379"/>
      <c r="H15" s="375"/>
      <c r="I15" s="376"/>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7" t="s">
        <v>63</v>
      </c>
      <c r="K18" s="57" t="s">
        <v>201</v>
      </c>
      <c r="L18" s="106" t="s">
        <v>257</v>
      </c>
      <c r="M18" s="59"/>
    </row>
    <row r="19" spans="1:13" ht="19.5" customHeight="1">
      <c r="A19" s="852">
        <v>0</v>
      </c>
      <c r="B19" s="853"/>
      <c r="C19" s="478">
        <f>VLOOKUP($A19,$A$48:$G$52,4,FALSE)</f>
        <v>0</v>
      </c>
      <c r="D19" s="479"/>
      <c r="E19" s="480" t="str">
        <f>VLOOKUP($A19,$A$48:$G$52,5,FALSE)</f>
        <v> </v>
      </c>
      <c r="F19" s="481"/>
      <c r="G19" s="482">
        <f aca="true" t="shared" si="0" ref="G19:G29">IF($C$10="Yes",VLOOKUP($A19,$A$48:$I$52,8,FALSE),IF($H$10="Yes",VLOOKUP($A19,$A$48:$I$52,9,FALSE),VLOOKUP($A19,$A$48:$I$52,6,FALSE)))</f>
        <v>0</v>
      </c>
      <c r="H19" s="483">
        <f>IF($G19&lt;1,$F19*(1-$G19),0)</f>
        <v>0</v>
      </c>
      <c r="I19" s="484">
        <f aca="true" t="shared" si="1" ref="I19:I29">IF($G19&lt;1,$F19*$G19,($D19*$G19))</f>
        <v>0</v>
      </c>
      <c r="K19" s="60">
        <f aca="true" t="shared" si="2" ref="K19:K29">VLOOKUP($A19,$A$48:$I$52,7,FALSE)</f>
        <v>0</v>
      </c>
      <c r="L19" s="107">
        <f aca="true" t="shared" si="3" ref="L19:L29">VLOOKUP($A19,$A$48:$J$71,10,FALSE)</f>
        <v>0</v>
      </c>
      <c r="M19" s="5"/>
    </row>
    <row r="20" spans="1:12" ht="19.5" customHeight="1">
      <c r="A20" s="854"/>
      <c r="B20" s="855"/>
      <c r="C20" s="485">
        <f>VLOOKUP($A20,$A$48:$G$52,4,FALSE)</f>
        <v>0</v>
      </c>
      <c r="D20" s="486"/>
      <c r="E20" s="438" t="str">
        <f>VLOOKUP($A20,$A$48:$G$52,5,FALSE)</f>
        <v> </v>
      </c>
      <c r="F20" s="487"/>
      <c r="G20" s="482">
        <f t="shared" si="0"/>
        <v>0</v>
      </c>
      <c r="H20" s="488">
        <f>IF($G20&lt;1,$F20*(1-$G20),0)</f>
        <v>0</v>
      </c>
      <c r="I20" s="484">
        <f t="shared" si="1"/>
        <v>0</v>
      </c>
      <c r="K20" s="60">
        <f t="shared" si="2"/>
        <v>0</v>
      </c>
      <c r="L20" s="108">
        <f t="shared" si="3"/>
        <v>0</v>
      </c>
    </row>
    <row r="21" spans="1:12" ht="19.5" customHeight="1">
      <c r="A21" s="850"/>
      <c r="B21" s="851"/>
      <c r="C21" s="485"/>
      <c r="D21" s="486"/>
      <c r="E21" s="438"/>
      <c r="F21" s="487"/>
      <c r="G21" s="482">
        <f t="shared" si="0"/>
        <v>0</v>
      </c>
      <c r="H21" s="488">
        <f aca="true" t="shared" si="4" ref="H21:H29">IF($G21&lt;1,$F21*(1-$G21),0)</f>
        <v>0</v>
      </c>
      <c r="I21" s="484">
        <f t="shared" si="1"/>
        <v>0</v>
      </c>
      <c r="K21" s="60">
        <f t="shared" si="2"/>
        <v>0</v>
      </c>
      <c r="L21" s="108">
        <f t="shared" si="3"/>
        <v>0</v>
      </c>
    </row>
    <row r="22" spans="1:12" ht="19.5" customHeight="1">
      <c r="A22" s="850"/>
      <c r="B22" s="851"/>
      <c r="C22" s="485"/>
      <c r="D22" s="486"/>
      <c r="E22" s="438"/>
      <c r="F22" s="487"/>
      <c r="G22" s="482">
        <f t="shared" si="0"/>
        <v>0</v>
      </c>
      <c r="H22" s="488">
        <f t="shared" si="4"/>
        <v>0</v>
      </c>
      <c r="I22" s="484">
        <f t="shared" si="1"/>
        <v>0</v>
      </c>
      <c r="K22" s="60">
        <f t="shared" si="2"/>
        <v>0</v>
      </c>
      <c r="L22" s="108">
        <f t="shared" si="3"/>
        <v>0</v>
      </c>
    </row>
    <row r="23" spans="1:13" ht="19.5" customHeight="1">
      <c r="A23" s="850"/>
      <c r="B23" s="851"/>
      <c r="C23" s="485"/>
      <c r="D23" s="486"/>
      <c r="E23" s="438"/>
      <c r="F23" s="487"/>
      <c r="G23" s="482">
        <f t="shared" si="0"/>
        <v>0</v>
      </c>
      <c r="H23" s="488">
        <f t="shared" si="4"/>
        <v>0</v>
      </c>
      <c r="I23" s="484">
        <f t="shared" si="1"/>
        <v>0</v>
      </c>
      <c r="K23" s="60">
        <f t="shared" si="2"/>
        <v>0</v>
      </c>
      <c r="L23" s="108">
        <f t="shared" si="3"/>
        <v>0</v>
      </c>
      <c r="M23" s="5"/>
    </row>
    <row r="24" spans="1:13" ht="19.5" customHeight="1">
      <c r="A24" s="850"/>
      <c r="B24" s="851"/>
      <c r="C24" s="485"/>
      <c r="D24" s="486"/>
      <c r="E24" s="438"/>
      <c r="F24" s="487"/>
      <c r="G24" s="482">
        <f t="shared" si="0"/>
        <v>0</v>
      </c>
      <c r="H24" s="488">
        <f t="shared" si="4"/>
        <v>0</v>
      </c>
      <c r="I24" s="484">
        <f t="shared" si="1"/>
        <v>0</v>
      </c>
      <c r="K24" s="60">
        <f t="shared" si="2"/>
        <v>0</v>
      </c>
      <c r="L24" s="108">
        <f t="shared" si="3"/>
        <v>0</v>
      </c>
      <c r="M24" s="5"/>
    </row>
    <row r="25" spans="1:12" ht="19.5" customHeight="1">
      <c r="A25" s="850"/>
      <c r="B25" s="851"/>
      <c r="C25" s="485"/>
      <c r="D25" s="486"/>
      <c r="E25" s="438"/>
      <c r="F25" s="487"/>
      <c r="G25" s="482">
        <f t="shared" si="0"/>
        <v>0</v>
      </c>
      <c r="H25" s="488">
        <f t="shared" si="4"/>
        <v>0</v>
      </c>
      <c r="I25" s="484">
        <f t="shared" si="1"/>
        <v>0</v>
      </c>
      <c r="K25" s="60">
        <f t="shared" si="2"/>
        <v>0</v>
      </c>
      <c r="L25" s="108">
        <f t="shared" si="3"/>
        <v>0</v>
      </c>
    </row>
    <row r="26" spans="1:12" ht="19.5" customHeight="1">
      <c r="A26" s="850"/>
      <c r="B26" s="851"/>
      <c r="C26" s="485"/>
      <c r="D26" s="486"/>
      <c r="E26" s="438"/>
      <c r="F26" s="487"/>
      <c r="G26" s="482">
        <f t="shared" si="0"/>
        <v>0</v>
      </c>
      <c r="H26" s="488">
        <f t="shared" si="4"/>
        <v>0</v>
      </c>
      <c r="I26" s="484">
        <f t="shared" si="1"/>
        <v>0</v>
      </c>
      <c r="K26" s="60">
        <f t="shared" si="2"/>
        <v>0</v>
      </c>
      <c r="L26" s="108">
        <f t="shared" si="3"/>
        <v>0</v>
      </c>
    </row>
    <row r="27" spans="1:12" ht="19.5" customHeight="1">
      <c r="A27" s="850"/>
      <c r="B27" s="851"/>
      <c r="C27" s="485"/>
      <c r="D27" s="486"/>
      <c r="E27" s="438"/>
      <c r="F27" s="487"/>
      <c r="G27" s="482">
        <f t="shared" si="0"/>
        <v>0</v>
      </c>
      <c r="H27" s="488">
        <f t="shared" si="4"/>
        <v>0</v>
      </c>
      <c r="I27" s="484">
        <f t="shared" si="1"/>
        <v>0</v>
      </c>
      <c r="K27" s="60">
        <f t="shared" si="2"/>
        <v>0</v>
      </c>
      <c r="L27" s="108">
        <f t="shared" si="3"/>
        <v>0</v>
      </c>
    </row>
    <row r="28" spans="1:12" ht="19.5" customHeight="1">
      <c r="A28" s="850"/>
      <c r="B28" s="851"/>
      <c r="C28" s="485"/>
      <c r="D28" s="486"/>
      <c r="E28" s="438"/>
      <c r="F28" s="487"/>
      <c r="G28" s="482">
        <f t="shared" si="0"/>
        <v>0</v>
      </c>
      <c r="H28" s="488">
        <f t="shared" si="4"/>
        <v>0</v>
      </c>
      <c r="I28" s="484">
        <f t="shared" si="1"/>
        <v>0</v>
      </c>
      <c r="K28" s="60">
        <f t="shared" si="2"/>
        <v>0</v>
      </c>
      <c r="L28" s="108">
        <f t="shared" si="3"/>
        <v>0</v>
      </c>
    </row>
    <row r="29" spans="1:12" ht="19.5" customHeight="1" thickBot="1">
      <c r="A29" s="850"/>
      <c r="B29" s="851"/>
      <c r="C29" s="489"/>
      <c r="D29" s="490"/>
      <c r="E29" s="491"/>
      <c r="F29" s="492"/>
      <c r="G29" s="482">
        <f t="shared" si="0"/>
        <v>0</v>
      </c>
      <c r="H29" s="493">
        <f t="shared" si="4"/>
        <v>0</v>
      </c>
      <c r="I29" s="484">
        <f t="shared" si="1"/>
        <v>0</v>
      </c>
      <c r="K29" s="60">
        <f t="shared" si="2"/>
        <v>0</v>
      </c>
      <c r="L29" s="189">
        <f t="shared" si="3"/>
        <v>0</v>
      </c>
    </row>
    <row r="30" spans="1:12" s="1" customFormat="1" ht="23.25" customHeight="1" thickBot="1">
      <c r="A30" s="706"/>
      <c r="B30" s="707"/>
      <c r="C30" s="707"/>
      <c r="D30" s="707"/>
      <c r="E30" s="708"/>
      <c r="F30" s="494">
        <f>SUM(F19:F29)</f>
        <v>0</v>
      </c>
      <c r="G30" s="495"/>
      <c r="H30" s="496">
        <f>SUM(H19:H29)</f>
        <v>0</v>
      </c>
      <c r="I30" s="497">
        <f>SUM(I19:I29)</f>
        <v>0</v>
      </c>
      <c r="J30" s="510" t="s">
        <v>148</v>
      </c>
      <c r="K30" s="271">
        <f>I115</f>
        <v>0</v>
      </c>
      <c r="L30" s="27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spans="1:9" s="13" customFormat="1" ht="32.25" customHeight="1">
      <c r="A38" s="475"/>
      <c r="B38" s="476"/>
      <c r="C38" s="476"/>
      <c r="D38" s="476"/>
      <c r="E38" s="476"/>
      <c r="F38" s="476"/>
      <c r="G38" s="476"/>
      <c r="H38" s="476"/>
      <c r="I38" s="476"/>
    </row>
    <row r="39" ht="13.5" thickBot="1"/>
    <row r="40" spans="1:9" ht="12.75">
      <c r="A40" s="1" t="s">
        <v>70</v>
      </c>
      <c r="I40" s="498" t="s">
        <v>212</v>
      </c>
    </row>
    <row r="41" spans="1:9" ht="12.75">
      <c r="A41" s="1"/>
      <c r="I41" s="499"/>
    </row>
    <row r="42" spans="1:9" ht="12.75">
      <c r="A42" s="1"/>
      <c r="I42" s="499" t="s">
        <v>71</v>
      </c>
    </row>
    <row r="43" spans="1:9" ht="13.5" thickBot="1">
      <c r="A43" s="1"/>
      <c r="I43" s="500" t="s">
        <v>72</v>
      </c>
    </row>
    <row r="44" ht="13.5" thickBot="1"/>
    <row r="45" spans="1:10" ht="50.25" customHeight="1" thickBot="1">
      <c r="A45" s="615" t="s">
        <v>396</v>
      </c>
      <c r="B45" s="616"/>
      <c r="C45" s="616"/>
      <c r="D45" s="616"/>
      <c r="E45" s="616"/>
      <c r="F45" s="616"/>
      <c r="G45" s="616"/>
      <c r="H45" s="616"/>
      <c r="I45" s="616"/>
      <c r="J45" s="617"/>
    </row>
    <row r="46" spans="1:10" ht="25.5" customHeight="1" thickBot="1">
      <c r="A46" s="618" t="s">
        <v>449</v>
      </c>
      <c r="B46" s="619"/>
      <c r="C46" s="122"/>
      <c r="D46" s="178"/>
      <c r="E46" s="178"/>
      <c r="F46" s="846" t="s">
        <v>202</v>
      </c>
      <c r="G46" s="620"/>
      <c r="H46" s="620"/>
      <c r="I46" s="620"/>
      <c r="J46" s="621"/>
    </row>
    <row r="47" spans="1:10" ht="51.75" thickBot="1">
      <c r="A47" s="847" t="s">
        <v>94</v>
      </c>
      <c r="B47" s="848"/>
      <c r="C47" s="849"/>
      <c r="D47" s="245" t="s">
        <v>59</v>
      </c>
      <c r="E47" s="245" t="s">
        <v>95</v>
      </c>
      <c r="F47" s="245" t="s">
        <v>96</v>
      </c>
      <c r="G47" s="77" t="s">
        <v>97</v>
      </c>
      <c r="H47" s="229" t="s">
        <v>242</v>
      </c>
      <c r="I47" s="77" t="s">
        <v>243</v>
      </c>
      <c r="J47" s="244" t="s">
        <v>261</v>
      </c>
    </row>
    <row r="48" spans="1:10" ht="15" customHeight="1">
      <c r="A48" s="611">
        <v>0</v>
      </c>
      <c r="B48" s="601"/>
      <c r="C48" s="598"/>
      <c r="D48" s="92">
        <v>0</v>
      </c>
      <c r="E48" s="91" t="s">
        <v>196</v>
      </c>
      <c r="F48" s="91">
        <v>0</v>
      </c>
      <c r="G48" s="151">
        <v>0</v>
      </c>
      <c r="H48" s="9"/>
      <c r="I48" s="9"/>
      <c r="J48" s="129">
        <v>0</v>
      </c>
    </row>
    <row r="49" spans="1:10" ht="15" customHeight="1">
      <c r="A49" s="599" t="s">
        <v>429</v>
      </c>
      <c r="B49" s="590"/>
      <c r="C49" s="591"/>
      <c r="D49" s="452">
        <v>561</v>
      </c>
      <c r="E49" s="452" t="s">
        <v>11</v>
      </c>
      <c r="F49" s="453">
        <v>0.75</v>
      </c>
      <c r="G49" s="501"/>
      <c r="H49" s="455">
        <v>0.9</v>
      </c>
      <c r="I49" s="455">
        <f>$F49+0.15</f>
        <v>0.9</v>
      </c>
      <c r="J49" s="456">
        <v>10</v>
      </c>
    </row>
    <row r="50" spans="1:10" ht="15" customHeight="1">
      <c r="A50" s="599" t="s">
        <v>430</v>
      </c>
      <c r="B50" s="590"/>
      <c r="C50" s="591"/>
      <c r="D50" s="452">
        <v>561</v>
      </c>
      <c r="E50" s="452" t="s">
        <v>11</v>
      </c>
      <c r="F50" s="453">
        <v>0.5</v>
      </c>
      <c r="G50" s="501"/>
      <c r="H50" s="455">
        <v>0.9</v>
      </c>
      <c r="I50" s="455">
        <f>$F50+0.15</f>
        <v>0.65</v>
      </c>
      <c r="J50" s="456">
        <v>10</v>
      </c>
    </row>
    <row r="51" spans="1:10" ht="15" customHeight="1">
      <c r="A51" s="637" t="s">
        <v>304</v>
      </c>
      <c r="B51" s="638"/>
      <c r="C51" s="639"/>
      <c r="D51" s="15">
        <v>100</v>
      </c>
      <c r="E51" s="15" t="s">
        <v>11</v>
      </c>
      <c r="F51" s="211">
        <v>100</v>
      </c>
      <c r="G51" s="15">
        <v>0</v>
      </c>
      <c r="H51" s="211">
        <v>100</v>
      </c>
      <c r="I51" s="211">
        <v>100</v>
      </c>
      <c r="J51" s="239">
        <v>1</v>
      </c>
    </row>
    <row r="52" spans="1:10" ht="15" customHeight="1" thickBot="1">
      <c r="A52" s="843"/>
      <c r="B52" s="844"/>
      <c r="C52" s="845"/>
      <c r="D52" s="543"/>
      <c r="E52" s="543"/>
      <c r="F52" s="544"/>
      <c r="G52" s="545"/>
      <c r="H52" s="546"/>
      <c r="I52" s="546"/>
      <c r="J52" s="408"/>
    </row>
    <row r="53" spans="1:10" ht="15" customHeight="1" thickBot="1">
      <c r="A53" s="502"/>
      <c r="B53" s="503"/>
      <c r="C53" s="504"/>
      <c r="D53" s="840" t="s">
        <v>106</v>
      </c>
      <c r="E53" s="841"/>
      <c r="F53" s="842"/>
      <c r="G53" s="542">
        <f>SUM(G48:G52)</f>
        <v>0</v>
      </c>
      <c r="H53" s="419"/>
      <c r="I53" s="419"/>
      <c r="J53" s="419"/>
    </row>
    <row r="54" spans="1:7" ht="12.75">
      <c r="A54" s="84"/>
      <c r="B54" s="86"/>
      <c r="C54" s="85"/>
      <c r="D54" s="94"/>
      <c r="E54" s="94"/>
      <c r="F54" s="94"/>
      <c r="G54" s="95"/>
    </row>
    <row r="55" spans="1:7" ht="12.75">
      <c r="A55" s="84"/>
      <c r="B55" s="86"/>
      <c r="C55" s="85"/>
      <c r="D55" s="94"/>
      <c r="E55" s="94"/>
      <c r="F55" s="94"/>
      <c r="G55" s="95"/>
    </row>
    <row r="56" spans="1:7" ht="12.75">
      <c r="A56" s="84"/>
      <c r="B56" s="86"/>
      <c r="C56" s="85"/>
      <c r="D56" s="94"/>
      <c r="E56" s="94"/>
      <c r="F56" s="94"/>
      <c r="G56" s="95"/>
    </row>
    <row r="57" spans="1:7" ht="12.75">
      <c r="A57" s="84"/>
      <c r="B57" s="86"/>
      <c r="C57" s="85"/>
      <c r="D57" s="94"/>
      <c r="E57" s="94"/>
      <c r="F57" s="94"/>
      <c r="G57" s="95"/>
    </row>
    <row r="58" spans="1:7" ht="12.75">
      <c r="A58" s="84"/>
      <c r="B58" s="86"/>
      <c r="C58" s="85"/>
      <c r="D58" s="94"/>
      <c r="E58" s="94"/>
      <c r="F58" s="94"/>
      <c r="G58" s="95"/>
    </row>
    <row r="59" spans="1:7" ht="12.75">
      <c r="A59" s="84"/>
      <c r="B59" s="86"/>
      <c r="C59" s="85"/>
      <c r="D59" s="94"/>
      <c r="E59" s="94"/>
      <c r="F59" s="94"/>
      <c r="G59" s="95"/>
    </row>
    <row r="60" spans="1:7" ht="12.75">
      <c r="A60" s="84"/>
      <c r="B60" s="86"/>
      <c r="C60" s="85"/>
      <c r="D60" s="94"/>
      <c r="E60" s="94"/>
      <c r="F60" s="94"/>
      <c r="G60" s="95"/>
    </row>
    <row r="61" spans="1:7" ht="12.75">
      <c r="A61" s="84"/>
      <c r="B61" s="86"/>
      <c r="C61" s="85"/>
      <c r="D61" s="94"/>
      <c r="E61" s="94"/>
      <c r="F61" s="94"/>
      <c r="G61" s="95"/>
    </row>
    <row r="62" spans="1:7" ht="12.75">
      <c r="A62" s="84"/>
      <c r="B62" s="86"/>
      <c r="C62" s="85"/>
      <c r="D62" s="94"/>
      <c r="E62" s="94"/>
      <c r="F62" s="94"/>
      <c r="G62" s="95"/>
    </row>
    <row r="63" spans="1:5" ht="12.75">
      <c r="A63" s="12"/>
      <c r="B63" s="12"/>
      <c r="C63" s="12"/>
      <c r="D63" s="87"/>
      <c r="E63" s="20"/>
    </row>
    <row r="64" spans="1:5" ht="12.75">
      <c r="A64" s="12"/>
      <c r="B64" s="12"/>
      <c r="C64" s="12"/>
      <c r="D64" s="87"/>
      <c r="E64" s="20"/>
    </row>
    <row r="65" spans="1:9" ht="13.5" customHeight="1">
      <c r="A65" s="595"/>
      <c r="B65" s="595"/>
      <c r="C65" s="595"/>
      <c r="D65" s="595"/>
      <c r="E65" s="595"/>
      <c r="F65" s="595"/>
      <c r="G65" s="595"/>
      <c r="I65" s="93"/>
    </row>
    <row r="66" spans="1:10" ht="23.25">
      <c r="A66" s="864" t="s">
        <v>397</v>
      </c>
      <c r="B66" s="864"/>
      <c r="C66" s="864"/>
      <c r="D66" s="864"/>
      <c r="E66" s="864"/>
      <c r="F66" s="864"/>
      <c r="G66" s="864"/>
      <c r="H66" s="864"/>
      <c r="I66" s="864"/>
      <c r="J66" s="473"/>
    </row>
    <row r="67" ht="12.75">
      <c r="I67" s="2"/>
    </row>
    <row r="68" ht="12.75">
      <c r="I68" s="2"/>
    </row>
    <row r="69" spans="1:9" ht="12.75">
      <c r="A69" s="861" t="s">
        <v>422</v>
      </c>
      <c r="B69" s="861"/>
      <c r="C69" s="861"/>
      <c r="D69" s="861"/>
      <c r="E69" s="861"/>
      <c r="F69" s="861"/>
      <c r="G69" s="861"/>
      <c r="H69" s="861"/>
      <c r="I69" s="861"/>
    </row>
    <row r="70" spans="1:9" ht="12.75">
      <c r="A70" s="419" t="s">
        <v>423</v>
      </c>
      <c r="B70" s="419"/>
      <c r="C70" s="419"/>
      <c r="D70" s="419"/>
      <c r="E70" s="419"/>
      <c r="F70" s="419"/>
      <c r="G70" s="419"/>
      <c r="H70" s="419"/>
      <c r="I70" s="430"/>
    </row>
    <row r="71" ht="12.75">
      <c r="I71" s="2"/>
    </row>
    <row r="72" spans="7:11" ht="15">
      <c r="G72" s="399" t="s">
        <v>212</v>
      </c>
      <c r="H72" s="399"/>
      <c r="I72" s="399" t="s">
        <v>145</v>
      </c>
      <c r="J72" s="419"/>
      <c r="K72" s="477" t="s">
        <v>215</v>
      </c>
    </row>
    <row r="73" ht="12.75">
      <c r="I73" s="2"/>
    </row>
    <row r="74" spans="2:9" ht="15">
      <c r="B74" s="523" t="s">
        <v>419</v>
      </c>
      <c r="C74" s="523"/>
      <c r="D74" s="524"/>
      <c r="E74" s="524"/>
      <c r="G74" s="434"/>
      <c r="H74" s="428"/>
      <c r="I74" s="522">
        <f>IF(G74="Yes","Meets Criteria",IF(G74="",0)*0)</f>
        <v>0</v>
      </c>
    </row>
    <row r="75" spans="7:9" ht="14.25">
      <c r="G75" s="23"/>
      <c r="I75" s="137"/>
    </row>
    <row r="76" spans="7:9" ht="14.25">
      <c r="G76" s="23"/>
      <c r="I76" s="137"/>
    </row>
    <row r="77" spans="1:9" ht="12.75">
      <c r="A77" s="419" t="s">
        <v>427</v>
      </c>
      <c r="I77" s="2"/>
    </row>
    <row r="78" spans="1:9" ht="12.75">
      <c r="A78" t="s">
        <v>432</v>
      </c>
      <c r="I78" s="2"/>
    </row>
    <row r="79" ht="12.75">
      <c r="I79" s="2"/>
    </row>
    <row r="80" spans="7:11" ht="14.25">
      <c r="G80" s="434"/>
      <c r="I80" s="421">
        <f>IF($I$74=0,0,IF($G80="Yes",30,0))</f>
        <v>0</v>
      </c>
      <c r="K80" s="430">
        <v>30</v>
      </c>
    </row>
    <row r="81" spans="7:11" ht="14.25">
      <c r="G81" s="428"/>
      <c r="I81" s="422"/>
      <c r="K81" s="430"/>
    </row>
    <row r="82" spans="7:9" ht="14.25">
      <c r="G82" s="23"/>
      <c r="I82" s="137"/>
    </row>
    <row r="83" spans="1:9" ht="12.75">
      <c r="A83" s="419" t="s">
        <v>428</v>
      </c>
      <c r="I83" s="2"/>
    </row>
    <row r="84" ht="12.75">
      <c r="I84" s="2"/>
    </row>
    <row r="85" spans="7:11" ht="14.25">
      <c r="G85" s="434"/>
      <c r="I85" s="421">
        <f>IF($I$74=0,0,IF($G85="Yes",20,0))</f>
        <v>0</v>
      </c>
      <c r="K85" s="430">
        <v>20</v>
      </c>
    </row>
    <row r="86" spans="7:11" ht="14.25">
      <c r="G86" s="513"/>
      <c r="I86" s="422"/>
      <c r="K86" s="430"/>
    </row>
    <row r="88" spans="1:11" ht="14.25">
      <c r="A88" t="s">
        <v>405</v>
      </c>
      <c r="G88" s="513"/>
      <c r="I88" s="422"/>
      <c r="K88" s="430"/>
    </row>
    <row r="89" spans="1:11" ht="14.25">
      <c r="A89" t="s">
        <v>424</v>
      </c>
      <c r="G89" s="513"/>
      <c r="I89" s="422"/>
      <c r="K89" s="430"/>
    </row>
    <row r="90" spans="7:11" ht="14.25">
      <c r="G90" s="513"/>
      <c r="I90" s="422"/>
      <c r="K90" s="430"/>
    </row>
    <row r="91" spans="3:11" ht="14.25">
      <c r="C91" s="4" t="s">
        <v>426</v>
      </c>
      <c r="D91" s="430"/>
      <c r="E91" s="430"/>
      <c r="F91" s="430"/>
      <c r="G91" s="434"/>
      <c r="H91" s="430"/>
      <c r="I91" s="858">
        <f>IF($I$74=0,0,IF($G91="Yes",20,IF($G$93="Yes",10,0)))</f>
        <v>0</v>
      </c>
      <c r="J91" s="430"/>
      <c r="K91" s="430">
        <v>20</v>
      </c>
    </row>
    <row r="92" spans="3:11" ht="5.25" customHeight="1">
      <c r="C92" s="4"/>
      <c r="D92" s="430"/>
      <c r="E92" s="430"/>
      <c r="F92" s="430"/>
      <c r="G92" s="428"/>
      <c r="H92" s="430"/>
      <c r="I92" s="859"/>
      <c r="J92" s="430"/>
      <c r="K92" s="430"/>
    </row>
    <row r="93" spans="3:11" ht="14.25">
      <c r="C93" s="4" t="s">
        <v>456</v>
      </c>
      <c r="D93" s="430"/>
      <c r="E93" s="430"/>
      <c r="F93" s="430"/>
      <c r="G93" s="434"/>
      <c r="H93" s="430"/>
      <c r="I93" s="860"/>
      <c r="J93" s="430"/>
      <c r="K93" s="430">
        <v>10</v>
      </c>
    </row>
    <row r="94" spans="3:9" ht="14.25">
      <c r="C94" s="561" t="s">
        <v>457</v>
      </c>
      <c r="D94" s="561"/>
      <c r="E94" s="561"/>
      <c r="F94" s="561"/>
      <c r="G94" s="562"/>
      <c r="I94" s="137"/>
    </row>
    <row r="95" spans="7:9" ht="14.25">
      <c r="G95" s="23"/>
      <c r="I95" s="137"/>
    </row>
    <row r="96" spans="1:11" ht="14.25">
      <c r="A96" t="s">
        <v>406</v>
      </c>
      <c r="G96" s="513"/>
      <c r="I96" s="422"/>
      <c r="K96" s="430"/>
    </row>
    <row r="97" spans="7:11" ht="14.25">
      <c r="G97" s="513"/>
      <c r="I97" s="422"/>
      <c r="K97" s="430"/>
    </row>
    <row r="98" spans="7:11" ht="14.25">
      <c r="G98" s="434"/>
      <c r="I98" s="421">
        <f>IF($I$74=0,0,IF($G98="Yes",10,0))</f>
        <v>0</v>
      </c>
      <c r="K98" s="430">
        <v>10</v>
      </c>
    </row>
    <row r="99" ht="12.75">
      <c r="I99" s="2"/>
    </row>
    <row r="100" spans="7:9" ht="14.25">
      <c r="G100" s="23"/>
      <c r="I100" s="137"/>
    </row>
    <row r="101" spans="1:9" ht="12.75">
      <c r="A101" s="419" t="s">
        <v>407</v>
      </c>
      <c r="I101" s="2"/>
    </row>
    <row r="102" spans="1:9" ht="12.75">
      <c r="A102" t="s">
        <v>425</v>
      </c>
      <c r="I102" s="2"/>
    </row>
    <row r="103" spans="7:9" ht="15">
      <c r="G103" s="399"/>
      <c r="H103" s="399"/>
      <c r="I103" s="399"/>
    </row>
    <row r="104" spans="7:11" ht="14.25">
      <c r="G104" s="434"/>
      <c r="I104" s="421">
        <f>IF($I$74=0,0,IF($G104="Yes",10,0))</f>
        <v>0</v>
      </c>
      <c r="K104" s="430">
        <v>10</v>
      </c>
    </row>
    <row r="105" ht="12.75">
      <c r="I105" s="2"/>
    </row>
    <row r="106" ht="12.75">
      <c r="I106" s="2"/>
    </row>
    <row r="107" spans="1:9" ht="12.75">
      <c r="A107" s="419" t="s">
        <v>408</v>
      </c>
      <c r="I107" s="2"/>
    </row>
    <row r="108" spans="1:9" ht="12.75">
      <c r="A108" s="419" t="s">
        <v>409</v>
      </c>
      <c r="I108" s="2"/>
    </row>
    <row r="109" ht="12.75">
      <c r="I109" s="2"/>
    </row>
    <row r="110" spans="7:11" ht="14.25">
      <c r="G110" s="434"/>
      <c r="I110" s="421">
        <f>IF($I$74=0,0,IF($G110="Yes",10,0))</f>
        <v>0</v>
      </c>
      <c r="K110" s="430">
        <v>10</v>
      </c>
    </row>
    <row r="111" ht="12.75">
      <c r="I111" s="2"/>
    </row>
    <row r="112" ht="12.75">
      <c r="I112" s="2"/>
    </row>
    <row r="113" ht="12.75">
      <c r="I113" s="2"/>
    </row>
    <row r="114" ht="12.75">
      <c r="I114" s="2"/>
    </row>
    <row r="115" spans="6:9" ht="12.75">
      <c r="F115" s="862" t="s">
        <v>410</v>
      </c>
      <c r="G115" s="862"/>
      <c r="H115" s="863"/>
      <c r="I115" s="438">
        <f>SUM(I80:I111)</f>
        <v>0</v>
      </c>
    </row>
    <row r="118" ht="13.5" thickBot="1"/>
    <row r="119" ht="13.5" thickBot="1">
      <c r="C119" s="505" t="s">
        <v>398</v>
      </c>
    </row>
    <row r="120" ht="12.75">
      <c r="C120" s="506"/>
    </row>
    <row r="121" ht="12.75">
      <c r="C121" s="506" t="s">
        <v>71</v>
      </c>
    </row>
    <row r="122" ht="13.5" thickBot="1">
      <c r="C122" s="507" t="s">
        <v>72</v>
      </c>
    </row>
  </sheetData>
  <sheetProtection sheet="1" objects="1" scenarios="1"/>
  <mergeCells count="64">
    <mergeCell ref="I91:I93"/>
    <mergeCell ref="A69:I69"/>
    <mergeCell ref="F115:H115"/>
    <mergeCell ref="A66:I66"/>
    <mergeCell ref="A1:I1"/>
    <mergeCell ref="B3:E3"/>
    <mergeCell ref="G3:I3"/>
    <mergeCell ref="D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A10:B10"/>
    <mergeCell ref="C10:E10"/>
    <mergeCell ref="F10:G10"/>
    <mergeCell ref="H10:I10"/>
    <mergeCell ref="A12:G12"/>
    <mergeCell ref="A14:G14"/>
    <mergeCell ref="A16:B16"/>
    <mergeCell ref="F16:H16"/>
    <mergeCell ref="A18:B18"/>
    <mergeCell ref="A19:B19"/>
    <mergeCell ref="A20:B20"/>
    <mergeCell ref="A21:B21"/>
    <mergeCell ref="A22:B22"/>
    <mergeCell ref="A23:B23"/>
    <mergeCell ref="A24:B24"/>
    <mergeCell ref="A25:B25"/>
    <mergeCell ref="A26:B26"/>
    <mergeCell ref="A27:B27"/>
    <mergeCell ref="A28:B28"/>
    <mergeCell ref="A29:B29"/>
    <mergeCell ref="A30:E30"/>
    <mergeCell ref="A31:I31"/>
    <mergeCell ref="A32:B32"/>
    <mergeCell ref="C32:G32"/>
    <mergeCell ref="A34:B34"/>
    <mergeCell ref="C34:G34"/>
    <mergeCell ref="A35:I35"/>
    <mergeCell ref="A37:I37"/>
    <mergeCell ref="A45:J45"/>
    <mergeCell ref="A46:B46"/>
    <mergeCell ref="F46:J46"/>
    <mergeCell ref="A47:C47"/>
    <mergeCell ref="D53:F53"/>
    <mergeCell ref="A65:G65"/>
    <mergeCell ref="A48:C48"/>
    <mergeCell ref="A49:C49"/>
    <mergeCell ref="A52:C52"/>
    <mergeCell ref="A50:C50"/>
    <mergeCell ref="A51:C51"/>
  </mergeCells>
  <dataValidations count="4">
    <dataValidation type="list" allowBlank="1" showInputMessage="1" showErrorMessage="1" sqref="G110 G80 G85 G98 G104 G74 G93">
      <formula1>$C$120:$C$122</formula1>
    </dataValidation>
    <dataValidation type="list" allowBlank="1" showErrorMessage="1" prompt="&#10;" sqref="G91">
      <formula1>$C$120:$C$122</formula1>
    </dataValidation>
    <dataValidation type="list" allowBlank="1" showInputMessage="1" showErrorMessage="1" sqref="A19:B29">
      <formula1>$A$48:$A$52</formula1>
    </dataValidation>
    <dataValidation type="list" allowBlank="1" showInputMessage="1" showErrorMessage="1" sqref="C10:E10 H9:I10">
      <formula1>$I$41:$I$43</formula1>
    </dataValidation>
  </dataValidations>
  <printOptions horizontalCentered="1" verticalCentered="1"/>
  <pageMargins left="0.5" right="0.5" top="0.75" bottom="0.75" header="0.5" footer="0.5"/>
  <pageSetup horizontalDpi="600" verticalDpi="600" orientation="portrait" scale="91" r:id="rId2"/>
  <legacy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M125"/>
  <sheetViews>
    <sheetView showZeros="0" workbookViewId="0" topLeftCell="A1">
      <selection activeCell="A1" sqref="A1:I1"/>
    </sheetView>
  </sheetViews>
  <sheetFormatPr defaultColWidth="9.140625" defaultRowHeight="12.75"/>
  <cols>
    <col min="1" max="1" width="14.7109375" style="0" customWidth="1"/>
    <col min="2" max="2" width="17.42187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238</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f>'Ap Form'!$H$10</f>
        <v>0</v>
      </c>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809"/>
      <c r="C14" s="809"/>
      <c r="D14" s="809"/>
      <c r="E14" s="809"/>
      <c r="F14" s="809"/>
      <c r="G14" s="810"/>
      <c r="H14" s="271">
        <f>$K$30</f>
        <v>0</v>
      </c>
      <c r="I14" s="267"/>
    </row>
    <row r="15" spans="1:9" s="377" customFormat="1" ht="4.5" customHeight="1" thickBot="1">
      <c r="A15" s="378"/>
      <c r="B15" s="379"/>
      <c r="C15" s="379"/>
      <c r="D15" s="379"/>
      <c r="E15" s="379"/>
      <c r="F15" s="379"/>
      <c r="G15" s="379"/>
      <c r="H15" s="375"/>
      <c r="I15" s="376"/>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57" t="s">
        <v>201</v>
      </c>
      <c r="L18" s="106" t="s">
        <v>257</v>
      </c>
      <c r="M18" s="59"/>
    </row>
    <row r="19" spans="1:13" ht="19.5" customHeight="1">
      <c r="A19" s="759"/>
      <c r="B19" s="760"/>
      <c r="C19" s="96">
        <f aca="true" t="shared" si="0" ref="C19:C29">VLOOKUP($A19,$A$47:$G$54,4,FALSE)</f>
        <v>0</v>
      </c>
      <c r="D19" s="308"/>
      <c r="E19" s="97" t="str">
        <f aca="true" t="shared" si="1" ref="E19:E29">VLOOKUP($A19,$A$47:$G$54,5,FALSE)</f>
        <v> </v>
      </c>
      <c r="F19" s="311"/>
      <c r="G19" s="143">
        <f>IF($C$10="Yes",VLOOKUP($A19,$A$47:$I$54,8,FALSE),IF($H$10="Yes",VLOOKUP($A19,$A$47:$I$54,9,FALSE),VLOOKUP($A19,$A$47:$I$54,6,FALSE)))</f>
        <v>0</v>
      </c>
      <c r="H19" s="348">
        <f>IF($G19&lt;1,$F19*(1-$G19),0)</f>
        <v>0</v>
      </c>
      <c r="I19" s="373">
        <f>IF($G19&lt;1,$F19*$G19,($D19*$G19))</f>
        <v>0</v>
      </c>
      <c r="K19" s="58">
        <f>VLOOKUP($A19,$A$47:$I$54,7,FALSE)</f>
        <v>0</v>
      </c>
      <c r="L19" s="107">
        <f aca="true" t="shared" si="2" ref="L19:L29">VLOOKUP($A19,$A$47:$J$106,10,FALSE)</f>
        <v>0</v>
      </c>
      <c r="M19" s="5"/>
    </row>
    <row r="20" spans="1:12" ht="19.5" customHeight="1">
      <c r="A20" s="796"/>
      <c r="B20" s="797"/>
      <c r="C20" s="42">
        <f t="shared" si="0"/>
        <v>0</v>
      </c>
      <c r="D20" s="309"/>
      <c r="E20" s="15" t="str">
        <f t="shared" si="1"/>
        <v> </v>
      </c>
      <c r="F20" s="312"/>
      <c r="G20" s="143">
        <f>IF($C$10="Yes",VLOOKUP($A20,$A$47:$I$54,8,FALSE),IF($H$10="Yes",VLOOKUP($A20,$A$47:$I$54,9,FALSE),VLOOKUP($A20,$A$47:$I$54,6,FALSE)))</f>
        <v>0</v>
      </c>
      <c r="H20" s="255">
        <f>IF($G20&lt;1,$F20*(1-$G20),0)</f>
        <v>0</v>
      </c>
      <c r="I20" s="373">
        <f>IF($G20&lt;1,$F20*$G20,($D20*$G20))</f>
        <v>0</v>
      </c>
      <c r="K20" s="60">
        <f>VLOOKUP($A20,$A$47:$I$54,7,FALSE)</f>
        <v>0</v>
      </c>
      <c r="L20" s="108">
        <f t="shared" si="2"/>
        <v>0</v>
      </c>
    </row>
    <row r="21" spans="1:12" ht="19.5" customHeight="1">
      <c r="A21" s="796"/>
      <c r="B21" s="797"/>
      <c r="C21" s="42">
        <f t="shared" si="0"/>
        <v>0</v>
      </c>
      <c r="D21" s="309"/>
      <c r="E21" s="15" t="str">
        <f t="shared" si="1"/>
        <v> </v>
      </c>
      <c r="F21" s="312"/>
      <c r="G21" s="143">
        <f aca="true" t="shared" si="3" ref="G21:G29">IF($C$10="Yes",VLOOKUP($A21,$A$47:$I$54,8,FALSE),IF($H$10="Yes",VLOOKUP($A21,$A$47:$I$54,9,FALSE),VLOOKUP($A21,$A$47:$I$54,6,FALSE)))</f>
        <v>0</v>
      </c>
      <c r="H21" s="255">
        <f aca="true" t="shared" si="4" ref="H21:H29">IF($G21&lt;1,$F21*(1-$G21),0)</f>
        <v>0</v>
      </c>
      <c r="I21" s="373">
        <f aca="true" t="shared" si="5" ref="I21:I29">IF($G21&lt;1,$F21*$G21,($D21*$G21))</f>
        <v>0</v>
      </c>
      <c r="K21" s="60">
        <f aca="true" t="shared" si="6" ref="K21:K29">VLOOKUP($A21,$A$47:$I$54,7,FALSE)</f>
        <v>0</v>
      </c>
      <c r="L21" s="108">
        <f t="shared" si="2"/>
        <v>0</v>
      </c>
    </row>
    <row r="22" spans="1:12" ht="19.5" customHeight="1">
      <c r="A22" s="796"/>
      <c r="B22" s="797"/>
      <c r="C22" s="42">
        <f t="shared" si="0"/>
        <v>0</v>
      </c>
      <c r="D22" s="309"/>
      <c r="E22" s="15" t="str">
        <f t="shared" si="1"/>
        <v> </v>
      </c>
      <c r="F22" s="312"/>
      <c r="G22" s="143">
        <f t="shared" si="3"/>
        <v>0</v>
      </c>
      <c r="H22" s="255">
        <f t="shared" si="4"/>
        <v>0</v>
      </c>
      <c r="I22" s="373">
        <f t="shared" si="5"/>
        <v>0</v>
      </c>
      <c r="K22" s="60">
        <f t="shared" si="6"/>
        <v>0</v>
      </c>
      <c r="L22" s="108">
        <f t="shared" si="2"/>
        <v>0</v>
      </c>
    </row>
    <row r="23" spans="1:13" ht="19.5" customHeight="1">
      <c r="A23" s="796"/>
      <c r="B23" s="797"/>
      <c r="C23" s="42">
        <f t="shared" si="0"/>
        <v>0</v>
      </c>
      <c r="D23" s="309"/>
      <c r="E23" s="15" t="str">
        <f t="shared" si="1"/>
        <v> </v>
      </c>
      <c r="F23" s="312"/>
      <c r="G23" s="143">
        <f t="shared" si="3"/>
        <v>0</v>
      </c>
      <c r="H23" s="255">
        <f t="shared" si="4"/>
        <v>0</v>
      </c>
      <c r="I23" s="373">
        <f t="shared" si="5"/>
        <v>0</v>
      </c>
      <c r="K23" s="60">
        <f t="shared" si="6"/>
        <v>0</v>
      </c>
      <c r="L23" s="108">
        <f t="shared" si="2"/>
        <v>0</v>
      </c>
      <c r="M23" s="5"/>
    </row>
    <row r="24" spans="1:13" ht="19.5" customHeight="1">
      <c r="A24" s="796"/>
      <c r="B24" s="797"/>
      <c r="C24" s="42">
        <f t="shared" si="0"/>
        <v>0</v>
      </c>
      <c r="D24" s="309"/>
      <c r="E24" s="15" t="str">
        <f t="shared" si="1"/>
        <v> </v>
      </c>
      <c r="F24" s="312"/>
      <c r="G24" s="143">
        <f t="shared" si="3"/>
        <v>0</v>
      </c>
      <c r="H24" s="255">
        <f t="shared" si="4"/>
        <v>0</v>
      </c>
      <c r="I24" s="373">
        <f t="shared" si="5"/>
        <v>0</v>
      </c>
      <c r="K24" s="60">
        <f t="shared" si="6"/>
        <v>0</v>
      </c>
      <c r="L24" s="108">
        <f t="shared" si="2"/>
        <v>0</v>
      </c>
      <c r="M24" s="5"/>
    </row>
    <row r="25" spans="1:12" ht="19.5" customHeight="1">
      <c r="A25" s="796"/>
      <c r="B25" s="797"/>
      <c r="C25" s="42">
        <f t="shared" si="0"/>
        <v>0</v>
      </c>
      <c r="D25" s="309"/>
      <c r="E25" s="15" t="str">
        <f t="shared" si="1"/>
        <v> </v>
      </c>
      <c r="F25" s="312"/>
      <c r="G25" s="143">
        <f t="shared" si="3"/>
        <v>0</v>
      </c>
      <c r="H25" s="255">
        <f t="shared" si="4"/>
        <v>0</v>
      </c>
      <c r="I25" s="373">
        <f t="shared" si="5"/>
        <v>0</v>
      </c>
      <c r="K25" s="60">
        <f t="shared" si="6"/>
        <v>0</v>
      </c>
      <c r="L25" s="108">
        <f t="shared" si="2"/>
        <v>0</v>
      </c>
    </row>
    <row r="26" spans="1:12" ht="19.5" customHeight="1">
      <c r="A26" s="796"/>
      <c r="B26" s="797"/>
      <c r="C26" s="42">
        <f t="shared" si="0"/>
        <v>0</v>
      </c>
      <c r="D26" s="309"/>
      <c r="E26" s="15" t="str">
        <f t="shared" si="1"/>
        <v> </v>
      </c>
      <c r="F26" s="312"/>
      <c r="G26" s="143">
        <f t="shared" si="3"/>
        <v>0</v>
      </c>
      <c r="H26" s="255">
        <f t="shared" si="4"/>
        <v>0</v>
      </c>
      <c r="I26" s="373">
        <f t="shared" si="5"/>
        <v>0</v>
      </c>
      <c r="K26" s="60">
        <f t="shared" si="6"/>
        <v>0</v>
      </c>
      <c r="L26" s="108">
        <f t="shared" si="2"/>
        <v>0</v>
      </c>
    </row>
    <row r="27" spans="1:12" ht="19.5" customHeight="1">
      <c r="A27" s="796"/>
      <c r="B27" s="797"/>
      <c r="C27" s="42">
        <f t="shared" si="0"/>
        <v>0</v>
      </c>
      <c r="D27" s="309"/>
      <c r="E27" s="15" t="str">
        <f t="shared" si="1"/>
        <v> </v>
      </c>
      <c r="F27" s="312"/>
      <c r="G27" s="143">
        <f t="shared" si="3"/>
        <v>0</v>
      </c>
      <c r="H27" s="255">
        <f t="shared" si="4"/>
        <v>0</v>
      </c>
      <c r="I27" s="373">
        <f t="shared" si="5"/>
        <v>0</v>
      </c>
      <c r="K27" s="60">
        <f t="shared" si="6"/>
        <v>0</v>
      </c>
      <c r="L27" s="108">
        <f t="shared" si="2"/>
        <v>0</v>
      </c>
    </row>
    <row r="28" spans="1:12" ht="19.5" customHeight="1">
      <c r="A28" s="796"/>
      <c r="B28" s="797"/>
      <c r="C28" s="42">
        <f t="shared" si="0"/>
        <v>0</v>
      </c>
      <c r="D28" s="309"/>
      <c r="E28" s="15" t="str">
        <f t="shared" si="1"/>
        <v> </v>
      </c>
      <c r="F28" s="312"/>
      <c r="G28" s="143">
        <f t="shared" si="3"/>
        <v>0</v>
      </c>
      <c r="H28" s="255">
        <f t="shared" si="4"/>
        <v>0</v>
      </c>
      <c r="I28" s="373">
        <f t="shared" si="5"/>
        <v>0</v>
      </c>
      <c r="K28" s="60">
        <f t="shared" si="6"/>
        <v>0</v>
      </c>
      <c r="L28" s="108">
        <f t="shared" si="2"/>
        <v>0</v>
      </c>
    </row>
    <row r="29" spans="1:12" ht="19.5" customHeight="1" thickBot="1">
      <c r="A29" s="796"/>
      <c r="B29" s="797"/>
      <c r="C29" s="98">
        <f t="shared" si="0"/>
        <v>0</v>
      </c>
      <c r="D29" s="310"/>
      <c r="E29" s="99" t="str">
        <f t="shared" si="1"/>
        <v> </v>
      </c>
      <c r="F29" s="313"/>
      <c r="G29" s="143">
        <f t="shared" si="3"/>
        <v>0</v>
      </c>
      <c r="H29" s="255">
        <f t="shared" si="4"/>
        <v>0</v>
      </c>
      <c r="I29" s="373">
        <f t="shared" si="5"/>
        <v>0</v>
      </c>
      <c r="K29" s="60">
        <f t="shared" si="6"/>
        <v>0</v>
      </c>
      <c r="L29" s="189">
        <f t="shared" si="2"/>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$J$91</f>
        <v>0</v>
      </c>
      <c r="L30" s="27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spans="1:9" ht="13.5" thickBot="1">
      <c r="A42" s="1"/>
      <c r="I42" s="36" t="s">
        <v>72</v>
      </c>
    </row>
    <row r="43" ht="13.5" thickBot="1"/>
    <row r="44" spans="1:10" ht="50.25" customHeight="1" thickBot="1">
      <c r="A44" s="615" t="s">
        <v>239</v>
      </c>
      <c r="B44" s="616"/>
      <c r="C44" s="616"/>
      <c r="D44" s="616"/>
      <c r="E44" s="616"/>
      <c r="F44" s="616"/>
      <c r="G44" s="616"/>
      <c r="H44" s="616"/>
      <c r="I44" s="616"/>
      <c r="J44" s="617"/>
    </row>
    <row r="45" spans="1:10" ht="25.5" customHeight="1" thickBot="1">
      <c r="A45" s="380" t="s">
        <v>451</v>
      </c>
      <c r="B45" s="381"/>
      <c r="C45" s="122"/>
      <c r="D45" s="178"/>
      <c r="E45" s="178"/>
      <c r="F45" s="583" t="s">
        <v>202</v>
      </c>
      <c r="G45" s="583"/>
      <c r="H45" s="583"/>
      <c r="I45" s="583"/>
      <c r="J45" s="584"/>
    </row>
    <row r="46" spans="1:10" ht="51.75" thickBot="1">
      <c r="A46" s="847" t="s">
        <v>94</v>
      </c>
      <c r="B46" s="848"/>
      <c r="C46" s="849"/>
      <c r="D46" s="245" t="s">
        <v>59</v>
      </c>
      <c r="E46" s="245" t="s">
        <v>95</v>
      </c>
      <c r="F46" s="245" t="s">
        <v>96</v>
      </c>
      <c r="G46" s="170" t="s">
        <v>97</v>
      </c>
      <c r="H46" s="156" t="s">
        <v>242</v>
      </c>
      <c r="I46" s="77" t="s">
        <v>243</v>
      </c>
      <c r="J46" s="244" t="s">
        <v>261</v>
      </c>
    </row>
    <row r="47" spans="1:10" ht="15" customHeight="1">
      <c r="A47" s="611">
        <v>0</v>
      </c>
      <c r="B47" s="601"/>
      <c r="C47" s="598"/>
      <c r="D47" s="92">
        <v>0</v>
      </c>
      <c r="E47" s="91" t="s">
        <v>196</v>
      </c>
      <c r="F47" s="91">
        <v>0</v>
      </c>
      <c r="G47" s="151">
        <v>0</v>
      </c>
      <c r="H47" s="9"/>
      <c r="I47" s="9"/>
      <c r="J47" s="129">
        <v>0</v>
      </c>
    </row>
    <row r="48" spans="1:10" ht="15" customHeight="1">
      <c r="A48" s="599" t="s">
        <v>216</v>
      </c>
      <c r="B48" s="590"/>
      <c r="C48" s="591"/>
      <c r="D48" s="118">
        <v>441</v>
      </c>
      <c r="E48" s="118" t="s">
        <v>101</v>
      </c>
      <c r="F48" s="119">
        <v>0.75</v>
      </c>
      <c r="G48" s="152">
        <v>0</v>
      </c>
      <c r="H48" s="48">
        <f aca="true" t="shared" si="7" ref="H48:I51">$F48+0.15</f>
        <v>0.9</v>
      </c>
      <c r="I48" s="48">
        <f t="shared" si="7"/>
        <v>0.9</v>
      </c>
      <c r="J48" s="239">
        <v>10</v>
      </c>
    </row>
    <row r="49" spans="1:10" ht="15" customHeight="1">
      <c r="A49" s="579" t="s">
        <v>150</v>
      </c>
      <c r="B49" s="580"/>
      <c r="C49" s="581"/>
      <c r="D49" s="79">
        <v>442</v>
      </c>
      <c r="E49" s="79" t="s">
        <v>101</v>
      </c>
      <c r="F49" s="80">
        <v>0.5</v>
      </c>
      <c r="G49" s="153">
        <v>0</v>
      </c>
      <c r="H49" s="48">
        <f t="shared" si="7"/>
        <v>0.65</v>
      </c>
      <c r="I49" s="48">
        <f t="shared" si="7"/>
        <v>0.65</v>
      </c>
      <c r="J49" s="239">
        <v>10</v>
      </c>
    </row>
    <row r="50" spans="1:10" ht="15" customHeight="1">
      <c r="A50" s="579" t="s">
        <v>217</v>
      </c>
      <c r="B50" s="580"/>
      <c r="C50" s="581"/>
      <c r="D50" s="79">
        <v>447</v>
      </c>
      <c r="E50" s="79" t="s">
        <v>218</v>
      </c>
      <c r="F50" s="80">
        <v>0.5</v>
      </c>
      <c r="G50" s="153">
        <v>0</v>
      </c>
      <c r="H50" s="48">
        <f t="shared" si="7"/>
        <v>0.65</v>
      </c>
      <c r="I50" s="48">
        <f t="shared" si="7"/>
        <v>0.65</v>
      </c>
      <c r="J50" s="239">
        <v>20</v>
      </c>
    </row>
    <row r="51" spans="1:10" ht="15" customHeight="1">
      <c r="A51" s="579" t="s">
        <v>151</v>
      </c>
      <c r="B51" s="580"/>
      <c r="C51" s="581"/>
      <c r="D51" s="79">
        <v>430</v>
      </c>
      <c r="E51" s="79" t="s">
        <v>125</v>
      </c>
      <c r="F51" s="80">
        <v>0.5</v>
      </c>
      <c r="G51" s="154">
        <v>0</v>
      </c>
      <c r="H51" s="48">
        <f t="shared" si="7"/>
        <v>0.65</v>
      </c>
      <c r="I51" s="48">
        <f t="shared" si="7"/>
        <v>0.65</v>
      </c>
      <c r="J51" s="239">
        <v>25</v>
      </c>
    </row>
    <row r="52" spans="1:10" ht="15" customHeight="1">
      <c r="A52" s="579" t="s">
        <v>219</v>
      </c>
      <c r="B52" s="580"/>
      <c r="C52" s="581"/>
      <c r="D52" s="79">
        <v>449</v>
      </c>
      <c r="E52" s="79" t="s">
        <v>101</v>
      </c>
      <c r="F52" s="103">
        <v>10</v>
      </c>
      <c r="G52" s="180">
        <v>0</v>
      </c>
      <c r="H52" s="175">
        <f>$F52</f>
        <v>10</v>
      </c>
      <c r="I52" s="211">
        <f>$F52</f>
        <v>10</v>
      </c>
      <c r="J52" s="239">
        <v>1</v>
      </c>
    </row>
    <row r="53" spans="1:10" ht="15" customHeight="1">
      <c r="A53" s="579" t="s">
        <v>132</v>
      </c>
      <c r="B53" s="580"/>
      <c r="C53" s="581"/>
      <c r="D53" s="79">
        <v>533</v>
      </c>
      <c r="E53" s="79" t="s">
        <v>218</v>
      </c>
      <c r="F53" s="80">
        <v>0.5</v>
      </c>
      <c r="G53" s="153">
        <v>0</v>
      </c>
      <c r="H53" s="48">
        <f>$F53+0.15</f>
        <v>0.65</v>
      </c>
      <c r="I53" s="48">
        <f>$F53+0.15</f>
        <v>0.65</v>
      </c>
      <c r="J53" s="239">
        <v>15</v>
      </c>
    </row>
    <row r="54" spans="1:10" ht="15" customHeight="1" thickBot="1">
      <c r="A54" s="592" t="s">
        <v>220</v>
      </c>
      <c r="B54" s="593"/>
      <c r="C54" s="588"/>
      <c r="D54" s="82">
        <v>642</v>
      </c>
      <c r="E54" s="179" t="s">
        <v>218</v>
      </c>
      <c r="F54" s="83">
        <v>0.5</v>
      </c>
      <c r="G54" s="155">
        <v>0</v>
      </c>
      <c r="H54" s="174">
        <f>$F54+0.15</f>
        <v>0.65</v>
      </c>
      <c r="I54" s="174">
        <f>$F54+0.15</f>
        <v>0.65</v>
      </c>
      <c r="J54" s="240">
        <v>20</v>
      </c>
    </row>
    <row r="55" spans="1:7" ht="15" customHeight="1" thickBot="1">
      <c r="A55" s="84"/>
      <c r="B55" s="86"/>
      <c r="C55" s="85"/>
      <c r="D55" s="605" t="s">
        <v>106</v>
      </c>
      <c r="E55" s="606"/>
      <c r="F55" s="607"/>
      <c r="G55" s="89">
        <f>SUM(G48:G54)</f>
        <v>0</v>
      </c>
    </row>
    <row r="56" spans="1:7" ht="12.75">
      <c r="A56" s="84"/>
      <c r="B56" s="86"/>
      <c r="C56" s="85"/>
      <c r="D56" s="94"/>
      <c r="E56" s="94"/>
      <c r="F56" s="94"/>
      <c r="G56" s="95"/>
    </row>
    <row r="57" spans="1:5" ht="12.75">
      <c r="A57" s="12"/>
      <c r="B57" s="12"/>
      <c r="C57" s="12"/>
      <c r="D57" s="87"/>
      <c r="E57" s="20"/>
    </row>
    <row r="58" spans="1:9" ht="13.5" customHeight="1">
      <c r="A58" s="595" t="s">
        <v>221</v>
      </c>
      <c r="B58" s="595"/>
      <c r="C58" s="595"/>
      <c r="D58" s="595"/>
      <c r="E58" s="595"/>
      <c r="F58" s="595"/>
      <c r="G58" s="595"/>
      <c r="I58" s="93"/>
    </row>
    <row r="65" spans="1:11" ht="23.25">
      <c r="A65" s="864" t="s">
        <v>73</v>
      </c>
      <c r="B65" s="864"/>
      <c r="C65" s="864"/>
      <c r="D65" s="864"/>
      <c r="E65" s="864"/>
      <c r="F65" s="864"/>
      <c r="G65" s="864"/>
      <c r="H65" s="864"/>
      <c r="I65" s="864"/>
      <c r="J65" s="864"/>
      <c r="K65" s="433"/>
    </row>
    <row r="66" spans="1:11" ht="13.5" customHeight="1">
      <c r="A66" s="433"/>
      <c r="B66" s="433"/>
      <c r="C66" s="433"/>
      <c r="D66" s="433"/>
      <c r="E66" s="433"/>
      <c r="F66" s="433"/>
      <c r="G66" s="433"/>
      <c r="H66" s="433"/>
      <c r="I66" s="433"/>
      <c r="J66" s="433"/>
      <c r="K66" s="433"/>
    </row>
    <row r="67" spans="1:11" ht="12.75">
      <c r="A67" s="419"/>
      <c r="B67" s="419"/>
      <c r="C67" s="419"/>
      <c r="D67" s="419"/>
      <c r="E67" s="419"/>
      <c r="F67" s="419"/>
      <c r="G67" s="419"/>
      <c r="H67" s="419"/>
      <c r="I67" s="419"/>
      <c r="J67" s="419"/>
      <c r="K67" s="419"/>
    </row>
    <row r="68" spans="1:12" ht="15">
      <c r="A68" s="420"/>
      <c r="B68" s="420"/>
      <c r="C68" s="420"/>
      <c r="D68" s="420"/>
      <c r="E68" s="420"/>
      <c r="F68" s="420"/>
      <c r="G68" s="420"/>
      <c r="H68" s="134" t="s">
        <v>212</v>
      </c>
      <c r="I68" s="134"/>
      <c r="J68" s="134" t="s">
        <v>145</v>
      </c>
      <c r="K68" s="420"/>
      <c r="L68" s="509" t="s">
        <v>215</v>
      </c>
    </row>
    <row r="69" spans="1:12" ht="14.25">
      <c r="A69" s="420" t="s">
        <v>74</v>
      </c>
      <c r="B69" s="420"/>
      <c r="C69" s="420"/>
      <c r="D69" s="420"/>
      <c r="E69" s="420"/>
      <c r="F69" s="420"/>
      <c r="G69" s="420"/>
      <c r="H69" s="434"/>
      <c r="I69" s="441"/>
      <c r="J69" s="421">
        <f>IF(H69="Yes",15,0)</f>
        <v>0</v>
      </c>
      <c r="K69" s="420"/>
      <c r="L69" s="136">
        <v>15</v>
      </c>
    </row>
    <row r="70" spans="1:12" ht="14.25">
      <c r="A70" s="420"/>
      <c r="B70" s="420"/>
      <c r="C70" s="425"/>
      <c r="D70" s="420"/>
      <c r="E70" s="425"/>
      <c r="F70" s="420"/>
      <c r="G70" s="425"/>
      <c r="H70" s="422"/>
      <c r="I70" s="422"/>
      <c r="J70" s="422"/>
      <c r="K70" s="420"/>
      <c r="L70" s="136"/>
    </row>
    <row r="71" spans="1:12" ht="14.25">
      <c r="A71" s="420"/>
      <c r="B71" s="420"/>
      <c r="C71" s="420"/>
      <c r="D71" s="420"/>
      <c r="E71" s="420"/>
      <c r="F71" s="420"/>
      <c r="G71" s="420"/>
      <c r="H71" s="420"/>
      <c r="I71" s="420"/>
      <c r="J71" s="425"/>
      <c r="K71" s="420"/>
      <c r="L71" s="136"/>
    </row>
    <row r="72" spans="1:12" ht="15">
      <c r="A72" s="420" t="s">
        <v>292</v>
      </c>
      <c r="B72" s="420"/>
      <c r="C72" s="420"/>
      <c r="D72" s="420"/>
      <c r="E72" s="420"/>
      <c r="F72" s="420"/>
      <c r="G72" s="420"/>
      <c r="H72" s="420"/>
      <c r="I72" s="420"/>
      <c r="J72" s="425"/>
      <c r="K72" s="420"/>
      <c r="L72" s="136"/>
    </row>
    <row r="73" spans="1:12" ht="14.25">
      <c r="A73" s="420"/>
      <c r="B73" s="420"/>
      <c r="C73" s="420"/>
      <c r="D73" s="420"/>
      <c r="E73" s="420"/>
      <c r="F73" s="420"/>
      <c r="G73" s="420"/>
      <c r="H73" s="420"/>
      <c r="I73" s="420"/>
      <c r="J73" s="425"/>
      <c r="K73" s="420"/>
      <c r="L73" s="136"/>
    </row>
    <row r="74" spans="1:12" ht="14.25">
      <c r="A74" s="420"/>
      <c r="B74" s="420" t="s">
        <v>75</v>
      </c>
      <c r="C74" s="420"/>
      <c r="D74" s="420"/>
      <c r="E74" s="420"/>
      <c r="F74" s="420"/>
      <c r="G74" s="429"/>
      <c r="H74" s="434"/>
      <c r="I74" s="428"/>
      <c r="J74" s="421">
        <f>IF(H74="Yes",75,0)</f>
        <v>0</v>
      </c>
      <c r="K74" s="420"/>
      <c r="L74" s="136">
        <v>75</v>
      </c>
    </row>
    <row r="75" spans="1:12" ht="6" customHeight="1">
      <c r="A75" s="420"/>
      <c r="B75" s="420"/>
      <c r="C75" s="420"/>
      <c r="D75" s="420"/>
      <c r="E75" s="420"/>
      <c r="F75" s="420"/>
      <c r="G75" s="429"/>
      <c r="H75" s="428"/>
      <c r="I75" s="428"/>
      <c r="J75" s="422"/>
      <c r="K75" s="420"/>
      <c r="L75" s="136"/>
    </row>
    <row r="76" spans="1:12" ht="14.25">
      <c r="A76" s="420"/>
      <c r="B76" s="420" t="s">
        <v>76</v>
      </c>
      <c r="C76" s="420"/>
      <c r="D76" s="420"/>
      <c r="E76" s="420"/>
      <c r="F76" s="420"/>
      <c r="G76" s="429"/>
      <c r="H76" s="434"/>
      <c r="I76" s="428"/>
      <c r="J76" s="421">
        <f>IF(H76="Yes",25,0)</f>
        <v>0</v>
      </c>
      <c r="K76" s="420"/>
      <c r="L76" s="136">
        <v>25</v>
      </c>
    </row>
    <row r="77" spans="1:12" ht="6" customHeight="1">
      <c r="A77" s="420"/>
      <c r="B77" s="420"/>
      <c r="C77" s="420"/>
      <c r="D77" s="420"/>
      <c r="E77" s="420"/>
      <c r="F77" s="420"/>
      <c r="G77" s="429"/>
      <c r="H77" s="428"/>
      <c r="I77" s="428"/>
      <c r="J77" s="422"/>
      <c r="K77" s="420"/>
      <c r="L77" s="136"/>
    </row>
    <row r="78" spans="1:12" ht="14.25">
      <c r="A78" s="420"/>
      <c r="B78" s="420" t="s">
        <v>77</v>
      </c>
      <c r="C78" s="420"/>
      <c r="D78" s="420"/>
      <c r="E78" s="420"/>
      <c r="F78" s="420"/>
      <c r="G78" s="429"/>
      <c r="H78" s="434"/>
      <c r="I78" s="428"/>
      <c r="J78" s="421">
        <f>IF(H78="Yes",50,0)</f>
        <v>0</v>
      </c>
      <c r="K78" s="420"/>
      <c r="L78" s="136">
        <v>50</v>
      </c>
    </row>
    <row r="79" spans="1:12" ht="6" customHeight="1">
      <c r="A79" s="420"/>
      <c r="B79" s="420"/>
      <c r="C79" s="420"/>
      <c r="D79" s="420"/>
      <c r="E79" s="420"/>
      <c r="F79" s="420"/>
      <c r="G79" s="429"/>
      <c r="H79" s="428"/>
      <c r="I79" s="428"/>
      <c r="J79" s="422"/>
      <c r="K79" s="420"/>
      <c r="L79" s="136"/>
    </row>
    <row r="80" spans="1:12" ht="14.25">
      <c r="A80" s="420"/>
      <c r="B80" s="420" t="s">
        <v>78</v>
      </c>
      <c r="C80" s="420"/>
      <c r="D80" s="420"/>
      <c r="E80" s="420"/>
      <c r="F80" s="420"/>
      <c r="G80" s="429"/>
      <c r="H80" s="434"/>
      <c r="I80" s="428"/>
      <c r="J80" s="421">
        <f>IF(H80="Yes",25,0)</f>
        <v>0</v>
      </c>
      <c r="K80" s="420"/>
      <c r="L80" s="136">
        <v>25</v>
      </c>
    </row>
    <row r="81" spans="1:12" ht="14.25">
      <c r="A81" s="420"/>
      <c r="B81" s="420"/>
      <c r="C81" s="420"/>
      <c r="D81" s="420"/>
      <c r="E81" s="420"/>
      <c r="F81" s="420"/>
      <c r="G81" s="429"/>
      <c r="H81" s="422"/>
      <c r="I81" s="422"/>
      <c r="J81" s="422"/>
      <c r="K81" s="420"/>
      <c r="L81" s="136"/>
    </row>
    <row r="82" spans="1:12" ht="14.25">
      <c r="A82" s="420"/>
      <c r="B82" s="420"/>
      <c r="C82" s="420"/>
      <c r="D82" s="420"/>
      <c r="E82" s="420"/>
      <c r="F82" s="420"/>
      <c r="G82" s="420"/>
      <c r="H82" s="420"/>
      <c r="I82" s="420"/>
      <c r="J82" s="425"/>
      <c r="K82" s="420"/>
      <c r="L82" s="136"/>
    </row>
    <row r="83" spans="1:12" ht="14.25">
      <c r="A83" s="420" t="s">
        <v>79</v>
      </c>
      <c r="B83" s="420"/>
      <c r="C83" s="420"/>
      <c r="D83" s="420"/>
      <c r="E83" s="420"/>
      <c r="F83" s="420"/>
      <c r="G83" s="420"/>
      <c r="H83" s="420"/>
      <c r="I83" s="420"/>
      <c r="J83" s="425"/>
      <c r="K83" s="420"/>
      <c r="L83" s="136"/>
    </row>
    <row r="84" spans="1:12" ht="14.25">
      <c r="A84" s="420" t="s">
        <v>80</v>
      </c>
      <c r="B84" s="420"/>
      <c r="C84" s="420"/>
      <c r="D84" s="420"/>
      <c r="E84" s="420"/>
      <c r="F84" s="420"/>
      <c r="G84" s="420"/>
      <c r="H84" s="434"/>
      <c r="I84" s="428"/>
      <c r="J84" s="427">
        <f>IF($H$10="Yes",0,IF(H84="Yes",10,0))</f>
        <v>0</v>
      </c>
      <c r="K84" s="420"/>
      <c r="L84" s="136">
        <v>10</v>
      </c>
    </row>
    <row r="85" spans="1:12" ht="14.25">
      <c r="A85" s="435" t="s">
        <v>255</v>
      </c>
      <c r="B85" s="435"/>
      <c r="C85" s="435"/>
      <c r="D85" s="435"/>
      <c r="E85" s="435"/>
      <c r="F85" s="420"/>
      <c r="G85" s="420"/>
      <c r="H85" s="422"/>
      <c r="I85" s="422"/>
      <c r="J85" s="422"/>
      <c r="K85" s="420"/>
      <c r="L85" s="136"/>
    </row>
    <row r="86" spans="1:12" ht="14.25">
      <c r="A86" s="420"/>
      <c r="B86" s="420"/>
      <c r="C86" s="420"/>
      <c r="D86" s="420"/>
      <c r="E86" s="420"/>
      <c r="F86" s="420"/>
      <c r="G86" s="420"/>
      <c r="H86" s="420"/>
      <c r="I86" s="420"/>
      <c r="J86" s="425"/>
      <c r="K86" s="420"/>
      <c r="L86" s="136"/>
    </row>
    <row r="87" spans="1:12" ht="14.25">
      <c r="A87" s="420"/>
      <c r="B87" s="420"/>
      <c r="C87" s="420"/>
      <c r="D87" s="420"/>
      <c r="E87" s="420"/>
      <c r="F87" s="420"/>
      <c r="G87" s="420"/>
      <c r="H87" s="420"/>
      <c r="I87" s="420"/>
      <c r="J87" s="425"/>
      <c r="K87" s="420"/>
      <c r="L87" s="136"/>
    </row>
    <row r="88" spans="1:12" ht="14.25">
      <c r="A88" s="420" t="s">
        <v>400</v>
      </c>
      <c r="B88" s="420"/>
      <c r="C88" s="420"/>
      <c r="D88" s="420"/>
      <c r="E88" s="420"/>
      <c r="F88" s="420"/>
      <c r="G88" s="420"/>
      <c r="H88" s="434"/>
      <c r="I88" s="428"/>
      <c r="J88" s="421">
        <f>IF(H88="Yes",10,0)</f>
        <v>0</v>
      </c>
      <c r="K88" s="420"/>
      <c r="L88" s="136">
        <v>10</v>
      </c>
    </row>
    <row r="89" spans="1:12" ht="14.25">
      <c r="A89" s="420"/>
      <c r="B89" s="420"/>
      <c r="C89" s="420"/>
      <c r="D89" s="420"/>
      <c r="E89" s="420"/>
      <c r="F89" s="420"/>
      <c r="G89" s="420"/>
      <c r="H89" s="428"/>
      <c r="I89" s="428"/>
      <c r="J89" s="422"/>
      <c r="K89" s="420"/>
      <c r="L89" s="136"/>
    </row>
    <row r="90" spans="1:12" ht="14.25">
      <c r="A90" s="420"/>
      <c r="B90" s="420"/>
      <c r="C90" s="420"/>
      <c r="D90" s="420"/>
      <c r="E90" s="420"/>
      <c r="F90" s="420"/>
      <c r="G90" s="420"/>
      <c r="H90" s="422"/>
      <c r="I90" s="422"/>
      <c r="J90" s="422"/>
      <c r="K90" s="420"/>
      <c r="L90" s="133"/>
    </row>
    <row r="91" spans="1:12" ht="15">
      <c r="A91" s="420"/>
      <c r="B91" s="420"/>
      <c r="C91" s="420"/>
      <c r="D91" s="420"/>
      <c r="E91" s="420"/>
      <c r="G91" s="865" t="s">
        <v>213</v>
      </c>
      <c r="H91" s="865"/>
      <c r="I91" s="866"/>
      <c r="J91" s="421">
        <f>SUM(J69:J90)</f>
        <v>0</v>
      </c>
      <c r="K91" s="420"/>
      <c r="L91" s="133"/>
    </row>
    <row r="92" spans="1:12" ht="14.25">
      <c r="A92" s="420"/>
      <c r="B92" s="420"/>
      <c r="C92" s="420"/>
      <c r="D92" s="420"/>
      <c r="E92" s="420"/>
      <c r="F92" s="423"/>
      <c r="G92" s="423"/>
      <c r="H92" s="424"/>
      <c r="I92" s="424"/>
      <c r="J92" s="422"/>
      <c r="K92" s="420"/>
      <c r="L92" s="133"/>
    </row>
    <row r="93" spans="1:12" ht="14.25">
      <c r="A93" s="420"/>
      <c r="B93" s="420"/>
      <c r="C93" s="420"/>
      <c r="D93" s="420"/>
      <c r="E93" s="420"/>
      <c r="F93" s="423"/>
      <c r="G93" s="423"/>
      <c r="H93" s="424"/>
      <c r="I93" s="424"/>
      <c r="J93" s="422"/>
      <c r="K93" s="420"/>
      <c r="L93" s="133"/>
    </row>
    <row r="94" spans="1:12" ht="14.25">
      <c r="A94" s="420"/>
      <c r="B94" s="420"/>
      <c r="C94" s="420"/>
      <c r="D94" s="420"/>
      <c r="E94" s="420"/>
      <c r="F94" s="423"/>
      <c r="G94" s="423"/>
      <c r="H94" s="424"/>
      <c r="I94" s="424"/>
      <c r="J94" s="422"/>
      <c r="K94" s="420"/>
      <c r="L94" s="133"/>
    </row>
    <row r="95" spans="1:12" ht="14.25">
      <c r="A95" s="420"/>
      <c r="B95" s="420"/>
      <c r="C95" s="420"/>
      <c r="D95" s="420"/>
      <c r="E95" s="420"/>
      <c r="F95" s="423"/>
      <c r="G95" s="423"/>
      <c r="H95" s="424"/>
      <c r="I95" s="429"/>
      <c r="J95" s="422"/>
      <c r="K95" s="420"/>
      <c r="L95" s="133"/>
    </row>
    <row r="96" spans="1:12" ht="14.25">
      <c r="A96" s="420"/>
      <c r="B96" s="420"/>
      <c r="C96" s="420"/>
      <c r="D96" s="420"/>
      <c r="E96" s="420"/>
      <c r="F96" s="423"/>
      <c r="G96" s="423"/>
      <c r="H96" s="424"/>
      <c r="I96" s="424"/>
      <c r="J96" s="422"/>
      <c r="K96" s="420"/>
      <c r="L96" s="133"/>
    </row>
    <row r="97" spans="1:12" ht="14.25">
      <c r="A97" s="420"/>
      <c r="B97" s="420"/>
      <c r="C97" s="420"/>
      <c r="D97" s="420"/>
      <c r="E97" s="420"/>
      <c r="F97" s="423"/>
      <c r="G97" s="423"/>
      <c r="H97" s="424"/>
      <c r="I97" s="424"/>
      <c r="J97" s="422"/>
      <c r="K97" s="420"/>
      <c r="L97" s="133"/>
    </row>
    <row r="98" spans="1:12" ht="14.25">
      <c r="A98" s="420"/>
      <c r="B98" s="420"/>
      <c r="C98" s="420"/>
      <c r="D98" s="420"/>
      <c r="E98" s="420"/>
      <c r="F98" s="423"/>
      <c r="G98" s="423"/>
      <c r="H98" s="424"/>
      <c r="I98" s="424"/>
      <c r="J98" s="422"/>
      <c r="K98" s="420"/>
      <c r="L98" s="133"/>
    </row>
    <row r="99" spans="1:12" ht="14.25">
      <c r="A99" s="420"/>
      <c r="B99" s="420"/>
      <c r="C99" s="420"/>
      <c r="D99" s="420"/>
      <c r="E99" s="420"/>
      <c r="F99" s="423"/>
      <c r="G99" s="423"/>
      <c r="H99" s="424"/>
      <c r="I99" s="424"/>
      <c r="J99" s="422"/>
      <c r="K99" s="420"/>
      <c r="L99" s="133"/>
    </row>
    <row r="100" spans="1:12" ht="14.25">
      <c r="A100" s="420"/>
      <c r="B100" s="420"/>
      <c r="C100" s="420"/>
      <c r="D100" s="420"/>
      <c r="E100" s="420"/>
      <c r="F100" s="423"/>
      <c r="G100" s="423"/>
      <c r="H100" s="424"/>
      <c r="I100" s="424"/>
      <c r="J100" s="422"/>
      <c r="K100" s="420"/>
      <c r="L100" s="133"/>
    </row>
    <row r="101" spans="1:12" ht="14.25">
      <c r="A101" s="420"/>
      <c r="B101" s="420"/>
      <c r="C101" s="420"/>
      <c r="D101" s="420"/>
      <c r="E101" s="420"/>
      <c r="F101" s="423"/>
      <c r="G101" s="423"/>
      <c r="H101" s="424"/>
      <c r="I101" s="424"/>
      <c r="J101" s="422"/>
      <c r="K101" s="420"/>
      <c r="L101" s="133"/>
    </row>
    <row r="102" spans="1:12" ht="15" thickBot="1">
      <c r="A102" s="436"/>
      <c r="B102" s="436"/>
      <c r="C102" s="436"/>
      <c r="D102" s="436"/>
      <c r="E102" s="436"/>
      <c r="F102" s="420"/>
      <c r="G102" s="420"/>
      <c r="H102" s="420"/>
      <c r="I102" s="420"/>
      <c r="J102" s="420"/>
      <c r="K102" s="420"/>
      <c r="L102" s="133"/>
    </row>
    <row r="103" spans="1:12" ht="14.25">
      <c r="A103" s="420"/>
      <c r="B103" s="420"/>
      <c r="C103" s="420"/>
      <c r="D103" s="420"/>
      <c r="E103" s="420"/>
      <c r="F103" s="420"/>
      <c r="G103" s="420"/>
      <c r="H103" s="420"/>
      <c r="I103" s="420"/>
      <c r="J103" s="420"/>
      <c r="K103" s="420"/>
      <c r="L103" s="133"/>
    </row>
    <row r="104" spans="1:11" ht="12.75">
      <c r="A104" s="437" t="s">
        <v>81</v>
      </c>
      <c r="B104" s="437"/>
      <c r="C104" s="437"/>
      <c r="D104" s="437"/>
      <c r="E104" s="437"/>
      <c r="F104" s="437"/>
      <c r="G104" s="437"/>
      <c r="H104" s="437"/>
      <c r="I104" s="437"/>
      <c r="J104" s="437"/>
      <c r="K104" s="419"/>
    </row>
    <row r="105" spans="1:11" ht="12.75">
      <c r="A105" s="437" t="s">
        <v>82</v>
      </c>
      <c r="B105" s="437"/>
      <c r="C105" s="437"/>
      <c r="D105" s="437"/>
      <c r="E105" s="437"/>
      <c r="F105" s="437"/>
      <c r="G105" s="437"/>
      <c r="H105" s="437"/>
      <c r="I105" s="437"/>
      <c r="J105" s="437"/>
      <c r="K105" s="419"/>
    </row>
    <row r="106" spans="1:11" ht="12.75">
      <c r="A106" s="437" t="s">
        <v>83</v>
      </c>
      <c r="B106" s="437"/>
      <c r="C106" s="437"/>
      <c r="D106" s="437"/>
      <c r="E106" s="437"/>
      <c r="F106" s="437"/>
      <c r="G106" s="437"/>
      <c r="H106" s="437"/>
      <c r="I106" s="437"/>
      <c r="J106" s="437"/>
      <c r="K106" s="419"/>
    </row>
    <row r="107" spans="1:11" ht="12.75">
      <c r="A107" s="437"/>
      <c r="B107" s="437"/>
      <c r="C107" s="437"/>
      <c r="D107" s="437"/>
      <c r="E107" s="437"/>
      <c r="F107" s="437"/>
      <c r="G107" s="437"/>
      <c r="H107" s="437"/>
      <c r="I107" s="437"/>
      <c r="J107" s="437"/>
      <c r="K107" s="419"/>
    </row>
    <row r="108" spans="1:11" ht="12.75">
      <c r="A108" s="437" t="s">
        <v>84</v>
      </c>
      <c r="B108" s="437"/>
      <c r="C108" s="437"/>
      <c r="D108" s="437"/>
      <c r="E108" s="437"/>
      <c r="F108" s="437"/>
      <c r="G108" s="437"/>
      <c r="H108" s="437"/>
      <c r="I108" s="437"/>
      <c r="J108" s="437"/>
      <c r="K108" s="419"/>
    </row>
    <row r="109" spans="1:11" ht="12.75">
      <c r="A109" s="437" t="s">
        <v>85</v>
      </c>
      <c r="B109" s="437"/>
      <c r="C109" s="437"/>
      <c r="D109" s="437"/>
      <c r="E109" s="437"/>
      <c r="F109" s="437"/>
      <c r="G109" s="437"/>
      <c r="H109" s="437"/>
      <c r="I109" s="437"/>
      <c r="J109" s="437"/>
      <c r="K109" s="419"/>
    </row>
    <row r="110" spans="1:11" ht="12.75">
      <c r="A110" s="437"/>
      <c r="B110" s="437"/>
      <c r="C110" s="437"/>
      <c r="D110" s="437"/>
      <c r="E110" s="437"/>
      <c r="F110" s="437"/>
      <c r="G110" s="437"/>
      <c r="H110" s="437"/>
      <c r="I110" s="437"/>
      <c r="J110" s="437"/>
      <c r="K110" s="419"/>
    </row>
    <row r="111" spans="1:11" ht="12.75">
      <c r="A111" s="437" t="s">
        <v>86</v>
      </c>
      <c r="B111" s="437"/>
      <c r="C111" s="437"/>
      <c r="D111" s="437"/>
      <c r="E111" s="437"/>
      <c r="F111" s="437"/>
      <c r="G111" s="437"/>
      <c r="H111" s="437"/>
      <c r="I111" s="437"/>
      <c r="J111" s="437"/>
      <c r="K111" s="419"/>
    </row>
    <row r="112" spans="1:11" ht="12.75">
      <c r="A112" s="437" t="s">
        <v>87</v>
      </c>
      <c r="B112" s="437"/>
      <c r="C112" s="437"/>
      <c r="D112" s="437"/>
      <c r="E112" s="437"/>
      <c r="F112" s="437"/>
      <c r="G112" s="437"/>
      <c r="H112" s="437"/>
      <c r="I112" s="437"/>
      <c r="J112" s="437"/>
      <c r="K112" s="419"/>
    </row>
    <row r="113" spans="1:11" ht="12.75">
      <c r="A113" s="437" t="s">
        <v>88</v>
      </c>
      <c r="B113" s="437"/>
      <c r="C113" s="437"/>
      <c r="D113" s="437"/>
      <c r="E113" s="437"/>
      <c r="F113" s="437"/>
      <c r="G113" s="437"/>
      <c r="H113" s="437"/>
      <c r="I113" s="437"/>
      <c r="J113" s="437"/>
      <c r="K113" s="419"/>
    </row>
    <row r="114" spans="1:11" ht="12.75">
      <c r="A114" s="437"/>
      <c r="B114" s="437"/>
      <c r="C114" s="437"/>
      <c r="D114" s="437"/>
      <c r="E114" s="437"/>
      <c r="F114" s="437"/>
      <c r="G114" s="437"/>
      <c r="H114" s="437"/>
      <c r="I114" s="437"/>
      <c r="J114" s="437"/>
      <c r="K114" s="419"/>
    </row>
    <row r="115" spans="1:11" ht="12.75">
      <c r="A115" s="437" t="s">
        <v>89</v>
      </c>
      <c r="B115" s="437"/>
      <c r="C115" s="437"/>
      <c r="D115" s="437"/>
      <c r="E115" s="437"/>
      <c r="F115" s="437"/>
      <c r="G115" s="437"/>
      <c r="H115" s="437"/>
      <c r="I115" s="437"/>
      <c r="J115" s="437"/>
      <c r="K115" s="419"/>
    </row>
    <row r="116" spans="1:11" ht="12.75">
      <c r="A116" s="437" t="s">
        <v>90</v>
      </c>
      <c r="B116" s="437"/>
      <c r="C116" s="437"/>
      <c r="D116" s="437"/>
      <c r="E116" s="437"/>
      <c r="F116" s="437"/>
      <c r="G116" s="437"/>
      <c r="H116" s="437"/>
      <c r="I116" s="437"/>
      <c r="J116" s="437"/>
      <c r="K116" s="419"/>
    </row>
    <row r="117" spans="1:11" ht="12.75">
      <c r="A117" s="437"/>
      <c r="B117" s="437"/>
      <c r="C117" s="437"/>
      <c r="D117" s="437"/>
      <c r="E117" s="437"/>
      <c r="F117" s="437"/>
      <c r="G117" s="437"/>
      <c r="H117" s="437"/>
      <c r="I117" s="437"/>
      <c r="J117" s="437"/>
      <c r="K117" s="419"/>
    </row>
    <row r="118" spans="1:11" ht="12.75">
      <c r="A118" s="437" t="s">
        <v>91</v>
      </c>
      <c r="B118" s="437"/>
      <c r="C118" s="437"/>
      <c r="D118" s="437"/>
      <c r="E118" s="437"/>
      <c r="F118" s="437"/>
      <c r="G118" s="437"/>
      <c r="H118" s="437"/>
      <c r="I118" s="437"/>
      <c r="J118" s="437"/>
      <c r="K118" s="419"/>
    </row>
    <row r="119" spans="1:11" ht="12.75">
      <c r="A119" s="437" t="s">
        <v>92</v>
      </c>
      <c r="B119" s="437"/>
      <c r="C119" s="437"/>
      <c r="D119" s="437"/>
      <c r="E119" s="437"/>
      <c r="F119" s="437"/>
      <c r="G119" s="437"/>
      <c r="H119" s="437"/>
      <c r="I119" s="437"/>
      <c r="J119" s="437"/>
      <c r="K119" s="419"/>
    </row>
    <row r="120" spans="1:11" ht="12.75">
      <c r="A120" s="437"/>
      <c r="B120" s="437"/>
      <c r="C120" s="437"/>
      <c r="D120" s="437"/>
      <c r="E120" s="437"/>
      <c r="F120" s="437"/>
      <c r="G120" s="437"/>
      <c r="H120" s="437"/>
      <c r="I120" s="437"/>
      <c r="J120" s="437"/>
      <c r="K120" s="419"/>
    </row>
    <row r="121" spans="1:11" ht="12.75">
      <c r="A121" s="419"/>
      <c r="B121" s="419"/>
      <c r="C121" s="419"/>
      <c r="D121" s="419"/>
      <c r="E121" s="419"/>
      <c r="F121" s="419"/>
      <c r="G121" s="419"/>
      <c r="H121" s="419"/>
      <c r="I121" s="419"/>
      <c r="J121" s="419"/>
      <c r="K121" s="419"/>
    </row>
    <row r="122" spans="1:11" ht="12.75">
      <c r="A122" s="438" t="s">
        <v>214</v>
      </c>
      <c r="B122" s="439" t="s">
        <v>214</v>
      </c>
      <c r="C122" s="419"/>
      <c r="D122" s="419"/>
      <c r="E122" s="419"/>
      <c r="F122" s="419"/>
      <c r="G122" s="419"/>
      <c r="H122" s="419"/>
      <c r="I122" s="419"/>
      <c r="J122" s="419"/>
      <c r="K122" s="419"/>
    </row>
    <row r="123" spans="1:11" ht="12.75">
      <c r="A123" s="438" t="s">
        <v>71</v>
      </c>
      <c r="B123" s="438" t="s">
        <v>71</v>
      </c>
      <c r="C123" s="419"/>
      <c r="D123" s="419"/>
      <c r="E123" s="419"/>
      <c r="F123" s="419"/>
      <c r="G123" s="419"/>
      <c r="H123" s="419"/>
      <c r="I123" s="419"/>
      <c r="J123" s="419"/>
      <c r="K123" s="419"/>
    </row>
    <row r="124" spans="1:11" ht="12.75">
      <c r="A124" s="438" t="s">
        <v>211</v>
      </c>
      <c r="B124" s="440" t="s">
        <v>196</v>
      </c>
      <c r="C124" s="419"/>
      <c r="D124" s="419"/>
      <c r="E124" s="419"/>
      <c r="F124" s="419"/>
      <c r="G124" s="419"/>
      <c r="H124" s="419"/>
      <c r="I124" s="419"/>
      <c r="J124" s="419"/>
      <c r="K124" s="419"/>
    </row>
    <row r="125" spans="1:11" ht="12.75">
      <c r="A125" s="438" t="s">
        <v>196</v>
      </c>
      <c r="B125" s="419"/>
      <c r="C125" s="419"/>
      <c r="D125" s="419"/>
      <c r="E125" s="419"/>
      <c r="F125" s="419"/>
      <c r="G125" s="419"/>
      <c r="H125" s="419"/>
      <c r="I125" s="419"/>
      <c r="J125" s="419"/>
      <c r="K125" s="419"/>
    </row>
  </sheetData>
  <sheetProtection sheet="1" objects="1" scenarios="1"/>
  <mergeCells count="64">
    <mergeCell ref="D55:F55"/>
    <mergeCell ref="A58:G58"/>
    <mergeCell ref="A48:C48"/>
    <mergeCell ref="A54:C54"/>
    <mergeCell ref="A50:C50"/>
    <mergeCell ref="A51:C51"/>
    <mergeCell ref="A52:C52"/>
    <mergeCell ref="A53:C53"/>
    <mergeCell ref="A49:C49"/>
    <mergeCell ref="A35:I35"/>
    <mergeCell ref="A46:C46"/>
    <mergeCell ref="A47:C47"/>
    <mergeCell ref="A34:B34"/>
    <mergeCell ref="A37:I37"/>
    <mergeCell ref="F45:J45"/>
    <mergeCell ref="A44:J44"/>
    <mergeCell ref="C34:G34"/>
    <mergeCell ref="A29:B29"/>
    <mergeCell ref="A31:I31"/>
    <mergeCell ref="C32:G32"/>
    <mergeCell ref="A30:E30"/>
    <mergeCell ref="A32:B32"/>
    <mergeCell ref="C10:E10"/>
    <mergeCell ref="H10:I10"/>
    <mergeCell ref="A10:B10"/>
    <mergeCell ref="A24:B24"/>
    <mergeCell ref="F10:G10"/>
    <mergeCell ref="A19:B19"/>
    <mergeCell ref="A20:B20"/>
    <mergeCell ref="A12:G12"/>
    <mergeCell ref="F16:H16"/>
    <mergeCell ref="A14:G14"/>
    <mergeCell ref="F7:G7"/>
    <mergeCell ref="B8:E8"/>
    <mergeCell ref="H8:I8"/>
    <mergeCell ref="B9:E9"/>
    <mergeCell ref="H9:I9"/>
    <mergeCell ref="F8:G8"/>
    <mergeCell ref="F9:G9"/>
    <mergeCell ref="A1:I1"/>
    <mergeCell ref="B3:E3"/>
    <mergeCell ref="G3:I3"/>
    <mergeCell ref="D4:E4"/>
    <mergeCell ref="H4:I4"/>
    <mergeCell ref="A18:B18"/>
    <mergeCell ref="B5:E5"/>
    <mergeCell ref="H5:I5"/>
    <mergeCell ref="F4:G4"/>
    <mergeCell ref="F5:G5"/>
    <mergeCell ref="B6:E6"/>
    <mergeCell ref="H6:I6"/>
    <mergeCell ref="B7:E7"/>
    <mergeCell ref="H7:I7"/>
    <mergeCell ref="F6:G6"/>
    <mergeCell ref="A65:J65"/>
    <mergeCell ref="G91:I91"/>
    <mergeCell ref="A28:B28"/>
    <mergeCell ref="A16:B16"/>
    <mergeCell ref="A25:B25"/>
    <mergeCell ref="A26:B26"/>
    <mergeCell ref="A27:B27"/>
    <mergeCell ref="A21:B21"/>
    <mergeCell ref="A22:B22"/>
    <mergeCell ref="A23:B23"/>
  </mergeCells>
  <dataValidations count="7">
    <dataValidation type="list" allowBlank="1" showInputMessage="1" showErrorMessage="1" sqref="I88:I90 I84:I85 I69">
      <formula1>$A$55:$A$57</formula1>
    </dataValidation>
    <dataValidation type="list" allowBlank="1" showInputMessage="1" showErrorMessage="1" sqref="C10:E10 H9:I10">
      <formula1>$I$40:$I$42</formula1>
    </dataValidation>
    <dataValidation type="list" allowBlank="1" showInputMessage="1" showErrorMessage="1" sqref="A47:C47">
      <formula1>$A$47:$A$58</formula1>
    </dataValidation>
    <dataValidation type="list" allowBlank="1" showInputMessage="1" showErrorMessage="1" sqref="A19:B29">
      <formula1>$A$47:$A$54</formula1>
    </dataValidation>
    <dataValidation type="list" allowBlank="1" showInputMessage="1" showErrorMessage="1" sqref="I74:I81 H79 H77 H75">
      <formula1>$B$55:$B$56</formula1>
    </dataValidation>
    <dataValidation type="list" allowBlank="1" showInputMessage="1" showErrorMessage="1" sqref="H69 H88 H84">
      <formula1>$A$123:$A$125</formula1>
    </dataValidation>
    <dataValidation type="list" allowBlank="1" showInputMessage="1" showErrorMessage="1" sqref="H74 H80 H78 H76">
      <formula1>$B$123:$B$124</formula1>
    </dataValidation>
  </dataValidations>
  <printOptions horizontalCentered="1" verticalCentered="1"/>
  <pageMargins left="0.75" right="0.75" top="0.75" bottom="0.75" header="0.5" footer="0.5"/>
  <pageSetup fitToHeight="1" fitToWidth="1" horizontalDpi="600" verticalDpi="600" orientation="portrait" scale="91" r:id="rId2"/>
  <ignoredErrors>
    <ignoredError sqref="H52:I52" formula="1"/>
  </ignoredErrors>
  <legacyDrawing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M126"/>
  <sheetViews>
    <sheetView showZeros="0" workbookViewId="0" topLeftCell="A1">
      <selection activeCell="A1" sqref="A1:I1"/>
    </sheetView>
  </sheetViews>
  <sheetFormatPr defaultColWidth="9.140625" defaultRowHeight="12.75"/>
  <cols>
    <col min="1" max="1" width="14.7109375" style="0" customWidth="1"/>
    <col min="2" max="2" width="18.0039062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268</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f>'Ap Form'!$H$10</f>
        <v>0</v>
      </c>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5.75" thickBot="1">
      <c r="A14" s="699" t="s">
        <v>57</v>
      </c>
      <c r="B14" s="809"/>
      <c r="C14" s="809"/>
      <c r="D14" s="809"/>
      <c r="E14" s="809"/>
      <c r="F14" s="809"/>
      <c r="G14" s="810"/>
      <c r="H14" s="276">
        <f>$K$30</f>
        <v>0</v>
      </c>
      <c r="I14" s="267"/>
    </row>
    <row r="15" spans="1:9" s="377" customFormat="1" ht="4.5" customHeight="1" thickBot="1">
      <c r="A15" s="378"/>
      <c r="B15" s="379"/>
      <c r="C15" s="379"/>
      <c r="D15" s="379"/>
      <c r="E15" s="379"/>
      <c r="F15" s="379"/>
      <c r="G15" s="379"/>
      <c r="H15" s="375"/>
      <c r="I15" s="376"/>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57" t="s">
        <v>201</v>
      </c>
      <c r="L18" s="106" t="s">
        <v>257</v>
      </c>
      <c r="M18" s="59"/>
    </row>
    <row r="19" spans="1:13" ht="19.5" customHeight="1">
      <c r="A19" s="759"/>
      <c r="B19" s="760"/>
      <c r="C19" s="96">
        <f aca="true" t="shared" si="0" ref="C19:C29">VLOOKUP($A19,$A$47:$G$50,4,FALSE)</f>
        <v>0</v>
      </c>
      <c r="D19" s="308"/>
      <c r="E19" s="97" t="str">
        <f aca="true" t="shared" si="1" ref="E19:E29">VLOOKUP($A19,$A$47:$G$50,5,FALSE)</f>
        <v> </v>
      </c>
      <c r="F19" s="311"/>
      <c r="G19" s="143">
        <f>IF($C$10="Yes",VLOOKUP($A19,$A$47:$I$50,8,FALSE),IF($H$10="Yes",VLOOKUP($A19,$A$47:$I$50,9,FALSE),VLOOKUP($A19,$A$47:$I$50,6,FALSE)))</f>
        <v>0</v>
      </c>
      <c r="H19" s="348">
        <f>IF($G19&lt;1,$F19*(1-$G19),0)</f>
        <v>0</v>
      </c>
      <c r="I19" s="373">
        <f aca="true" t="shared" si="2" ref="I19:I29">IF($G19&lt;1,$F19*$G19,($D19*$G19))</f>
        <v>0</v>
      </c>
      <c r="K19" s="58">
        <f aca="true" t="shared" si="3" ref="K19:K29">VLOOKUP($A19,$A$47:$I$50,7,FALSE)</f>
        <v>0</v>
      </c>
      <c r="L19" s="107">
        <f aca="true" t="shared" si="4" ref="L19:L29">VLOOKUP($A19,$A$47:$J$64,10,FALSE)</f>
        <v>0</v>
      </c>
      <c r="M19" s="5"/>
    </row>
    <row r="20" spans="1:12" ht="19.5" customHeight="1">
      <c r="A20" s="796"/>
      <c r="B20" s="797"/>
      <c r="C20" s="42">
        <f t="shared" si="0"/>
        <v>0</v>
      </c>
      <c r="D20" s="309"/>
      <c r="E20" s="15" t="str">
        <f t="shared" si="1"/>
        <v> </v>
      </c>
      <c r="F20" s="312"/>
      <c r="G20" s="143">
        <f>IF($C$10="Yes",VLOOKUP($A20,$A$47:$I$50,8,FALSE),IF($H$10="Yes",VLOOKUP($A20,$A$47:$I$50,9,FALSE),VLOOKUP($A20,$A$47:$I$50,6,FALSE)))</f>
        <v>0</v>
      </c>
      <c r="H20" s="255">
        <f>IF($G20&lt;1,$F20*(1-$G20),0)</f>
        <v>0</v>
      </c>
      <c r="I20" s="373">
        <f t="shared" si="2"/>
        <v>0</v>
      </c>
      <c r="K20" s="60">
        <f t="shared" si="3"/>
        <v>0</v>
      </c>
      <c r="L20" s="108">
        <f t="shared" si="4"/>
        <v>0</v>
      </c>
    </row>
    <row r="21" spans="1:12" ht="19.5" customHeight="1">
      <c r="A21" s="796"/>
      <c r="B21" s="797"/>
      <c r="C21" s="42">
        <f t="shared" si="0"/>
        <v>0</v>
      </c>
      <c r="D21" s="309"/>
      <c r="E21" s="15" t="str">
        <f t="shared" si="1"/>
        <v> </v>
      </c>
      <c r="F21" s="312"/>
      <c r="G21" s="143">
        <f aca="true" t="shared" si="5" ref="G21:G29">IF($C$10="Yes",VLOOKUP($A21,$A$47:$I$50,8,FALSE),IF($H$10="Yes",VLOOKUP($A21,$A$47:$I$50,9,FALSE),VLOOKUP($A21,$A$47:$I$50,6,FALSE)))</f>
        <v>0</v>
      </c>
      <c r="H21" s="255">
        <f aca="true" t="shared" si="6" ref="H21:H29">IF($G21&lt;1,$F21*(1-$G21),0)</f>
        <v>0</v>
      </c>
      <c r="I21" s="373">
        <f t="shared" si="2"/>
        <v>0</v>
      </c>
      <c r="K21" s="60">
        <f t="shared" si="3"/>
        <v>0</v>
      </c>
      <c r="L21" s="108">
        <f t="shared" si="4"/>
        <v>0</v>
      </c>
    </row>
    <row r="22" spans="1:12" ht="19.5" customHeight="1">
      <c r="A22" s="796"/>
      <c r="B22" s="797"/>
      <c r="C22" s="42">
        <f t="shared" si="0"/>
        <v>0</v>
      </c>
      <c r="D22" s="309"/>
      <c r="E22" s="15" t="str">
        <f t="shared" si="1"/>
        <v> </v>
      </c>
      <c r="F22" s="312"/>
      <c r="G22" s="143">
        <f t="shared" si="5"/>
        <v>0</v>
      </c>
      <c r="H22" s="255">
        <f t="shared" si="6"/>
        <v>0</v>
      </c>
      <c r="I22" s="373">
        <f t="shared" si="2"/>
        <v>0</v>
      </c>
      <c r="K22" s="60">
        <f t="shared" si="3"/>
        <v>0</v>
      </c>
      <c r="L22" s="108">
        <f t="shared" si="4"/>
        <v>0</v>
      </c>
    </row>
    <row r="23" spans="1:13" ht="19.5" customHeight="1">
      <c r="A23" s="796"/>
      <c r="B23" s="797"/>
      <c r="C23" s="42">
        <f t="shared" si="0"/>
        <v>0</v>
      </c>
      <c r="D23" s="309"/>
      <c r="E23" s="15" t="str">
        <f t="shared" si="1"/>
        <v> </v>
      </c>
      <c r="F23" s="312"/>
      <c r="G23" s="143">
        <f t="shared" si="5"/>
        <v>0</v>
      </c>
      <c r="H23" s="255">
        <f t="shared" si="6"/>
        <v>0</v>
      </c>
      <c r="I23" s="373">
        <f t="shared" si="2"/>
        <v>0</v>
      </c>
      <c r="K23" s="60">
        <f t="shared" si="3"/>
        <v>0</v>
      </c>
      <c r="L23" s="108">
        <f t="shared" si="4"/>
        <v>0</v>
      </c>
      <c r="M23" s="5"/>
    </row>
    <row r="24" spans="1:13" ht="19.5" customHeight="1">
      <c r="A24" s="796"/>
      <c r="B24" s="797"/>
      <c r="C24" s="42">
        <f t="shared" si="0"/>
        <v>0</v>
      </c>
      <c r="D24" s="309"/>
      <c r="E24" s="15" t="str">
        <f t="shared" si="1"/>
        <v> </v>
      </c>
      <c r="F24" s="312"/>
      <c r="G24" s="143">
        <f t="shared" si="5"/>
        <v>0</v>
      </c>
      <c r="H24" s="255">
        <f t="shared" si="6"/>
        <v>0</v>
      </c>
      <c r="I24" s="373">
        <f t="shared" si="2"/>
        <v>0</v>
      </c>
      <c r="K24" s="60">
        <f t="shared" si="3"/>
        <v>0</v>
      </c>
      <c r="L24" s="108">
        <f t="shared" si="4"/>
        <v>0</v>
      </c>
      <c r="M24" s="5"/>
    </row>
    <row r="25" spans="1:12" ht="19.5" customHeight="1">
      <c r="A25" s="796"/>
      <c r="B25" s="797"/>
      <c r="C25" s="42">
        <f t="shared" si="0"/>
        <v>0</v>
      </c>
      <c r="D25" s="309"/>
      <c r="E25" s="15" t="str">
        <f t="shared" si="1"/>
        <v> </v>
      </c>
      <c r="F25" s="312"/>
      <c r="G25" s="143">
        <f t="shared" si="5"/>
        <v>0</v>
      </c>
      <c r="H25" s="255">
        <f t="shared" si="6"/>
        <v>0</v>
      </c>
      <c r="I25" s="373">
        <f t="shared" si="2"/>
        <v>0</v>
      </c>
      <c r="K25" s="60">
        <f t="shared" si="3"/>
        <v>0</v>
      </c>
      <c r="L25" s="108">
        <f t="shared" si="4"/>
        <v>0</v>
      </c>
    </row>
    <row r="26" spans="1:12" ht="19.5" customHeight="1">
      <c r="A26" s="796"/>
      <c r="B26" s="797"/>
      <c r="C26" s="42">
        <f t="shared" si="0"/>
        <v>0</v>
      </c>
      <c r="D26" s="309"/>
      <c r="E26" s="15" t="str">
        <f t="shared" si="1"/>
        <v> </v>
      </c>
      <c r="F26" s="312"/>
      <c r="G26" s="143">
        <f t="shared" si="5"/>
        <v>0</v>
      </c>
      <c r="H26" s="255">
        <f t="shared" si="6"/>
        <v>0</v>
      </c>
      <c r="I26" s="373">
        <f t="shared" si="2"/>
        <v>0</v>
      </c>
      <c r="K26" s="60">
        <f t="shared" si="3"/>
        <v>0</v>
      </c>
      <c r="L26" s="108">
        <f t="shared" si="4"/>
        <v>0</v>
      </c>
    </row>
    <row r="27" spans="1:12" ht="19.5" customHeight="1">
      <c r="A27" s="796"/>
      <c r="B27" s="797"/>
      <c r="C27" s="42">
        <f t="shared" si="0"/>
        <v>0</v>
      </c>
      <c r="D27" s="309"/>
      <c r="E27" s="15" t="str">
        <f t="shared" si="1"/>
        <v> </v>
      </c>
      <c r="F27" s="312"/>
      <c r="G27" s="143">
        <f t="shared" si="5"/>
        <v>0</v>
      </c>
      <c r="H27" s="255">
        <f t="shared" si="6"/>
        <v>0</v>
      </c>
      <c r="I27" s="373">
        <f t="shared" si="2"/>
        <v>0</v>
      </c>
      <c r="K27" s="60">
        <f t="shared" si="3"/>
        <v>0</v>
      </c>
      <c r="L27" s="108">
        <f t="shared" si="4"/>
        <v>0</v>
      </c>
    </row>
    <row r="28" spans="1:12" ht="19.5" customHeight="1">
      <c r="A28" s="796"/>
      <c r="B28" s="797"/>
      <c r="C28" s="42">
        <f t="shared" si="0"/>
        <v>0</v>
      </c>
      <c r="D28" s="309"/>
      <c r="E28" s="15" t="str">
        <f t="shared" si="1"/>
        <v> </v>
      </c>
      <c r="F28" s="312"/>
      <c r="G28" s="143">
        <f t="shared" si="5"/>
        <v>0</v>
      </c>
      <c r="H28" s="255">
        <f t="shared" si="6"/>
        <v>0</v>
      </c>
      <c r="I28" s="373">
        <f t="shared" si="2"/>
        <v>0</v>
      </c>
      <c r="K28" s="60">
        <f t="shared" si="3"/>
        <v>0</v>
      </c>
      <c r="L28" s="108">
        <f t="shared" si="4"/>
        <v>0</v>
      </c>
    </row>
    <row r="29" spans="1:12" ht="19.5" customHeight="1" thickBot="1">
      <c r="A29" s="796"/>
      <c r="B29" s="797"/>
      <c r="C29" s="98">
        <f t="shared" si="0"/>
        <v>0</v>
      </c>
      <c r="D29" s="310"/>
      <c r="E29" s="99" t="str">
        <f t="shared" si="1"/>
        <v> </v>
      </c>
      <c r="F29" s="313"/>
      <c r="G29" s="143">
        <f t="shared" si="5"/>
        <v>0</v>
      </c>
      <c r="H29" s="258">
        <f t="shared" si="6"/>
        <v>0</v>
      </c>
      <c r="I29" s="373">
        <f t="shared" si="2"/>
        <v>0</v>
      </c>
      <c r="K29" s="60">
        <f t="shared" si="3"/>
        <v>0</v>
      </c>
      <c r="L29" s="189">
        <f t="shared" si="4"/>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$J$110</f>
        <v>0</v>
      </c>
      <c r="L30" s="6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spans="1:9" ht="13.5" thickBot="1">
      <c r="A42" s="1"/>
      <c r="I42" s="36" t="s">
        <v>72</v>
      </c>
    </row>
    <row r="43" ht="13.5" thickBot="1"/>
    <row r="44" spans="1:10" ht="50.25" customHeight="1" thickBot="1">
      <c r="A44" s="615" t="s">
        <v>269</v>
      </c>
      <c r="B44" s="616"/>
      <c r="C44" s="616"/>
      <c r="D44" s="616"/>
      <c r="E44" s="616"/>
      <c r="F44" s="616"/>
      <c r="G44" s="616"/>
      <c r="H44" s="616"/>
      <c r="I44" s="616"/>
      <c r="J44" s="617"/>
    </row>
    <row r="45" spans="1:10" ht="25.5" customHeight="1" thickBot="1">
      <c r="A45" s="869" t="s">
        <v>447</v>
      </c>
      <c r="B45" s="870"/>
      <c r="C45" s="122"/>
      <c r="D45" s="178"/>
      <c r="E45" s="178"/>
      <c r="F45" s="620" t="s">
        <v>270</v>
      </c>
      <c r="G45" s="620"/>
      <c r="H45" s="620"/>
      <c r="I45" s="620"/>
      <c r="J45" s="621"/>
    </row>
    <row r="46" spans="1:10" ht="51.75" thickBot="1">
      <c r="A46" s="847" t="s">
        <v>94</v>
      </c>
      <c r="B46" s="848"/>
      <c r="C46" s="849"/>
      <c r="D46" s="245" t="s">
        <v>59</v>
      </c>
      <c r="E46" s="245" t="s">
        <v>95</v>
      </c>
      <c r="F46" s="245" t="s">
        <v>96</v>
      </c>
      <c r="G46" s="77" t="s">
        <v>97</v>
      </c>
      <c r="H46" s="229" t="s">
        <v>242</v>
      </c>
      <c r="I46" s="77" t="s">
        <v>243</v>
      </c>
      <c r="J46" s="244" t="s">
        <v>261</v>
      </c>
    </row>
    <row r="47" spans="1:10" ht="15" customHeight="1">
      <c r="A47" s="611">
        <v>0</v>
      </c>
      <c r="B47" s="601"/>
      <c r="C47" s="598"/>
      <c r="D47" s="92">
        <v>0</v>
      </c>
      <c r="E47" s="91" t="s">
        <v>196</v>
      </c>
      <c r="F47" s="91">
        <v>0</v>
      </c>
      <c r="G47" s="151">
        <v>0</v>
      </c>
      <c r="H47" s="9"/>
      <c r="I47" s="9"/>
      <c r="J47" s="129">
        <v>0</v>
      </c>
    </row>
    <row r="48" spans="1:10" ht="15" customHeight="1">
      <c r="A48" s="599" t="s">
        <v>271</v>
      </c>
      <c r="B48" s="590"/>
      <c r="C48" s="591"/>
      <c r="D48" s="118">
        <v>441</v>
      </c>
      <c r="E48" s="118" t="s">
        <v>101</v>
      </c>
      <c r="F48" s="119">
        <v>0.75</v>
      </c>
      <c r="G48" s="152">
        <v>0</v>
      </c>
      <c r="H48" s="48">
        <v>0.9</v>
      </c>
      <c r="I48" s="48">
        <f>$F48+0.15</f>
        <v>0.9</v>
      </c>
      <c r="J48" s="239">
        <v>10</v>
      </c>
    </row>
    <row r="49" spans="1:10" ht="15" customHeight="1">
      <c r="A49" s="599" t="s">
        <v>272</v>
      </c>
      <c r="B49" s="590"/>
      <c r="C49" s="591"/>
      <c r="D49" s="118">
        <v>441</v>
      </c>
      <c r="E49" s="118" t="s">
        <v>101</v>
      </c>
      <c r="F49" s="119">
        <v>0.75</v>
      </c>
      <c r="G49" s="152">
        <v>0</v>
      </c>
      <c r="H49" s="48">
        <v>0.9</v>
      </c>
      <c r="I49" s="48">
        <f>$F49+0.15</f>
        <v>0.9</v>
      </c>
      <c r="J49" s="239">
        <v>10</v>
      </c>
    </row>
    <row r="50" spans="1:10" ht="15" customHeight="1" thickBot="1">
      <c r="A50" s="592" t="s">
        <v>143</v>
      </c>
      <c r="B50" s="593"/>
      <c r="C50" s="588"/>
      <c r="D50" s="82">
        <v>380</v>
      </c>
      <c r="E50" s="82" t="s">
        <v>11</v>
      </c>
      <c r="F50" s="83">
        <v>0.75</v>
      </c>
      <c r="G50" s="155"/>
      <c r="H50" s="174">
        <v>0.9</v>
      </c>
      <c r="I50" s="174">
        <f>$F50+0.15</f>
        <v>0.9</v>
      </c>
      <c r="J50" s="240">
        <v>15</v>
      </c>
    </row>
    <row r="51" spans="1:7" ht="15" customHeight="1" thickBot="1">
      <c r="A51" s="84"/>
      <c r="B51" s="86"/>
      <c r="C51" s="85"/>
      <c r="D51" s="605" t="s">
        <v>106</v>
      </c>
      <c r="E51" s="606"/>
      <c r="F51" s="607"/>
      <c r="G51" s="89">
        <f>SUM(G48:G50)</f>
        <v>0</v>
      </c>
    </row>
    <row r="52" spans="1:7" ht="12.75">
      <c r="A52" s="84"/>
      <c r="B52" s="86"/>
      <c r="C52" s="85"/>
      <c r="D52" s="94"/>
      <c r="E52" s="94"/>
      <c r="F52" s="94"/>
      <c r="G52" s="95"/>
    </row>
    <row r="53" spans="1:5" ht="12.75">
      <c r="A53" s="12"/>
      <c r="B53" s="12"/>
      <c r="C53" s="12"/>
      <c r="D53" s="87"/>
      <c r="E53" s="20"/>
    </row>
    <row r="54" spans="1:9" ht="13.5" customHeight="1">
      <c r="A54" s="595" t="s">
        <v>273</v>
      </c>
      <c r="B54" s="595"/>
      <c r="C54" s="595"/>
      <c r="D54" s="595"/>
      <c r="E54" s="595"/>
      <c r="F54" s="595"/>
      <c r="G54" s="595"/>
      <c r="I54" s="93"/>
    </row>
    <row r="55" ht="12.75">
      <c r="A55" t="s">
        <v>274</v>
      </c>
    </row>
    <row r="65" spans="1:9" ht="15.75">
      <c r="A65" s="867" t="s">
        <v>399</v>
      </c>
      <c r="B65" s="867"/>
      <c r="C65" s="867"/>
      <c r="D65" s="867"/>
      <c r="E65" s="867"/>
      <c r="F65" s="867"/>
      <c r="G65" s="867"/>
      <c r="H65" s="867"/>
      <c r="I65" s="867"/>
    </row>
    <row r="66" spans="1:9" ht="12.75">
      <c r="A66" s="868" t="s">
        <v>305</v>
      </c>
      <c r="B66" s="868"/>
      <c r="C66" s="868"/>
      <c r="D66" s="868"/>
      <c r="E66" s="868"/>
      <c r="F66" s="868"/>
      <c r="G66" s="868"/>
      <c r="H66" s="868"/>
      <c r="I66" s="868"/>
    </row>
    <row r="68" spans="1:9" ht="12.75">
      <c r="A68" s="34" t="s">
        <v>158</v>
      </c>
      <c r="B68" s="34"/>
      <c r="C68" s="34"/>
      <c r="D68" s="34"/>
      <c r="E68" s="34"/>
      <c r="F68" s="34"/>
      <c r="G68" s="34"/>
      <c r="H68" s="34"/>
      <c r="I68" s="34"/>
    </row>
    <row r="69" spans="1:9" ht="12.75">
      <c r="A69" s="34" t="s">
        <v>237</v>
      </c>
      <c r="B69" s="34"/>
      <c r="C69" s="34"/>
      <c r="D69" s="34"/>
      <c r="E69" s="34"/>
      <c r="F69" s="34"/>
      <c r="G69" s="34"/>
      <c r="H69" s="34"/>
      <c r="I69" s="34"/>
    </row>
    <row r="70" spans="1:9" ht="12.75">
      <c r="A70" s="34" t="s">
        <v>159</v>
      </c>
      <c r="B70" s="34"/>
      <c r="C70" s="34"/>
      <c r="D70" s="34"/>
      <c r="E70" s="34"/>
      <c r="F70" s="34"/>
      <c r="G70" s="34"/>
      <c r="H70" s="34"/>
      <c r="I70" s="34"/>
    </row>
    <row r="71" spans="1:9" ht="12.75">
      <c r="A71" s="34" t="s">
        <v>160</v>
      </c>
      <c r="B71" s="34"/>
      <c r="C71" s="34"/>
      <c r="D71" s="34"/>
      <c r="E71" s="34"/>
      <c r="F71" s="34"/>
      <c r="G71" s="34"/>
      <c r="H71" s="34"/>
      <c r="I71" s="34"/>
    </row>
    <row r="72" spans="1:9" ht="12.75">
      <c r="A72" s="34"/>
      <c r="B72" s="34"/>
      <c r="C72" s="34"/>
      <c r="D72" s="34"/>
      <c r="E72" s="34"/>
      <c r="F72" s="34"/>
      <c r="G72" s="34"/>
      <c r="H72" s="34"/>
      <c r="I72" s="34"/>
    </row>
    <row r="73" spans="1:9" ht="12.75">
      <c r="A73" s="34" t="s">
        <v>234</v>
      </c>
      <c r="B73" s="34"/>
      <c r="C73" s="34"/>
      <c r="D73" s="34"/>
      <c r="E73" s="34"/>
      <c r="F73" s="34"/>
      <c r="G73" s="34"/>
      <c r="H73" s="34"/>
      <c r="I73" s="34"/>
    </row>
    <row r="74" spans="1:9" ht="12.75">
      <c r="A74" s="34" t="s">
        <v>235</v>
      </c>
      <c r="B74" s="34"/>
      <c r="C74" s="34"/>
      <c r="D74" s="34"/>
      <c r="E74" s="34"/>
      <c r="F74" s="34"/>
      <c r="G74" s="34"/>
      <c r="H74" s="34"/>
      <c r="I74" s="34"/>
    </row>
    <row r="75" spans="1:10" ht="12.75">
      <c r="A75" s="34"/>
      <c r="B75" s="34"/>
      <c r="C75" s="34" t="s">
        <v>225</v>
      </c>
      <c r="D75" s="34"/>
      <c r="E75" s="34"/>
      <c r="F75" s="34"/>
      <c r="G75" s="34"/>
      <c r="H75" s="318"/>
      <c r="J75" s="56">
        <f>IF($H75="Yes","Continue",0)</f>
        <v>0</v>
      </c>
    </row>
    <row r="76" spans="1:10" ht="12.75">
      <c r="A76" s="34"/>
      <c r="B76" s="34"/>
      <c r="C76" s="34" t="s">
        <v>224</v>
      </c>
      <c r="D76" s="34"/>
      <c r="E76" s="34"/>
      <c r="F76" s="34"/>
      <c r="J76" s="56">
        <f>IF($H75="No","Ineligible",0)</f>
        <v>0</v>
      </c>
    </row>
    <row r="77" spans="1:9" ht="12.75">
      <c r="A77" s="34"/>
      <c r="B77" s="34"/>
      <c r="C77" s="34"/>
      <c r="D77" s="34"/>
      <c r="E77" s="34"/>
      <c r="F77" s="34"/>
      <c r="G77" s="34"/>
      <c r="H77" s="34"/>
      <c r="I77" s="34"/>
    </row>
    <row r="78" spans="1:9" ht="12.75">
      <c r="A78" s="34" t="s">
        <v>226</v>
      </c>
      <c r="B78" s="34"/>
      <c r="C78" s="34"/>
      <c r="D78" s="34"/>
      <c r="E78" s="34"/>
      <c r="F78" s="34"/>
      <c r="G78" s="34"/>
      <c r="H78" s="34"/>
      <c r="I78" s="34"/>
    </row>
    <row r="79" spans="1:9" ht="12.75">
      <c r="A79" s="34" t="s">
        <v>227</v>
      </c>
      <c r="B79" s="34"/>
      <c r="C79" s="34"/>
      <c r="D79" s="34"/>
      <c r="E79" s="34"/>
      <c r="F79" s="34"/>
      <c r="G79" s="34"/>
      <c r="H79" s="34"/>
      <c r="I79" s="34"/>
    </row>
    <row r="80" spans="1:10" ht="12.75">
      <c r="A80" s="34"/>
      <c r="B80" s="34"/>
      <c r="C80" s="34" t="s">
        <v>282</v>
      </c>
      <c r="D80" s="34"/>
      <c r="E80" s="34"/>
      <c r="F80" s="34"/>
      <c r="G80" s="34"/>
      <c r="H80" s="34"/>
      <c r="I80" s="34"/>
      <c r="J80" s="131" t="s">
        <v>145</v>
      </c>
    </row>
    <row r="81" spans="1:10" ht="12.75">
      <c r="A81" s="34"/>
      <c r="B81" s="34"/>
      <c r="C81" s="34" t="s">
        <v>161</v>
      </c>
      <c r="D81" s="34"/>
      <c r="E81" s="34"/>
      <c r="F81" s="34"/>
      <c r="G81" s="34"/>
      <c r="H81" s="318"/>
      <c r="I81" s="34"/>
      <c r="J81" s="56">
        <f>IF($H81="Yes",100,0)</f>
        <v>0</v>
      </c>
    </row>
    <row r="82" spans="1:9" ht="12.75">
      <c r="A82" s="34"/>
      <c r="B82" s="34"/>
      <c r="C82" s="34"/>
      <c r="D82" s="34"/>
      <c r="E82" s="34"/>
      <c r="F82" s="34"/>
      <c r="G82" s="34"/>
      <c r="H82" s="34"/>
      <c r="I82" s="34"/>
    </row>
    <row r="83" spans="1:9" ht="14.25">
      <c r="A83" s="34" t="s">
        <v>283</v>
      </c>
      <c r="B83" s="34"/>
      <c r="C83" s="34"/>
      <c r="D83" s="34"/>
      <c r="E83" s="34"/>
      <c r="F83" s="34"/>
      <c r="G83" s="34"/>
      <c r="H83" s="34"/>
      <c r="I83" s="34"/>
    </row>
    <row r="84" spans="1:9" ht="12.75">
      <c r="A84" t="s">
        <v>284</v>
      </c>
      <c r="B84" s="34"/>
      <c r="C84" s="34"/>
      <c r="D84" s="34"/>
      <c r="E84" s="34"/>
      <c r="F84" s="34"/>
      <c r="G84" s="34"/>
      <c r="H84" s="34"/>
      <c r="I84" s="34"/>
    </row>
    <row r="85" spans="1:9" ht="12.75">
      <c r="A85" s="34" t="s">
        <v>285</v>
      </c>
      <c r="B85" s="34"/>
      <c r="C85" s="34"/>
      <c r="D85" s="34"/>
      <c r="E85" s="34"/>
      <c r="F85" s="34"/>
      <c r="G85" s="34"/>
      <c r="H85" s="34"/>
      <c r="I85" s="34"/>
    </row>
    <row r="86" spans="1:10" ht="12.75">
      <c r="A86" s="34"/>
      <c r="B86" s="34"/>
      <c r="C86" s="34" t="s">
        <v>286</v>
      </c>
      <c r="D86" s="34"/>
      <c r="E86" s="34"/>
      <c r="F86" s="34"/>
      <c r="G86" s="34"/>
      <c r="H86" s="34"/>
      <c r="I86" s="34"/>
      <c r="J86" s="131" t="s">
        <v>145</v>
      </c>
    </row>
    <row r="87" spans="1:10" ht="12.75">
      <c r="A87" s="34"/>
      <c r="B87" s="34"/>
      <c r="C87" s="34" t="s">
        <v>161</v>
      </c>
      <c r="D87" s="34"/>
      <c r="E87" s="34"/>
      <c r="F87" s="34"/>
      <c r="G87" s="34"/>
      <c r="H87" s="318"/>
      <c r="I87" s="34"/>
      <c r="J87" s="56">
        <f>IF($H87="Yes",50,0)</f>
        <v>0</v>
      </c>
    </row>
    <row r="88" spans="1:9" ht="12.75">
      <c r="A88" s="34"/>
      <c r="B88" s="34"/>
      <c r="C88" s="34"/>
      <c r="D88" s="34"/>
      <c r="E88" s="34"/>
      <c r="F88" s="34"/>
      <c r="G88" s="34"/>
      <c r="H88" s="34"/>
      <c r="I88" s="34"/>
    </row>
    <row r="89" spans="1:9" ht="14.25">
      <c r="A89" s="34" t="s">
        <v>287</v>
      </c>
      <c r="B89" s="34"/>
      <c r="C89" s="34"/>
      <c r="D89" s="34"/>
      <c r="E89" s="34"/>
      <c r="F89" s="34"/>
      <c r="G89" s="34"/>
      <c r="H89" s="34"/>
      <c r="I89" s="34"/>
    </row>
    <row r="90" spans="1:9" ht="12.75">
      <c r="A90" t="s">
        <v>288</v>
      </c>
      <c r="B90" s="34"/>
      <c r="C90" s="34"/>
      <c r="D90" s="34"/>
      <c r="E90" s="34"/>
      <c r="F90" s="34"/>
      <c r="G90" s="34"/>
      <c r="H90" s="34"/>
      <c r="I90" s="34"/>
    </row>
    <row r="91" spans="1:9" ht="12.75">
      <c r="A91" t="s">
        <v>289</v>
      </c>
      <c r="B91" s="34"/>
      <c r="C91" s="34"/>
      <c r="D91" s="34"/>
      <c r="E91" s="34"/>
      <c r="F91" s="34"/>
      <c r="G91" s="34"/>
      <c r="H91" s="34"/>
      <c r="I91" s="34"/>
    </row>
    <row r="92" spans="1:9" ht="12.75">
      <c r="A92" s="34" t="s">
        <v>290</v>
      </c>
      <c r="B92" s="34"/>
      <c r="C92" s="34"/>
      <c r="D92" s="34"/>
      <c r="E92" s="34"/>
      <c r="F92" s="34"/>
      <c r="G92" s="34"/>
      <c r="H92" s="34"/>
      <c r="I92" s="34"/>
    </row>
    <row r="93" spans="1:10" ht="12.75">
      <c r="A93" s="34"/>
      <c r="B93" s="34"/>
      <c r="C93" s="34" t="s">
        <v>291</v>
      </c>
      <c r="D93" s="34"/>
      <c r="E93" s="34"/>
      <c r="F93" s="34"/>
      <c r="G93" s="34"/>
      <c r="H93" s="34"/>
      <c r="I93" s="34"/>
      <c r="J93" s="131" t="s">
        <v>145</v>
      </c>
    </row>
    <row r="94" spans="1:10" ht="12.75">
      <c r="A94" s="34"/>
      <c r="B94" s="34"/>
      <c r="C94" s="34" t="s">
        <v>161</v>
      </c>
      <c r="D94" s="34"/>
      <c r="E94" s="34"/>
      <c r="F94" s="34"/>
      <c r="G94" s="34"/>
      <c r="H94" s="318"/>
      <c r="I94" s="34"/>
      <c r="J94" s="56">
        <f>IF($H94="Yes",40,0)</f>
        <v>0</v>
      </c>
    </row>
    <row r="95" spans="1:9" ht="12.75">
      <c r="A95" s="34"/>
      <c r="B95" s="34"/>
      <c r="C95" s="34"/>
      <c r="D95" s="34"/>
      <c r="E95" s="34"/>
      <c r="F95" s="34"/>
      <c r="G95" s="34"/>
      <c r="H95" s="34"/>
      <c r="I95" s="34"/>
    </row>
    <row r="96" spans="1:9" ht="14.25">
      <c r="A96" s="34" t="s">
        <v>236</v>
      </c>
      <c r="B96" s="34"/>
      <c r="C96" s="34"/>
      <c r="D96" s="34"/>
      <c r="E96" s="34"/>
      <c r="F96" s="34"/>
      <c r="G96" s="34"/>
      <c r="H96" s="34"/>
      <c r="I96" s="34"/>
    </row>
    <row r="97" spans="1:9" ht="12.75">
      <c r="A97" t="s">
        <v>231</v>
      </c>
      <c r="B97" s="34"/>
      <c r="C97" s="34"/>
      <c r="D97" s="34"/>
      <c r="E97" s="34"/>
      <c r="F97" s="34"/>
      <c r="G97" s="34"/>
      <c r="H97" s="34"/>
      <c r="I97" s="34"/>
    </row>
    <row r="98" spans="1:9" ht="12.75">
      <c r="A98" s="34"/>
      <c r="B98" s="34"/>
      <c r="C98" s="34"/>
      <c r="D98" s="34"/>
      <c r="E98" s="34"/>
      <c r="F98" s="34"/>
      <c r="G98" s="34"/>
      <c r="H98" s="34"/>
      <c r="I98" s="34"/>
    </row>
    <row r="99" spans="1:10" ht="12.75">
      <c r="A99" s="34"/>
      <c r="B99" s="34"/>
      <c r="C99" s="34" t="s">
        <v>222</v>
      </c>
      <c r="D99" s="34"/>
      <c r="E99" s="34"/>
      <c r="F99" s="34"/>
      <c r="G99" s="34"/>
      <c r="H99" s="34"/>
      <c r="I99" s="34"/>
      <c r="J99" s="131" t="s">
        <v>145</v>
      </c>
    </row>
    <row r="100" spans="1:10" ht="12.75">
      <c r="A100" s="34"/>
      <c r="B100" s="34"/>
      <c r="C100" s="34" t="s">
        <v>161</v>
      </c>
      <c r="D100" s="34"/>
      <c r="E100" s="34"/>
      <c r="F100" s="34"/>
      <c r="G100" s="34"/>
      <c r="H100" s="318"/>
      <c r="I100" s="34"/>
      <c r="J100" s="56">
        <f>IF($H100="Yes",30,0)</f>
        <v>0</v>
      </c>
    </row>
    <row r="101" spans="1:9" ht="12.75">
      <c r="A101" s="34"/>
      <c r="B101" s="34"/>
      <c r="C101" s="34"/>
      <c r="D101" s="34"/>
      <c r="E101" s="34"/>
      <c r="F101" s="34"/>
      <c r="G101" s="34"/>
      <c r="H101" s="34"/>
      <c r="I101" s="34"/>
    </row>
    <row r="102" spans="1:10" ht="12.75">
      <c r="A102" s="34" t="s">
        <v>162</v>
      </c>
      <c r="B102" s="34"/>
      <c r="C102" s="34"/>
      <c r="D102" s="34"/>
      <c r="E102" s="34"/>
      <c r="F102" s="34"/>
      <c r="G102" s="34"/>
      <c r="H102" s="34"/>
      <c r="I102" s="34"/>
      <c r="J102" s="131" t="s">
        <v>145</v>
      </c>
    </row>
    <row r="103" spans="1:10" ht="14.25">
      <c r="A103" s="34"/>
      <c r="B103" s="34"/>
      <c r="C103" s="34" t="s">
        <v>228</v>
      </c>
      <c r="D103" s="34"/>
      <c r="E103" s="34"/>
      <c r="F103" s="34"/>
      <c r="G103" s="34"/>
      <c r="H103" s="318"/>
      <c r="I103" s="34"/>
      <c r="J103" s="56">
        <f>IF($H103="Yes",20,0)</f>
        <v>0</v>
      </c>
    </row>
    <row r="104" spans="1:9" ht="12.75">
      <c r="A104" s="34"/>
      <c r="B104" s="34"/>
      <c r="C104" s="34"/>
      <c r="D104" s="34"/>
      <c r="E104" s="34"/>
      <c r="F104" s="34"/>
      <c r="G104" s="34"/>
      <c r="H104" s="34"/>
      <c r="I104" s="34"/>
    </row>
    <row r="105" spans="1:9" ht="12.75">
      <c r="A105" s="34" t="s">
        <v>163</v>
      </c>
      <c r="B105" s="34"/>
      <c r="C105" s="34"/>
      <c r="D105" s="34"/>
      <c r="E105" s="34"/>
      <c r="F105" s="34"/>
      <c r="G105" s="34"/>
      <c r="H105" s="34"/>
      <c r="I105" s="34"/>
    </row>
    <row r="106" spans="1:9" ht="12.75">
      <c r="A106" s="34" t="s">
        <v>164</v>
      </c>
      <c r="B106" s="34"/>
      <c r="C106" s="34"/>
      <c r="D106" s="34"/>
      <c r="E106" s="34"/>
      <c r="F106" s="34"/>
      <c r="G106" s="34"/>
      <c r="H106" s="34"/>
      <c r="I106" s="34"/>
    </row>
    <row r="107" spans="1:10" ht="12.75">
      <c r="A107" s="34" t="s">
        <v>165</v>
      </c>
      <c r="B107" s="34"/>
      <c r="C107" s="34"/>
      <c r="D107" s="34"/>
      <c r="E107" s="34"/>
      <c r="F107" s="34"/>
      <c r="G107" s="34"/>
      <c r="H107" s="34"/>
      <c r="I107" s="34"/>
      <c r="J107" s="131" t="s">
        <v>145</v>
      </c>
    </row>
    <row r="108" spans="1:10" ht="12.75">
      <c r="A108" s="34"/>
      <c r="B108" s="34"/>
      <c r="C108" s="34" t="s">
        <v>223</v>
      </c>
      <c r="D108" s="34"/>
      <c r="E108" s="34"/>
      <c r="F108" s="34"/>
      <c r="G108" s="34"/>
      <c r="H108" s="318"/>
      <c r="I108" s="34"/>
      <c r="J108" s="56">
        <f>IF($H108="Yes",10,0)</f>
        <v>0</v>
      </c>
    </row>
    <row r="109" spans="1:9" ht="12.75">
      <c r="A109" s="34"/>
      <c r="B109" s="34"/>
      <c r="C109" s="34" t="s">
        <v>229</v>
      </c>
      <c r="D109" s="34"/>
      <c r="E109" s="34"/>
      <c r="F109" s="34"/>
      <c r="G109" s="34"/>
      <c r="H109" s="34"/>
      <c r="I109" s="34"/>
    </row>
    <row r="110" spans="1:10" ht="12.75">
      <c r="A110" s="34"/>
      <c r="B110" s="34"/>
      <c r="C110" s="34"/>
      <c r="D110" s="34"/>
      <c r="E110" s="34"/>
      <c r="F110" s="34"/>
      <c r="G110" s="34"/>
      <c r="H110" s="1" t="s">
        <v>281</v>
      </c>
      <c r="J110" s="15">
        <f>SUM(J81:J109)</f>
        <v>0</v>
      </c>
    </row>
    <row r="111" spans="1:10" ht="12.75">
      <c r="A111" s="34"/>
      <c r="B111" s="34"/>
      <c r="C111" s="34"/>
      <c r="D111" s="34"/>
      <c r="E111" s="34"/>
      <c r="F111" s="34"/>
      <c r="G111" s="34"/>
      <c r="H111" s="1"/>
      <c r="J111" s="17"/>
    </row>
    <row r="112" spans="1:10" ht="12.75">
      <c r="A112" s="34"/>
      <c r="B112" s="34"/>
      <c r="C112" s="34"/>
      <c r="D112" s="34"/>
      <c r="E112" s="34"/>
      <c r="F112" s="34"/>
      <c r="G112" s="34"/>
      <c r="H112" s="1"/>
      <c r="J112" s="17"/>
    </row>
    <row r="113" spans="1:10" ht="12.75">
      <c r="A113" s="34"/>
      <c r="B113" s="34"/>
      <c r="C113" s="34"/>
      <c r="D113" s="34"/>
      <c r="E113" s="34"/>
      <c r="F113" s="34"/>
      <c r="G113" s="34"/>
      <c r="H113" s="1"/>
      <c r="J113" s="17"/>
    </row>
    <row r="114" spans="1:10" ht="12.75">
      <c r="A114" s="34"/>
      <c r="B114" s="34"/>
      <c r="C114" s="34"/>
      <c r="D114" s="34"/>
      <c r="E114" s="34"/>
      <c r="F114" s="34"/>
      <c r="G114" s="34"/>
      <c r="H114" s="1"/>
      <c r="J114" s="17"/>
    </row>
    <row r="115" spans="1:10" ht="12.75">
      <c r="A115" s="34"/>
      <c r="B115" s="34"/>
      <c r="C115" s="34"/>
      <c r="D115" s="34"/>
      <c r="E115" s="34"/>
      <c r="F115" s="34"/>
      <c r="G115" s="34"/>
      <c r="H115" s="1"/>
      <c r="J115" s="17"/>
    </row>
    <row r="116" spans="1:10" ht="13.5" thickBot="1">
      <c r="A116" s="132"/>
      <c r="B116" s="132"/>
      <c r="C116" s="132"/>
      <c r="D116" s="132"/>
      <c r="E116" s="132"/>
      <c r="F116" s="86"/>
      <c r="G116" s="86"/>
      <c r="H116" s="131"/>
      <c r="I116" s="130"/>
      <c r="J116" s="17"/>
    </row>
    <row r="117" spans="1:10" ht="12.75">
      <c r="A117" s="86"/>
      <c r="B117" s="86"/>
      <c r="C117" s="86"/>
      <c r="D117" s="86"/>
      <c r="E117" s="86"/>
      <c r="F117" s="86"/>
      <c r="G117" s="86"/>
      <c r="H117" s="131"/>
      <c r="I117" s="130"/>
      <c r="J117" s="17"/>
    </row>
    <row r="118" ht="14.25">
      <c r="A118" s="30" t="s">
        <v>232</v>
      </c>
    </row>
    <row r="119" ht="12.75">
      <c r="A119" t="s">
        <v>233</v>
      </c>
    </row>
    <row r="121" ht="14.25">
      <c r="A121" s="30" t="s">
        <v>166</v>
      </c>
    </row>
    <row r="122" ht="13.5" thickBot="1"/>
    <row r="123" ht="12.75">
      <c r="A123" s="35" t="s">
        <v>212</v>
      </c>
    </row>
    <row r="124" ht="12.75">
      <c r="A124" s="60" t="s">
        <v>196</v>
      </c>
    </row>
    <row r="125" ht="12.75">
      <c r="A125" s="60" t="s">
        <v>71</v>
      </c>
    </row>
    <row r="126" ht="13.5" thickBot="1">
      <c r="A126" s="36" t="s">
        <v>72</v>
      </c>
    </row>
  </sheetData>
  <sheetProtection sheet="1" objects="1" scenarios="1"/>
  <mergeCells count="61">
    <mergeCell ref="A1:I1"/>
    <mergeCell ref="B3:E3"/>
    <mergeCell ref="G3:I3"/>
    <mergeCell ref="D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A10:B10"/>
    <mergeCell ref="C10:E10"/>
    <mergeCell ref="F10:G10"/>
    <mergeCell ref="H10:I10"/>
    <mergeCell ref="A12:G12"/>
    <mergeCell ref="A16:B16"/>
    <mergeCell ref="F16:H16"/>
    <mergeCell ref="A14:G14"/>
    <mergeCell ref="A22:B22"/>
    <mergeCell ref="A23:B23"/>
    <mergeCell ref="A24:B24"/>
    <mergeCell ref="A25:B25"/>
    <mergeCell ref="A18:B18"/>
    <mergeCell ref="A19:B19"/>
    <mergeCell ref="A20:B20"/>
    <mergeCell ref="A21:B21"/>
    <mergeCell ref="A32:B32"/>
    <mergeCell ref="C32:G32"/>
    <mergeCell ref="A28:B28"/>
    <mergeCell ref="A29:B29"/>
    <mergeCell ref="A50:C50"/>
    <mergeCell ref="A44:J44"/>
    <mergeCell ref="A45:B45"/>
    <mergeCell ref="F45:J45"/>
    <mergeCell ref="A46:C46"/>
    <mergeCell ref="A49:C49"/>
    <mergeCell ref="A26:B26"/>
    <mergeCell ref="A27:B27"/>
    <mergeCell ref="A47:C47"/>
    <mergeCell ref="A48:C48"/>
    <mergeCell ref="A34:B34"/>
    <mergeCell ref="A35:I35"/>
    <mergeCell ref="A37:I37"/>
    <mergeCell ref="C34:G34"/>
    <mergeCell ref="A30:E30"/>
    <mergeCell ref="A31:I31"/>
    <mergeCell ref="A65:I65"/>
    <mergeCell ref="A66:I66"/>
    <mergeCell ref="D51:F51"/>
    <mergeCell ref="A54:G54"/>
  </mergeCells>
  <dataValidations count="3">
    <dataValidation type="list" allowBlank="1" showInputMessage="1" showErrorMessage="1" sqref="C10:E10 H9:I10">
      <formula1>$I$40:$I$42</formula1>
    </dataValidation>
    <dataValidation type="list" allowBlank="1" showInputMessage="1" showErrorMessage="1" sqref="A19:B29">
      <formula1>$A$47:$A$50</formula1>
    </dataValidation>
    <dataValidation type="list" allowBlank="1" showInputMessage="1" showErrorMessage="1" sqref="H75 H81 H87 H94 H100 H103 H108">
      <formula1>$A$124:$A$126</formula1>
    </dataValidation>
  </dataValidations>
  <printOptions horizontalCentered="1" verticalCentered="1"/>
  <pageMargins left="0.75" right="0.75" top="0.75" bottom="0.75" header="0.5" footer="0.5"/>
  <pageSetup fitToHeight="1" fitToWidth="1" horizontalDpi="600" verticalDpi="600" orientation="portrait" scale="89" r:id="rId2"/>
  <legacyDrawing r:id="rId1"/>
</worksheet>
</file>

<file path=xl/worksheets/sheet13.xml><?xml version="1.0" encoding="utf-8"?>
<worksheet xmlns="http://schemas.openxmlformats.org/spreadsheetml/2006/main" xmlns:r="http://schemas.openxmlformats.org/officeDocument/2006/relationships">
  <sheetPr codeName="Sheet13"/>
  <dimension ref="A1:M110"/>
  <sheetViews>
    <sheetView showZeros="0" workbookViewId="0" topLeftCell="A1">
      <selection activeCell="A1" sqref="A1:I1"/>
    </sheetView>
  </sheetViews>
  <sheetFormatPr defaultColWidth="9.140625" defaultRowHeight="12.75"/>
  <cols>
    <col min="1" max="1" width="14.7109375" style="0" customWidth="1"/>
    <col min="2" max="2" width="18.0039062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 min="10" max="10" width="12.421875" style="0" customWidth="1"/>
    <col min="11" max="11" width="9.7109375" style="0" customWidth="1"/>
    <col min="12" max="12" width="9.281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358</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f>'Ap Form'!$H$10</f>
        <v>0</v>
      </c>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5.75" thickBot="1">
      <c r="A14" s="699" t="s">
        <v>57</v>
      </c>
      <c r="B14" s="809"/>
      <c r="C14" s="809"/>
      <c r="D14" s="809"/>
      <c r="E14" s="809"/>
      <c r="F14" s="809"/>
      <c r="G14" s="810"/>
      <c r="H14" s="276">
        <f>$K$30</f>
        <v>0</v>
      </c>
      <c r="I14" s="267"/>
    </row>
    <row r="15" spans="1:9" s="377" customFormat="1" ht="4.5" customHeight="1" thickBot="1">
      <c r="A15" s="378"/>
      <c r="B15" s="379"/>
      <c r="C15" s="379"/>
      <c r="D15" s="379"/>
      <c r="E15" s="379"/>
      <c r="F15" s="379"/>
      <c r="G15" s="379"/>
      <c r="H15" s="375"/>
      <c r="I15" s="376"/>
    </row>
    <row r="16" spans="1:9" s="1" customFormat="1" ht="15.75" customHeight="1" thickBot="1">
      <c r="A16" s="711" t="s">
        <v>256</v>
      </c>
      <c r="B16" s="712"/>
      <c r="C16" s="271">
        <f>$L$30</f>
        <v>0</v>
      </c>
      <c r="D16" s="272"/>
      <c r="E16" s="272"/>
      <c r="F16" s="677" t="s">
        <v>230</v>
      </c>
      <c r="G16" s="677"/>
      <c r="H16" s="678"/>
      <c r="I16" s="271">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57" t="s">
        <v>201</v>
      </c>
      <c r="L18" s="106" t="s">
        <v>257</v>
      </c>
      <c r="M18" s="59"/>
    </row>
    <row r="19" spans="1:13" ht="19.5" customHeight="1">
      <c r="A19" s="875"/>
      <c r="B19" s="876"/>
      <c r="C19" s="104">
        <f aca="true" t="shared" si="0" ref="C19:C29">VLOOKUP($A19,$A$47:$G$49,4,FALSE)</f>
        <v>0</v>
      </c>
      <c r="D19" s="314"/>
      <c r="E19" s="415" t="str">
        <f aca="true" t="shared" si="1" ref="E19:E29">VLOOKUP($A19,$A$47:$G$49,5,FALSE)</f>
        <v> </v>
      </c>
      <c r="F19" s="315"/>
      <c r="G19" s="416">
        <f aca="true" t="shared" si="2" ref="G19:G29">IF($C$10="Yes",VLOOKUP($A19,$A$47:$I$49,8,FALSE),IF($H$10="Yes",VLOOKUP($A19,$A$47:$I$49,9,FALSE),VLOOKUP($A19,$A$47:$I$49,6,FALSE)))</f>
        <v>0</v>
      </c>
      <c r="H19" s="324">
        <f>IF($G19&lt;1,$F19*(1-$G19),0)</f>
        <v>0</v>
      </c>
      <c r="I19" s="417">
        <f aca="true" t="shared" si="3" ref="I19:I29">IF($G19&lt;1,$F19*$G19,($D19*$G19))</f>
        <v>0</v>
      </c>
      <c r="K19" s="58">
        <f aca="true" t="shared" si="4" ref="K19:K29">VLOOKUP($A19,$A$47:$I$49,7,FALSE)</f>
        <v>0</v>
      </c>
      <c r="L19" s="107">
        <f aca="true" t="shared" si="5" ref="L19:L29">VLOOKUP($A19,$A$47:$J$97,10,FALSE)</f>
        <v>0</v>
      </c>
      <c r="M19" s="5"/>
    </row>
    <row r="20" spans="1:12" ht="19.5" customHeight="1">
      <c r="A20" s="877"/>
      <c r="B20" s="878"/>
      <c r="C20" s="42">
        <f t="shared" si="0"/>
        <v>0</v>
      </c>
      <c r="D20" s="309"/>
      <c r="E20" s="400" t="str">
        <f t="shared" si="1"/>
        <v> </v>
      </c>
      <c r="F20" s="312"/>
      <c r="G20" s="143">
        <f t="shared" si="2"/>
        <v>0</v>
      </c>
      <c r="H20" s="255">
        <f>IF($G20&lt;1,$F20*(1-$G20),0)</f>
        <v>0</v>
      </c>
      <c r="I20" s="373">
        <f t="shared" si="3"/>
        <v>0</v>
      </c>
      <c r="K20" s="60">
        <f t="shared" si="4"/>
        <v>0</v>
      </c>
      <c r="L20" s="108">
        <f t="shared" si="5"/>
        <v>0</v>
      </c>
    </row>
    <row r="21" spans="1:12" ht="19.5" customHeight="1">
      <c r="A21" s="877"/>
      <c r="B21" s="878"/>
      <c r="C21" s="42">
        <f t="shared" si="0"/>
        <v>0</v>
      </c>
      <c r="D21" s="309"/>
      <c r="E21" s="400" t="str">
        <f t="shared" si="1"/>
        <v> </v>
      </c>
      <c r="F21" s="312"/>
      <c r="G21" s="143">
        <f t="shared" si="2"/>
        <v>0</v>
      </c>
      <c r="H21" s="255">
        <f aca="true" t="shared" si="6" ref="H21:H29">IF($G21&lt;1,$F21*(1-$G21),0)</f>
        <v>0</v>
      </c>
      <c r="I21" s="373">
        <f t="shared" si="3"/>
        <v>0</v>
      </c>
      <c r="K21" s="60">
        <f t="shared" si="4"/>
        <v>0</v>
      </c>
      <c r="L21" s="108">
        <f t="shared" si="5"/>
        <v>0</v>
      </c>
    </row>
    <row r="22" spans="1:12" ht="19.5" customHeight="1">
      <c r="A22" s="877"/>
      <c r="B22" s="878"/>
      <c r="C22" s="42">
        <f t="shared" si="0"/>
        <v>0</v>
      </c>
      <c r="D22" s="309"/>
      <c r="E22" s="400" t="str">
        <f t="shared" si="1"/>
        <v> </v>
      </c>
      <c r="F22" s="312"/>
      <c r="G22" s="143">
        <f t="shared" si="2"/>
        <v>0</v>
      </c>
      <c r="H22" s="255">
        <f t="shared" si="6"/>
        <v>0</v>
      </c>
      <c r="I22" s="373">
        <f t="shared" si="3"/>
        <v>0</v>
      </c>
      <c r="K22" s="60">
        <f t="shared" si="4"/>
        <v>0</v>
      </c>
      <c r="L22" s="108">
        <f t="shared" si="5"/>
        <v>0</v>
      </c>
    </row>
    <row r="23" spans="1:13" ht="19.5" customHeight="1">
      <c r="A23" s="877"/>
      <c r="B23" s="878"/>
      <c r="C23" s="42">
        <f t="shared" si="0"/>
        <v>0</v>
      </c>
      <c r="D23" s="309"/>
      <c r="E23" s="400" t="str">
        <f t="shared" si="1"/>
        <v> </v>
      </c>
      <c r="F23" s="312"/>
      <c r="G23" s="143">
        <f t="shared" si="2"/>
        <v>0</v>
      </c>
      <c r="H23" s="255">
        <f t="shared" si="6"/>
        <v>0</v>
      </c>
      <c r="I23" s="373">
        <f t="shared" si="3"/>
        <v>0</v>
      </c>
      <c r="K23" s="60">
        <f t="shared" si="4"/>
        <v>0</v>
      </c>
      <c r="L23" s="108">
        <f t="shared" si="5"/>
        <v>0</v>
      </c>
      <c r="M23" s="5"/>
    </row>
    <row r="24" spans="1:13" ht="19.5" customHeight="1">
      <c r="A24" s="877"/>
      <c r="B24" s="878"/>
      <c r="C24" s="42">
        <f t="shared" si="0"/>
        <v>0</v>
      </c>
      <c r="D24" s="309"/>
      <c r="E24" s="400" t="str">
        <f t="shared" si="1"/>
        <v> </v>
      </c>
      <c r="F24" s="312"/>
      <c r="G24" s="143">
        <f t="shared" si="2"/>
        <v>0</v>
      </c>
      <c r="H24" s="255">
        <f t="shared" si="6"/>
        <v>0</v>
      </c>
      <c r="I24" s="373">
        <f t="shared" si="3"/>
        <v>0</v>
      </c>
      <c r="K24" s="60">
        <f t="shared" si="4"/>
        <v>0</v>
      </c>
      <c r="L24" s="108">
        <f t="shared" si="5"/>
        <v>0</v>
      </c>
      <c r="M24" s="5"/>
    </row>
    <row r="25" spans="1:12" ht="19.5" customHeight="1">
      <c r="A25" s="877"/>
      <c r="B25" s="878"/>
      <c r="C25" s="42">
        <f t="shared" si="0"/>
        <v>0</v>
      </c>
      <c r="D25" s="309"/>
      <c r="E25" s="400" t="str">
        <f t="shared" si="1"/>
        <v> </v>
      </c>
      <c r="F25" s="312"/>
      <c r="G25" s="143">
        <f t="shared" si="2"/>
        <v>0</v>
      </c>
      <c r="H25" s="255">
        <f t="shared" si="6"/>
        <v>0</v>
      </c>
      <c r="I25" s="373">
        <f t="shared" si="3"/>
        <v>0</v>
      </c>
      <c r="K25" s="60">
        <f t="shared" si="4"/>
        <v>0</v>
      </c>
      <c r="L25" s="108">
        <f t="shared" si="5"/>
        <v>0</v>
      </c>
    </row>
    <row r="26" spans="1:12" ht="19.5" customHeight="1">
      <c r="A26" s="877"/>
      <c r="B26" s="878"/>
      <c r="C26" s="42">
        <f t="shared" si="0"/>
        <v>0</v>
      </c>
      <c r="D26" s="309"/>
      <c r="E26" s="400" t="str">
        <f t="shared" si="1"/>
        <v> </v>
      </c>
      <c r="F26" s="312"/>
      <c r="G26" s="143">
        <f t="shared" si="2"/>
        <v>0</v>
      </c>
      <c r="H26" s="255">
        <f t="shared" si="6"/>
        <v>0</v>
      </c>
      <c r="I26" s="373">
        <f t="shared" si="3"/>
        <v>0</v>
      </c>
      <c r="K26" s="60">
        <f t="shared" si="4"/>
        <v>0</v>
      </c>
      <c r="L26" s="108">
        <f t="shared" si="5"/>
        <v>0</v>
      </c>
    </row>
    <row r="27" spans="1:12" ht="19.5" customHeight="1">
      <c r="A27" s="877"/>
      <c r="B27" s="878"/>
      <c r="C27" s="42">
        <f t="shared" si="0"/>
        <v>0</v>
      </c>
      <c r="D27" s="309"/>
      <c r="E27" s="400" t="str">
        <f t="shared" si="1"/>
        <v> </v>
      </c>
      <c r="F27" s="312"/>
      <c r="G27" s="143">
        <f t="shared" si="2"/>
        <v>0</v>
      </c>
      <c r="H27" s="255">
        <f t="shared" si="6"/>
        <v>0</v>
      </c>
      <c r="I27" s="373">
        <f t="shared" si="3"/>
        <v>0</v>
      </c>
      <c r="K27" s="60">
        <f t="shared" si="4"/>
        <v>0</v>
      </c>
      <c r="L27" s="108">
        <f t="shared" si="5"/>
        <v>0</v>
      </c>
    </row>
    <row r="28" spans="1:12" ht="19.5" customHeight="1">
      <c r="A28" s="877"/>
      <c r="B28" s="878"/>
      <c r="C28" s="42">
        <f t="shared" si="0"/>
        <v>0</v>
      </c>
      <c r="D28" s="309"/>
      <c r="E28" s="400" t="str">
        <f t="shared" si="1"/>
        <v> </v>
      </c>
      <c r="F28" s="312"/>
      <c r="G28" s="143">
        <f t="shared" si="2"/>
        <v>0</v>
      </c>
      <c r="H28" s="255">
        <f t="shared" si="6"/>
        <v>0</v>
      </c>
      <c r="I28" s="373">
        <f t="shared" si="3"/>
        <v>0</v>
      </c>
      <c r="K28" s="60">
        <f t="shared" si="4"/>
        <v>0</v>
      </c>
      <c r="L28" s="108">
        <f t="shared" si="5"/>
        <v>0</v>
      </c>
    </row>
    <row r="29" spans="1:12" ht="19.5" customHeight="1" thickBot="1">
      <c r="A29" s="879"/>
      <c r="B29" s="880"/>
      <c r="C29" s="98">
        <f t="shared" si="0"/>
        <v>0</v>
      </c>
      <c r="D29" s="310"/>
      <c r="E29" s="414" t="str">
        <f t="shared" si="1"/>
        <v> </v>
      </c>
      <c r="F29" s="313"/>
      <c r="G29" s="144">
        <f t="shared" si="2"/>
        <v>0</v>
      </c>
      <c r="H29" s="258">
        <f t="shared" si="6"/>
        <v>0</v>
      </c>
      <c r="I29" s="374">
        <f t="shared" si="3"/>
        <v>0</v>
      </c>
      <c r="K29" s="60">
        <f t="shared" si="4"/>
        <v>0</v>
      </c>
      <c r="L29" s="189">
        <f t="shared" si="5"/>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I103</f>
        <v>0</v>
      </c>
      <c r="L30" s="27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spans="1:9" ht="13.5" thickBot="1">
      <c r="A42" s="1"/>
      <c r="I42" s="36" t="s">
        <v>72</v>
      </c>
    </row>
    <row r="43" ht="13.5" thickBot="1"/>
    <row r="44" spans="1:10" ht="50.25" customHeight="1" thickBot="1">
      <c r="A44" s="615" t="s">
        <v>359</v>
      </c>
      <c r="B44" s="616"/>
      <c r="C44" s="616"/>
      <c r="D44" s="616"/>
      <c r="E44" s="616"/>
      <c r="F44" s="616"/>
      <c r="G44" s="616"/>
      <c r="H44" s="616"/>
      <c r="I44" s="616"/>
      <c r="J44" s="617"/>
    </row>
    <row r="45" spans="1:10" ht="36.75" customHeight="1" thickBot="1">
      <c r="A45" s="882" t="s">
        <v>452</v>
      </c>
      <c r="B45" s="883"/>
      <c r="C45" s="403"/>
      <c r="D45" s="884" t="s">
        <v>360</v>
      </c>
      <c r="E45" s="885"/>
      <c r="F45" s="885"/>
      <c r="G45" s="885"/>
      <c r="H45" s="885"/>
      <c r="I45" s="885"/>
      <c r="J45" s="886"/>
    </row>
    <row r="46" spans="1:10" ht="51.75" thickBot="1">
      <c r="A46" s="847" t="s">
        <v>94</v>
      </c>
      <c r="B46" s="848"/>
      <c r="C46" s="849"/>
      <c r="D46" s="245" t="s">
        <v>59</v>
      </c>
      <c r="E46" s="245" t="s">
        <v>95</v>
      </c>
      <c r="F46" s="245" t="s">
        <v>96</v>
      </c>
      <c r="G46" s="77" t="s">
        <v>97</v>
      </c>
      <c r="H46" s="229" t="s">
        <v>242</v>
      </c>
      <c r="I46" s="77" t="s">
        <v>243</v>
      </c>
      <c r="J46" s="244" t="s">
        <v>261</v>
      </c>
    </row>
    <row r="47" spans="1:10" ht="15" customHeight="1">
      <c r="A47" s="611">
        <v>0</v>
      </c>
      <c r="B47" s="612"/>
      <c r="C47" s="881"/>
      <c r="D47" s="92">
        <v>0</v>
      </c>
      <c r="E47" s="91" t="s">
        <v>196</v>
      </c>
      <c r="F47" s="91">
        <v>0</v>
      </c>
      <c r="G47" s="151">
        <v>0</v>
      </c>
      <c r="H47" s="401"/>
      <c r="I47" s="401"/>
      <c r="J47" s="402">
        <v>0</v>
      </c>
    </row>
    <row r="48" spans="1:10" ht="21.75" customHeight="1">
      <c r="A48" s="887" t="s">
        <v>361</v>
      </c>
      <c r="B48" s="888"/>
      <c r="C48" s="889"/>
      <c r="D48" s="557">
        <v>591</v>
      </c>
      <c r="E48" s="558" t="s">
        <v>362</v>
      </c>
      <c r="F48" s="559">
        <v>24</v>
      </c>
      <c r="G48" s="560"/>
      <c r="H48" s="559">
        <v>24</v>
      </c>
      <c r="I48" s="559">
        <v>24</v>
      </c>
      <c r="J48" s="456">
        <v>1</v>
      </c>
    </row>
    <row r="49" spans="1:10" ht="18" customHeight="1" thickBot="1">
      <c r="A49" s="602" t="s">
        <v>304</v>
      </c>
      <c r="B49" s="603"/>
      <c r="C49" s="604"/>
      <c r="D49" s="491">
        <v>100</v>
      </c>
      <c r="E49" s="491" t="s">
        <v>11</v>
      </c>
      <c r="F49" s="566">
        <v>100</v>
      </c>
      <c r="G49" s="491">
        <v>0</v>
      </c>
      <c r="H49" s="566">
        <v>100</v>
      </c>
      <c r="I49" s="566">
        <v>100</v>
      </c>
      <c r="J49" s="567">
        <v>1</v>
      </c>
    </row>
    <row r="50" spans="1:7" ht="15" customHeight="1" thickBot="1">
      <c r="A50" s="84"/>
      <c r="B50" s="86"/>
      <c r="C50" s="85"/>
      <c r="D50" s="605" t="s">
        <v>106</v>
      </c>
      <c r="E50" s="606"/>
      <c r="F50" s="607"/>
      <c r="G50" s="89"/>
    </row>
    <row r="51" spans="1:7" ht="12.75">
      <c r="A51" s="84"/>
      <c r="B51" s="86"/>
      <c r="C51" s="85"/>
      <c r="D51" s="94"/>
      <c r="E51" s="94"/>
      <c r="F51" s="94"/>
      <c r="G51" s="95"/>
    </row>
    <row r="52" spans="1:5" ht="12.75">
      <c r="A52" s="12"/>
      <c r="B52" s="12"/>
      <c r="C52" s="12"/>
      <c r="D52" s="87"/>
      <c r="E52" s="20"/>
    </row>
    <row r="66" spans="1:11" ht="20.25">
      <c r="A66" s="874" t="s">
        <v>355</v>
      </c>
      <c r="B66" s="874"/>
      <c r="C66" s="874"/>
      <c r="D66" s="874"/>
      <c r="E66" s="874"/>
      <c r="F66" s="874"/>
      <c r="G66" s="874"/>
      <c r="H66" s="874"/>
      <c r="I66" s="874"/>
      <c r="J66" s="395"/>
      <c r="K66" s="128"/>
    </row>
    <row r="67" spans="1:11" ht="20.25">
      <c r="A67" s="395"/>
      <c r="B67" s="395"/>
      <c r="C67" s="395"/>
      <c r="D67" s="395"/>
      <c r="E67" s="395"/>
      <c r="F67" s="395"/>
      <c r="G67" s="395"/>
      <c r="H67" s="395"/>
      <c r="I67" s="395"/>
      <c r="J67" s="395"/>
      <c r="K67" s="128"/>
    </row>
    <row r="68" spans="1:11" ht="18">
      <c r="A68" s="128"/>
      <c r="B68" s="128"/>
      <c r="C68" s="128"/>
      <c r="D68" s="128"/>
      <c r="E68" s="128"/>
      <c r="F68" s="128"/>
      <c r="G68" s="128"/>
      <c r="H68" s="128"/>
      <c r="I68" s="128"/>
      <c r="J68" s="128"/>
      <c r="K68" s="128"/>
    </row>
    <row r="69" spans="1:7" ht="14.25">
      <c r="A69" s="133"/>
      <c r="B69" s="133"/>
      <c r="C69" s="133"/>
      <c r="D69" s="133"/>
      <c r="E69" s="133"/>
      <c r="F69" s="133"/>
      <c r="G69" s="133"/>
    </row>
    <row r="70" spans="1:12" ht="14.25">
      <c r="A70" s="139" t="s">
        <v>437</v>
      </c>
      <c r="B70" s="139"/>
      <c r="C70" s="139"/>
      <c r="D70" s="139"/>
      <c r="E70" s="139"/>
      <c r="F70" s="139"/>
      <c r="G70" s="140"/>
      <c r="H70" s="5"/>
      <c r="I70" s="5"/>
      <c r="K70" s="133"/>
      <c r="L70" s="136"/>
    </row>
    <row r="71" spans="1:12" ht="14.25">
      <c r="A71" s="133" t="s">
        <v>438</v>
      </c>
      <c r="B71" s="133"/>
      <c r="C71" s="136"/>
      <c r="D71" s="133"/>
      <c r="E71" s="136"/>
      <c r="F71" s="133"/>
      <c r="G71" s="136"/>
      <c r="H71" s="137"/>
      <c r="I71" s="137"/>
      <c r="J71" s="137"/>
      <c r="K71" s="133"/>
      <c r="L71" s="136"/>
    </row>
    <row r="72" spans="1:12" ht="15">
      <c r="A72" s="133" t="s">
        <v>439</v>
      </c>
      <c r="B72" s="133"/>
      <c r="C72" s="133"/>
      <c r="D72" s="133"/>
      <c r="F72" s="547"/>
      <c r="G72" s="133"/>
      <c r="I72" s="397"/>
      <c r="K72" s="133"/>
      <c r="L72" s="136"/>
    </row>
    <row r="73" spans="1:12" ht="14.25">
      <c r="A73" s="398"/>
      <c r="B73" s="133"/>
      <c r="C73" s="133"/>
      <c r="D73" s="133"/>
      <c r="E73" s="133"/>
      <c r="F73" s="133"/>
      <c r="G73" s="133"/>
      <c r="H73" s="133"/>
      <c r="I73" s="133"/>
      <c r="J73" s="136"/>
      <c r="K73" s="133"/>
      <c r="L73" s="136"/>
    </row>
    <row r="74" spans="1:11" ht="15">
      <c r="A74" s="398"/>
      <c r="B74" s="133"/>
      <c r="C74" s="133"/>
      <c r="D74" s="133"/>
      <c r="E74" s="133"/>
      <c r="F74" s="133"/>
      <c r="G74" s="399" t="s">
        <v>212</v>
      </c>
      <c r="H74" s="399"/>
      <c r="I74" s="399" t="s">
        <v>145</v>
      </c>
      <c r="J74" s="133"/>
      <c r="K74" s="508" t="s">
        <v>215</v>
      </c>
    </row>
    <row r="75" spans="1:12" ht="14.25">
      <c r="A75" s="398"/>
      <c r="B75" s="133"/>
      <c r="C75" s="133"/>
      <c r="D75" s="133"/>
      <c r="E75" s="133"/>
      <c r="F75" s="133"/>
      <c r="G75" s="133"/>
      <c r="H75" s="133"/>
      <c r="I75" s="133"/>
      <c r="J75" s="136"/>
      <c r="K75" s="133"/>
      <c r="L75" s="136"/>
    </row>
    <row r="76" spans="1:12" ht="15">
      <c r="A76" s="398"/>
      <c r="B76" s="871" t="s">
        <v>419</v>
      </c>
      <c r="C76" s="871"/>
      <c r="D76" s="871"/>
      <c r="E76" s="871"/>
      <c r="F76" s="548"/>
      <c r="G76" s="317"/>
      <c r="H76" s="133"/>
      <c r="I76" s="522">
        <f>IF(G76="Yes","Meets Criteria",IF(G76="",0)*0)</f>
        <v>0</v>
      </c>
      <c r="K76" s="133"/>
      <c r="L76" s="136"/>
    </row>
    <row r="77" spans="1:12" ht="14.25">
      <c r="A77" s="398"/>
      <c r="B77" s="133"/>
      <c r="C77" s="133"/>
      <c r="D77" s="133"/>
      <c r="E77" s="426"/>
      <c r="F77" s="133"/>
      <c r="G77" s="133"/>
      <c r="H77" s="397"/>
      <c r="I77" s="133"/>
      <c r="J77" s="137"/>
      <c r="K77" s="133"/>
      <c r="L77" s="136"/>
    </row>
    <row r="78" spans="1:12" ht="14.25">
      <c r="A78" s="133"/>
      <c r="B78" s="133"/>
      <c r="C78" s="133"/>
      <c r="D78" s="133"/>
      <c r="E78" s="133"/>
      <c r="F78" s="133"/>
      <c r="G78" s="133"/>
      <c r="H78" s="133"/>
      <c r="I78" s="133"/>
      <c r="J78" s="136"/>
      <c r="K78" s="133"/>
      <c r="L78" s="136"/>
    </row>
    <row r="79" spans="1:7" ht="14.25">
      <c r="A79" s="133" t="s">
        <v>433</v>
      </c>
      <c r="B79" s="133"/>
      <c r="C79" s="133"/>
      <c r="D79" s="133"/>
      <c r="E79" s="133"/>
      <c r="F79" s="133"/>
      <c r="G79" s="133"/>
    </row>
    <row r="80" spans="1:12" ht="14.25">
      <c r="A80" s="133"/>
      <c r="B80" s="133"/>
      <c r="C80" s="133"/>
      <c r="D80" s="133"/>
      <c r="E80" s="133"/>
      <c r="F80" s="133"/>
      <c r="G80" s="138"/>
      <c r="H80" s="397"/>
      <c r="I80" s="397"/>
      <c r="J80" s="137"/>
      <c r="K80" s="133"/>
      <c r="L80" s="136"/>
    </row>
    <row r="81" spans="1:12" ht="14.25">
      <c r="A81" s="133"/>
      <c r="B81" s="133"/>
      <c r="C81" s="133"/>
      <c r="D81" s="133"/>
      <c r="E81" s="133"/>
      <c r="F81" s="133"/>
      <c r="G81" s="317"/>
      <c r="H81" s="397"/>
      <c r="I81" s="135">
        <f>IF($I$76=0,0,IF(G81="Yes",25,0))</f>
        <v>0</v>
      </c>
      <c r="J81" s="133"/>
      <c r="K81" s="136">
        <v>25</v>
      </c>
      <c r="L81" s="136"/>
    </row>
    <row r="82" spans="1:12" ht="14.25">
      <c r="A82" s="133"/>
      <c r="B82" s="133"/>
      <c r="C82" s="133"/>
      <c r="D82" s="133"/>
      <c r="E82" s="133"/>
      <c r="F82" s="133"/>
      <c r="G82" s="397"/>
      <c r="H82" s="397"/>
      <c r="I82" s="137"/>
      <c r="J82" s="133"/>
      <c r="K82" s="136"/>
      <c r="L82" s="136"/>
    </row>
    <row r="83" spans="1:12" ht="14.25">
      <c r="A83" s="133"/>
      <c r="B83" s="133"/>
      <c r="C83" s="133"/>
      <c r="D83" s="133"/>
      <c r="E83" s="133"/>
      <c r="F83" s="133"/>
      <c r="G83" s="138"/>
      <c r="H83" s="137"/>
      <c r="I83" s="137"/>
      <c r="J83" s="137"/>
      <c r="K83" s="133"/>
      <c r="L83" s="136"/>
    </row>
    <row r="84" spans="1:7" ht="14.25">
      <c r="A84" s="133" t="s">
        <v>434</v>
      </c>
      <c r="B84" s="133"/>
      <c r="C84" s="133"/>
      <c r="D84" s="133"/>
      <c r="E84" s="133"/>
      <c r="F84" s="133"/>
      <c r="G84" s="133"/>
    </row>
    <row r="85" spans="2:7" ht="14.25">
      <c r="B85" s="133"/>
      <c r="C85" s="133"/>
      <c r="D85" s="133"/>
      <c r="E85" s="133"/>
      <c r="F85" s="133"/>
      <c r="G85" s="133"/>
    </row>
    <row r="86" spans="1:7" ht="14.25">
      <c r="A86" s="133" t="s">
        <v>440</v>
      </c>
      <c r="C86" s="133"/>
      <c r="D86" s="133"/>
      <c r="E86" s="133"/>
      <c r="F86" s="133"/>
      <c r="G86" s="133"/>
    </row>
    <row r="87" spans="1:12" ht="14.25">
      <c r="A87" s="133"/>
      <c r="C87" s="133"/>
      <c r="D87" s="133"/>
      <c r="E87" s="133"/>
      <c r="F87" s="133"/>
      <c r="G87" s="317"/>
      <c r="H87" s="397"/>
      <c r="I87" s="135">
        <f>IF($I$76=0,0,IF(G87="Yes",25,0))</f>
        <v>0</v>
      </c>
      <c r="J87" s="133"/>
      <c r="K87" s="136">
        <v>25</v>
      </c>
      <c r="L87" s="136"/>
    </row>
    <row r="88" spans="1:12" ht="14.25">
      <c r="A88" s="133"/>
      <c r="C88" s="133"/>
      <c r="D88" s="133"/>
      <c r="E88" s="133"/>
      <c r="F88" s="133"/>
      <c r="G88" s="397"/>
      <c r="H88" s="397"/>
      <c r="I88" s="137"/>
      <c r="J88" s="133"/>
      <c r="K88" s="136"/>
      <c r="L88" s="136"/>
    </row>
    <row r="89" spans="1:12" ht="14.25">
      <c r="A89" s="133"/>
      <c r="B89" s="133"/>
      <c r="C89" s="133"/>
      <c r="D89" s="133"/>
      <c r="E89" s="133"/>
      <c r="F89" s="133"/>
      <c r="G89" s="133"/>
      <c r="H89" s="133"/>
      <c r="I89" s="133"/>
      <c r="J89" s="136"/>
      <c r="K89" s="133"/>
      <c r="L89" s="136"/>
    </row>
    <row r="90" spans="1:12" ht="14.25">
      <c r="A90" s="133" t="s">
        <v>436</v>
      </c>
      <c r="B90" s="133"/>
      <c r="C90" s="133"/>
      <c r="D90" s="133"/>
      <c r="E90" s="133"/>
      <c r="F90" s="133"/>
      <c r="G90" s="133"/>
      <c r="H90" s="133"/>
      <c r="I90" s="133"/>
      <c r="J90" s="136"/>
      <c r="K90" s="133"/>
      <c r="L90" s="136"/>
    </row>
    <row r="91" spans="2:12" ht="14.25">
      <c r="B91" s="133"/>
      <c r="C91" s="133"/>
      <c r="D91" s="133"/>
      <c r="E91" s="133"/>
      <c r="F91" s="133"/>
      <c r="G91" s="133"/>
      <c r="H91" s="133"/>
      <c r="I91" s="133"/>
      <c r="J91" s="136"/>
      <c r="K91" s="133"/>
      <c r="L91" s="136"/>
    </row>
    <row r="92" spans="1:7" ht="14.25">
      <c r="A92" s="133" t="s">
        <v>441</v>
      </c>
      <c r="C92" s="133"/>
      <c r="D92" s="133"/>
      <c r="E92" s="133"/>
      <c r="F92" s="133"/>
      <c r="G92" s="133"/>
    </row>
    <row r="93" spans="1:12" ht="14.25">
      <c r="A93" s="133"/>
      <c r="B93" s="133"/>
      <c r="C93" s="133"/>
      <c r="D93" s="133"/>
      <c r="E93" s="133"/>
      <c r="F93" s="133"/>
      <c r="G93" s="317"/>
      <c r="H93" s="397"/>
      <c r="I93" s="135">
        <f>IF($I$76=0,0,IF(G93="Yes",25,0))</f>
        <v>0</v>
      </c>
      <c r="J93" s="133"/>
      <c r="K93" s="136">
        <v>25</v>
      </c>
      <c r="L93" s="136"/>
    </row>
    <row r="94" spans="1:12" ht="14.25">
      <c r="A94" s="133"/>
      <c r="B94" s="133"/>
      <c r="C94" s="133"/>
      <c r="D94" s="133"/>
      <c r="E94" s="133"/>
      <c r="F94" s="133"/>
      <c r="G94" s="133"/>
      <c r="H94" s="133"/>
      <c r="I94" s="133"/>
      <c r="J94" s="136"/>
      <c r="K94" s="133"/>
      <c r="L94" s="136"/>
    </row>
    <row r="95" spans="1:12" ht="14.25">
      <c r="A95" s="133"/>
      <c r="B95" s="133"/>
      <c r="C95" s="133"/>
      <c r="D95" s="133"/>
      <c r="E95" s="133"/>
      <c r="F95" s="133"/>
      <c r="G95" s="133"/>
      <c r="H95" s="133"/>
      <c r="I95" s="133"/>
      <c r="J95" s="136"/>
      <c r="K95" s="133"/>
      <c r="L95" s="136"/>
    </row>
    <row r="96" spans="1:7" ht="14.25">
      <c r="A96" s="133" t="s">
        <v>435</v>
      </c>
      <c r="B96" s="133"/>
      <c r="C96" s="133"/>
      <c r="D96" s="133"/>
      <c r="E96" s="133"/>
      <c r="F96" s="133"/>
      <c r="G96" s="133"/>
    </row>
    <row r="97" spans="1:7" ht="14.25">
      <c r="A97" s="133"/>
      <c r="B97" s="133"/>
      <c r="C97" s="133"/>
      <c r="D97" s="133"/>
      <c r="E97" s="133"/>
      <c r="F97" s="133"/>
      <c r="G97" s="133"/>
    </row>
    <row r="98" spans="1:12" ht="14.25">
      <c r="A98" s="133"/>
      <c r="B98" s="133"/>
      <c r="C98" s="133"/>
      <c r="D98" s="133"/>
      <c r="E98" s="133"/>
      <c r="F98" s="133"/>
      <c r="G98" s="317"/>
      <c r="H98" s="397"/>
      <c r="I98" s="135">
        <f>IF($I$76=0,0,IF(G98="Yes",25,0))</f>
        <v>0</v>
      </c>
      <c r="J98" s="133"/>
      <c r="K98" s="136">
        <v>25</v>
      </c>
      <c r="L98" s="136"/>
    </row>
    <row r="99" spans="1:12" ht="14.25">
      <c r="A99" s="133"/>
      <c r="B99" s="133"/>
      <c r="C99" s="133"/>
      <c r="D99" s="133"/>
      <c r="E99" s="133"/>
      <c r="F99" s="133"/>
      <c r="G99" s="133"/>
      <c r="H99" s="133"/>
      <c r="I99" s="133"/>
      <c r="J99" s="133"/>
      <c r="K99" s="133"/>
      <c r="L99" s="133"/>
    </row>
    <row r="100" spans="1:12" ht="14.25">
      <c r="A100" s="133"/>
      <c r="B100" s="133"/>
      <c r="C100" s="133"/>
      <c r="D100" s="133"/>
      <c r="E100" s="133"/>
      <c r="F100" s="133"/>
      <c r="G100" s="133"/>
      <c r="H100" s="133"/>
      <c r="I100" s="133"/>
      <c r="J100" s="133"/>
      <c r="K100" s="133"/>
      <c r="L100" s="133"/>
    </row>
    <row r="101" spans="1:12" ht="14.25">
      <c r="A101" s="133"/>
      <c r="B101" s="133"/>
      <c r="C101" s="133"/>
      <c r="D101" s="133"/>
      <c r="E101" s="133"/>
      <c r="F101" s="133"/>
      <c r="G101" s="133"/>
      <c r="H101" s="133"/>
      <c r="I101" s="133"/>
      <c r="J101" s="133"/>
      <c r="K101" s="133"/>
      <c r="L101" s="133"/>
    </row>
    <row r="102" spans="1:12" ht="14.25">
      <c r="A102" s="133"/>
      <c r="B102" s="133"/>
      <c r="C102" s="133"/>
      <c r="D102" s="133"/>
      <c r="E102" s="133"/>
      <c r="F102" s="133"/>
      <c r="G102" s="133"/>
      <c r="H102" s="133"/>
      <c r="I102" s="133"/>
      <c r="J102" s="133"/>
      <c r="K102" s="133"/>
      <c r="L102" s="133"/>
    </row>
    <row r="103" spans="1:12" ht="15">
      <c r="A103" s="133"/>
      <c r="D103" s="133"/>
      <c r="E103" s="133"/>
      <c r="F103" s="872" t="s">
        <v>357</v>
      </c>
      <c r="G103" s="872"/>
      <c r="H103" s="873"/>
      <c r="I103" s="135">
        <f>SUM(I79:I98)</f>
        <v>0</v>
      </c>
      <c r="K103" s="133"/>
      <c r="L103" s="133"/>
    </row>
    <row r="104" spans="1:12" ht="14.25">
      <c r="A104" s="133"/>
      <c r="B104" s="133"/>
      <c r="C104" s="133"/>
      <c r="D104" s="133"/>
      <c r="E104" s="133"/>
      <c r="F104" s="139"/>
      <c r="G104" s="139"/>
      <c r="H104" s="140"/>
      <c r="I104" s="140"/>
      <c r="J104" s="137"/>
      <c r="K104" s="133"/>
      <c r="L104" s="133"/>
    </row>
    <row r="105" spans="1:12" ht="14.25">
      <c r="A105" s="133"/>
      <c r="B105" s="133"/>
      <c r="C105" s="133"/>
      <c r="D105" s="133"/>
      <c r="E105" s="133"/>
      <c r="F105" s="139"/>
      <c r="G105" s="139"/>
      <c r="H105" s="140"/>
      <c r="I105" s="140"/>
      <c r="J105" s="137"/>
      <c r="K105" s="133"/>
      <c r="L105" s="133"/>
    </row>
    <row r="106" spans="1:12" ht="14.25">
      <c r="A106" s="138"/>
      <c r="B106" s="138"/>
      <c r="C106" s="138"/>
      <c r="D106" s="138"/>
      <c r="E106" s="138"/>
      <c r="F106" s="133"/>
      <c r="G106" s="133"/>
      <c r="H106" s="133"/>
      <c r="I106" s="133"/>
      <c r="J106" s="133"/>
      <c r="K106" s="133"/>
      <c r="L106" s="133"/>
    </row>
    <row r="107" spans="1:2" ht="12.75">
      <c r="A107" s="15" t="s">
        <v>214</v>
      </c>
      <c r="B107" s="17"/>
    </row>
    <row r="108" spans="1:2" ht="12.75">
      <c r="A108" s="15" t="s">
        <v>71</v>
      </c>
      <c r="B108" s="17"/>
    </row>
    <row r="109" spans="1:2" ht="12.75">
      <c r="A109" s="15" t="s">
        <v>211</v>
      </c>
      <c r="B109" s="17"/>
    </row>
    <row r="110" ht="12.75">
      <c r="A110" s="15" t="s">
        <v>196</v>
      </c>
    </row>
  </sheetData>
  <sheetProtection sheet="1" objects="1" scenarios="1"/>
  <mergeCells count="60">
    <mergeCell ref="A47:C47"/>
    <mergeCell ref="A49:C49"/>
    <mergeCell ref="D50:F50"/>
    <mergeCell ref="A44:J44"/>
    <mergeCell ref="A45:B45"/>
    <mergeCell ref="A46:C46"/>
    <mergeCell ref="D45:J45"/>
    <mergeCell ref="A48:C48"/>
    <mergeCell ref="A34:B34"/>
    <mergeCell ref="C34:G34"/>
    <mergeCell ref="A35:I35"/>
    <mergeCell ref="A37:I37"/>
    <mergeCell ref="A30:E30"/>
    <mergeCell ref="A31:I31"/>
    <mergeCell ref="A32:B32"/>
    <mergeCell ref="C32:G32"/>
    <mergeCell ref="A26:B26"/>
    <mergeCell ref="A27:B27"/>
    <mergeCell ref="A28:B28"/>
    <mergeCell ref="A29:B29"/>
    <mergeCell ref="A22:B22"/>
    <mergeCell ref="A23:B23"/>
    <mergeCell ref="A24:B24"/>
    <mergeCell ref="A25:B25"/>
    <mergeCell ref="A18:B18"/>
    <mergeCell ref="A19:B19"/>
    <mergeCell ref="A20:B20"/>
    <mergeCell ref="A21:B21"/>
    <mergeCell ref="A12:G12"/>
    <mergeCell ref="A14:G14"/>
    <mergeCell ref="A16:B16"/>
    <mergeCell ref="F16:H16"/>
    <mergeCell ref="B9:E9"/>
    <mergeCell ref="F9:G9"/>
    <mergeCell ref="H9:I9"/>
    <mergeCell ref="A10:B10"/>
    <mergeCell ref="C10:E10"/>
    <mergeCell ref="F10:G10"/>
    <mergeCell ref="H10:I10"/>
    <mergeCell ref="B7:E7"/>
    <mergeCell ref="F7:G7"/>
    <mergeCell ref="H7:I7"/>
    <mergeCell ref="B8:E8"/>
    <mergeCell ref="F8:G8"/>
    <mergeCell ref="H8:I8"/>
    <mergeCell ref="F5:G5"/>
    <mergeCell ref="H5:I5"/>
    <mergeCell ref="B6:E6"/>
    <mergeCell ref="F6:G6"/>
    <mergeCell ref="H6:I6"/>
    <mergeCell ref="B76:E76"/>
    <mergeCell ref="F103:H103"/>
    <mergeCell ref="A66:I66"/>
    <mergeCell ref="A1:I1"/>
    <mergeCell ref="B3:E3"/>
    <mergeCell ref="G3:I3"/>
    <mergeCell ref="D4:E4"/>
    <mergeCell ref="F4:G4"/>
    <mergeCell ref="H4:I4"/>
    <mergeCell ref="B5:E5"/>
  </mergeCells>
  <dataValidations count="4">
    <dataValidation type="list" allowBlank="1" showInputMessage="1" showErrorMessage="1" sqref="G98 G81 G93 G76 G87">
      <formula1>$A$108:$A$110</formula1>
    </dataValidation>
    <dataValidation type="list" allowBlank="1" showInputMessage="1" showErrorMessage="1" sqref="I80 I83">
      <formula1>$B$49:$B$50</formula1>
    </dataValidation>
    <dataValidation type="list" allowBlank="1" showInputMessage="1" showErrorMessage="1" sqref="C10:E10 H9:I10">
      <formula1>$I$40:$I$42</formula1>
    </dataValidation>
    <dataValidation type="list" allowBlank="1" showInputMessage="1" showErrorMessage="1" sqref="A19:B29">
      <formula1>$A$47:$A$49</formula1>
    </dataValidation>
  </dataValidations>
  <printOptions horizontalCentered="1" verticalCentered="1"/>
  <pageMargins left="0.5" right="0.5" top="0.75" bottom="0.75" header="0.5" footer="0.5"/>
  <pageSetup horizontalDpi="600" verticalDpi="600" orientation="portrait" scale="91" r:id="rId2"/>
  <legacyDrawing r:id="rId1"/>
</worksheet>
</file>

<file path=xl/worksheets/sheet14.xml><?xml version="1.0" encoding="utf-8"?>
<worksheet xmlns="http://schemas.openxmlformats.org/spreadsheetml/2006/main" xmlns:r="http://schemas.openxmlformats.org/officeDocument/2006/relationships">
  <sheetPr codeName="Sheet14"/>
  <dimension ref="A1:M116"/>
  <sheetViews>
    <sheetView showZeros="0" workbookViewId="0" topLeftCell="A1">
      <selection activeCell="A1" sqref="A1:I1"/>
    </sheetView>
  </sheetViews>
  <sheetFormatPr defaultColWidth="9.140625" defaultRowHeight="12.75"/>
  <cols>
    <col min="1" max="1" width="14.7109375" style="0" customWidth="1"/>
    <col min="2" max="2" width="18.0039062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368</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f>'Ap Form'!$H$10</f>
        <v>0</v>
      </c>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809"/>
      <c r="C14" s="809"/>
      <c r="D14" s="809"/>
      <c r="E14" s="809"/>
      <c r="F14" s="809"/>
      <c r="G14" s="810"/>
      <c r="H14" s="271">
        <f>$K$30</f>
        <v>0</v>
      </c>
      <c r="I14" s="267"/>
    </row>
    <row r="15" spans="1:9" s="377" customFormat="1" ht="4.5" customHeight="1" thickBot="1">
      <c r="A15" s="378"/>
      <c r="B15" s="379"/>
      <c r="C15" s="379"/>
      <c r="D15" s="379"/>
      <c r="E15" s="379"/>
      <c r="F15" s="379"/>
      <c r="G15" s="379"/>
      <c r="H15" s="375"/>
      <c r="I15" s="376"/>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57" t="s">
        <v>201</v>
      </c>
      <c r="L18" s="106" t="s">
        <v>257</v>
      </c>
      <c r="M18" s="59"/>
    </row>
    <row r="19" spans="1:13" ht="19.5" customHeight="1">
      <c r="A19" s="875"/>
      <c r="B19" s="876"/>
      <c r="C19" s="104">
        <f aca="true" t="shared" si="0" ref="C19:C29">VLOOKUP($A19,$A$47:$G$49,4,FALSE)</f>
        <v>0</v>
      </c>
      <c r="D19" s="314"/>
      <c r="E19" s="415" t="str">
        <f aca="true" t="shared" si="1" ref="E19:E29">VLOOKUP($A19,$A$47:$G$49,5,FALSE)</f>
        <v> </v>
      </c>
      <c r="F19" s="315"/>
      <c r="G19" s="416">
        <f aca="true" t="shared" si="2" ref="G19:G29">IF($C$10="Yes",VLOOKUP($A19,$A$47:$I$49,8,FALSE),IF($H$10="Yes",VLOOKUP($A19,$A$47:$I$49,9,FALSE),VLOOKUP($A19,$A$47:$I$49,6,FALSE)))</f>
        <v>0</v>
      </c>
      <c r="H19" s="324">
        <f>IF($G19&lt;1,$F19*(1-$G19),0)</f>
        <v>0</v>
      </c>
      <c r="I19" s="417">
        <f aca="true" t="shared" si="3" ref="I19:I29">IF($G19&lt;1,$F19*$G19,($D19*$G19))</f>
        <v>0</v>
      </c>
      <c r="K19" s="58">
        <f aca="true" t="shared" si="4" ref="K19:K29">VLOOKUP($A19,$A$47:$I$49,7,FALSE)</f>
        <v>0</v>
      </c>
      <c r="L19" s="107">
        <f aca="true" t="shared" si="5" ref="L19:L29">VLOOKUP($A19,$A$47:$J$94,10,FALSE)</f>
        <v>0</v>
      </c>
      <c r="M19" s="5"/>
    </row>
    <row r="20" spans="1:12" ht="19.5" customHeight="1">
      <c r="A20" s="875"/>
      <c r="B20" s="876"/>
      <c r="C20" s="42">
        <f t="shared" si="0"/>
        <v>0</v>
      </c>
      <c r="D20" s="309"/>
      <c r="E20" s="400" t="str">
        <f t="shared" si="1"/>
        <v> </v>
      </c>
      <c r="F20" s="312"/>
      <c r="G20" s="143">
        <f t="shared" si="2"/>
        <v>0</v>
      </c>
      <c r="H20" s="255">
        <f>IF($G20&lt;1,$F20*(1-$G20),0)</f>
        <v>0</v>
      </c>
      <c r="I20" s="373">
        <f t="shared" si="3"/>
        <v>0</v>
      </c>
      <c r="K20" s="60">
        <f t="shared" si="4"/>
        <v>0</v>
      </c>
      <c r="L20" s="108">
        <f t="shared" si="5"/>
        <v>0</v>
      </c>
    </row>
    <row r="21" spans="1:12" ht="19.5" customHeight="1">
      <c r="A21" s="875"/>
      <c r="B21" s="876"/>
      <c r="C21" s="42">
        <f t="shared" si="0"/>
        <v>0</v>
      </c>
      <c r="D21" s="309"/>
      <c r="E21" s="400" t="str">
        <f t="shared" si="1"/>
        <v> </v>
      </c>
      <c r="F21" s="312"/>
      <c r="G21" s="143">
        <f t="shared" si="2"/>
        <v>0</v>
      </c>
      <c r="H21" s="255">
        <f aca="true" t="shared" si="6" ref="H21:H29">IF($G21&lt;1,$F21*(1-$G21),0)</f>
        <v>0</v>
      </c>
      <c r="I21" s="373">
        <f t="shared" si="3"/>
        <v>0</v>
      </c>
      <c r="K21" s="60">
        <f t="shared" si="4"/>
        <v>0</v>
      </c>
      <c r="L21" s="108">
        <f t="shared" si="5"/>
        <v>0</v>
      </c>
    </row>
    <row r="22" spans="1:12" ht="19.5" customHeight="1">
      <c r="A22" s="875"/>
      <c r="B22" s="876"/>
      <c r="C22" s="42">
        <f t="shared" si="0"/>
        <v>0</v>
      </c>
      <c r="D22" s="309"/>
      <c r="E22" s="400" t="str">
        <f t="shared" si="1"/>
        <v> </v>
      </c>
      <c r="F22" s="312"/>
      <c r="G22" s="143">
        <f t="shared" si="2"/>
        <v>0</v>
      </c>
      <c r="H22" s="255">
        <f t="shared" si="6"/>
        <v>0</v>
      </c>
      <c r="I22" s="373">
        <f t="shared" si="3"/>
        <v>0</v>
      </c>
      <c r="K22" s="60">
        <f t="shared" si="4"/>
        <v>0</v>
      </c>
      <c r="L22" s="108">
        <f t="shared" si="5"/>
        <v>0</v>
      </c>
    </row>
    <row r="23" spans="1:13" ht="19.5" customHeight="1">
      <c r="A23" s="875"/>
      <c r="B23" s="876"/>
      <c r="C23" s="42">
        <f t="shared" si="0"/>
        <v>0</v>
      </c>
      <c r="D23" s="309"/>
      <c r="E23" s="400" t="str">
        <f t="shared" si="1"/>
        <v> </v>
      </c>
      <c r="F23" s="312"/>
      <c r="G23" s="143">
        <f t="shared" si="2"/>
        <v>0</v>
      </c>
      <c r="H23" s="255">
        <f t="shared" si="6"/>
        <v>0</v>
      </c>
      <c r="I23" s="373">
        <f t="shared" si="3"/>
        <v>0</v>
      </c>
      <c r="K23" s="60">
        <f t="shared" si="4"/>
        <v>0</v>
      </c>
      <c r="L23" s="108">
        <f t="shared" si="5"/>
        <v>0</v>
      </c>
      <c r="M23" s="5"/>
    </row>
    <row r="24" spans="1:13" ht="19.5" customHeight="1">
      <c r="A24" s="875"/>
      <c r="B24" s="876"/>
      <c r="C24" s="42">
        <f t="shared" si="0"/>
        <v>0</v>
      </c>
      <c r="D24" s="309"/>
      <c r="E24" s="400" t="str">
        <f t="shared" si="1"/>
        <v> </v>
      </c>
      <c r="F24" s="312"/>
      <c r="G24" s="143">
        <f t="shared" si="2"/>
        <v>0</v>
      </c>
      <c r="H24" s="255">
        <f t="shared" si="6"/>
        <v>0</v>
      </c>
      <c r="I24" s="373">
        <f t="shared" si="3"/>
        <v>0</v>
      </c>
      <c r="K24" s="60">
        <f t="shared" si="4"/>
        <v>0</v>
      </c>
      <c r="L24" s="108">
        <f t="shared" si="5"/>
        <v>0</v>
      </c>
      <c r="M24" s="5"/>
    </row>
    <row r="25" spans="1:12" ht="19.5" customHeight="1">
      <c r="A25" s="875"/>
      <c r="B25" s="876"/>
      <c r="C25" s="42">
        <f t="shared" si="0"/>
        <v>0</v>
      </c>
      <c r="D25" s="309"/>
      <c r="E25" s="400" t="str">
        <f t="shared" si="1"/>
        <v> </v>
      </c>
      <c r="F25" s="312"/>
      <c r="G25" s="143">
        <f t="shared" si="2"/>
        <v>0</v>
      </c>
      <c r="H25" s="255">
        <f t="shared" si="6"/>
        <v>0</v>
      </c>
      <c r="I25" s="373">
        <f t="shared" si="3"/>
        <v>0</v>
      </c>
      <c r="K25" s="60">
        <f t="shared" si="4"/>
        <v>0</v>
      </c>
      <c r="L25" s="108">
        <f t="shared" si="5"/>
        <v>0</v>
      </c>
    </row>
    <row r="26" spans="1:12" ht="19.5" customHeight="1">
      <c r="A26" s="875"/>
      <c r="B26" s="876"/>
      <c r="C26" s="42">
        <f t="shared" si="0"/>
        <v>0</v>
      </c>
      <c r="D26" s="309"/>
      <c r="E26" s="400" t="str">
        <f t="shared" si="1"/>
        <v> </v>
      </c>
      <c r="F26" s="312"/>
      <c r="G26" s="143">
        <f t="shared" si="2"/>
        <v>0</v>
      </c>
      <c r="H26" s="255">
        <f t="shared" si="6"/>
        <v>0</v>
      </c>
      <c r="I26" s="373">
        <f t="shared" si="3"/>
        <v>0</v>
      </c>
      <c r="K26" s="60">
        <f t="shared" si="4"/>
        <v>0</v>
      </c>
      <c r="L26" s="108">
        <f t="shared" si="5"/>
        <v>0</v>
      </c>
    </row>
    <row r="27" spans="1:12" ht="19.5" customHeight="1">
      <c r="A27" s="875"/>
      <c r="B27" s="876"/>
      <c r="C27" s="42">
        <f t="shared" si="0"/>
        <v>0</v>
      </c>
      <c r="D27" s="309"/>
      <c r="E27" s="400" t="str">
        <f t="shared" si="1"/>
        <v> </v>
      </c>
      <c r="F27" s="312"/>
      <c r="G27" s="143">
        <f t="shared" si="2"/>
        <v>0</v>
      </c>
      <c r="H27" s="255">
        <f t="shared" si="6"/>
        <v>0</v>
      </c>
      <c r="I27" s="373">
        <f t="shared" si="3"/>
        <v>0</v>
      </c>
      <c r="K27" s="60">
        <f t="shared" si="4"/>
        <v>0</v>
      </c>
      <c r="L27" s="108">
        <f t="shared" si="5"/>
        <v>0</v>
      </c>
    </row>
    <row r="28" spans="1:12" ht="19.5" customHeight="1">
      <c r="A28" s="875"/>
      <c r="B28" s="876"/>
      <c r="C28" s="42">
        <f t="shared" si="0"/>
        <v>0</v>
      </c>
      <c r="D28" s="309"/>
      <c r="E28" s="400" t="str">
        <f t="shared" si="1"/>
        <v> </v>
      </c>
      <c r="F28" s="312"/>
      <c r="G28" s="143">
        <f t="shared" si="2"/>
        <v>0</v>
      </c>
      <c r="H28" s="255">
        <f t="shared" si="6"/>
        <v>0</v>
      </c>
      <c r="I28" s="373">
        <f t="shared" si="3"/>
        <v>0</v>
      </c>
      <c r="K28" s="60">
        <f t="shared" si="4"/>
        <v>0</v>
      </c>
      <c r="L28" s="108">
        <f t="shared" si="5"/>
        <v>0</v>
      </c>
    </row>
    <row r="29" spans="1:12" ht="19.5" customHeight="1" thickBot="1">
      <c r="A29" s="875"/>
      <c r="B29" s="876"/>
      <c r="C29" s="98">
        <f t="shared" si="0"/>
        <v>0</v>
      </c>
      <c r="D29" s="310"/>
      <c r="E29" s="414" t="str">
        <f t="shared" si="1"/>
        <v> </v>
      </c>
      <c r="F29" s="313"/>
      <c r="G29" s="144">
        <f t="shared" si="2"/>
        <v>0</v>
      </c>
      <c r="H29" s="258">
        <f t="shared" si="6"/>
        <v>0</v>
      </c>
      <c r="I29" s="374">
        <f t="shared" si="3"/>
        <v>0</v>
      </c>
      <c r="K29" s="60">
        <f t="shared" si="4"/>
        <v>0</v>
      </c>
      <c r="L29" s="189">
        <f t="shared" si="5"/>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$J$106</f>
        <v>0</v>
      </c>
      <c r="L30" s="27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spans="1:9" ht="13.5" thickBot="1">
      <c r="A42" s="1"/>
      <c r="I42" s="36" t="s">
        <v>72</v>
      </c>
    </row>
    <row r="43" ht="13.5" thickBot="1"/>
    <row r="44" spans="1:10" ht="50.25" customHeight="1" thickBot="1">
      <c r="A44" s="615" t="s">
        <v>364</v>
      </c>
      <c r="B44" s="616"/>
      <c r="C44" s="616"/>
      <c r="D44" s="616"/>
      <c r="E44" s="616"/>
      <c r="F44" s="616"/>
      <c r="G44" s="616"/>
      <c r="H44" s="616"/>
      <c r="I44" s="616"/>
      <c r="J44" s="617"/>
    </row>
    <row r="45" spans="1:10" ht="78.75" customHeight="1" thickBot="1">
      <c r="A45" s="618" t="s">
        <v>453</v>
      </c>
      <c r="B45" s="624"/>
      <c r="C45" s="403"/>
      <c r="D45" s="625" t="s">
        <v>365</v>
      </c>
      <c r="E45" s="894"/>
      <c r="F45" s="894"/>
      <c r="G45" s="895" t="s">
        <v>366</v>
      </c>
      <c r="H45" s="895"/>
      <c r="I45" s="895"/>
      <c r="J45" s="896"/>
    </row>
    <row r="46" spans="1:10" ht="51.75" thickBot="1">
      <c r="A46" s="847" t="s">
        <v>94</v>
      </c>
      <c r="B46" s="848"/>
      <c r="C46" s="849"/>
      <c r="D46" s="245" t="s">
        <v>59</v>
      </c>
      <c r="E46" s="245" t="s">
        <v>95</v>
      </c>
      <c r="F46" s="245" t="s">
        <v>96</v>
      </c>
      <c r="G46" s="77" t="s">
        <v>97</v>
      </c>
      <c r="H46" s="229" t="s">
        <v>242</v>
      </c>
      <c r="I46" s="77" t="s">
        <v>243</v>
      </c>
      <c r="J46" s="442" t="s">
        <v>261</v>
      </c>
    </row>
    <row r="47" spans="1:10" ht="15" customHeight="1">
      <c r="A47" s="611">
        <v>0</v>
      </c>
      <c r="B47" s="612"/>
      <c r="C47" s="881"/>
      <c r="D47" s="92">
        <v>0</v>
      </c>
      <c r="E47" s="91" t="s">
        <v>196</v>
      </c>
      <c r="F47" s="91">
        <v>0</v>
      </c>
      <c r="G47" s="151">
        <v>0</v>
      </c>
      <c r="H47" s="401"/>
      <c r="I47" s="401"/>
      <c r="J47" s="402">
        <v>0</v>
      </c>
    </row>
    <row r="48" spans="1:10" ht="15" customHeight="1">
      <c r="A48" s="579" t="s">
        <v>206</v>
      </c>
      <c r="B48" s="580"/>
      <c r="C48" s="581"/>
      <c r="D48" s="79">
        <v>340</v>
      </c>
      <c r="E48" s="79" t="s">
        <v>101</v>
      </c>
      <c r="F48" s="103">
        <v>25</v>
      </c>
      <c r="G48" s="79"/>
      <c r="H48" s="328">
        <v>25</v>
      </c>
      <c r="I48" s="211">
        <v>25</v>
      </c>
      <c r="J48" s="239">
        <v>1</v>
      </c>
    </row>
    <row r="49" spans="1:10" ht="18.75" customHeight="1" thickBot="1">
      <c r="A49" s="843" t="s">
        <v>367</v>
      </c>
      <c r="B49" s="844"/>
      <c r="C49" s="845"/>
      <c r="D49" s="404">
        <v>329</v>
      </c>
      <c r="E49" s="82" t="s">
        <v>101</v>
      </c>
      <c r="F49" s="406">
        <v>40</v>
      </c>
      <c r="G49" s="407"/>
      <c r="H49" s="406">
        <v>40</v>
      </c>
      <c r="I49" s="406">
        <v>40</v>
      </c>
      <c r="J49" s="408">
        <v>1</v>
      </c>
    </row>
    <row r="50" spans="1:7" ht="15" customHeight="1" thickBot="1">
      <c r="A50" s="84"/>
      <c r="B50" s="86"/>
      <c r="C50" s="85"/>
      <c r="D50" s="605" t="s">
        <v>106</v>
      </c>
      <c r="E50" s="606"/>
      <c r="F50" s="607"/>
      <c r="G50" s="89"/>
    </row>
    <row r="51" spans="1:7" ht="12.75">
      <c r="A51" s="84"/>
      <c r="B51" s="86"/>
      <c r="C51" s="85"/>
      <c r="D51" s="94"/>
      <c r="E51" s="94"/>
      <c r="F51" s="94"/>
      <c r="G51" s="95"/>
    </row>
    <row r="52" spans="1:5" ht="12.75">
      <c r="A52" s="12"/>
      <c r="B52" s="12"/>
      <c r="C52" s="12"/>
      <c r="D52" s="87"/>
      <c r="E52" s="20"/>
    </row>
    <row r="65" spans="1:11" ht="20.25">
      <c r="A65" s="874" t="s">
        <v>404</v>
      </c>
      <c r="B65" s="874"/>
      <c r="C65" s="874"/>
      <c r="D65" s="874"/>
      <c r="E65" s="874"/>
      <c r="F65" s="874"/>
      <c r="G65" s="874"/>
      <c r="H65" s="874"/>
      <c r="I65" s="874"/>
      <c r="J65" s="874"/>
      <c r="K65" s="128"/>
    </row>
    <row r="66" spans="1:11" ht="20.25">
      <c r="A66" s="395"/>
      <c r="B66" s="395"/>
      <c r="C66" s="395"/>
      <c r="D66" s="395"/>
      <c r="E66" s="395"/>
      <c r="F66" s="395"/>
      <c r="G66" s="395"/>
      <c r="H66" s="395"/>
      <c r="I66" s="395"/>
      <c r="J66" s="395"/>
      <c r="K66" s="128"/>
    </row>
    <row r="67" spans="1:11" ht="20.25">
      <c r="A67" s="395"/>
      <c r="B67" s="395"/>
      <c r="C67" s="395"/>
      <c r="D67" s="395"/>
      <c r="E67" s="395"/>
      <c r="F67" s="395"/>
      <c r="G67" s="395"/>
      <c r="H67" s="395"/>
      <c r="I67" s="395"/>
      <c r="J67" s="395"/>
      <c r="K67" s="128"/>
    </row>
    <row r="68" spans="1:11" ht="18">
      <c r="A68" s="128"/>
      <c r="B68" s="128"/>
      <c r="C68" s="128"/>
      <c r="D68" s="128"/>
      <c r="E68" s="128"/>
      <c r="F68" s="128"/>
      <c r="G68" s="128"/>
      <c r="H68" s="128"/>
      <c r="I68" s="128"/>
      <c r="J68" s="128"/>
      <c r="K68" s="128"/>
    </row>
    <row r="69" spans="1:11" ht="18">
      <c r="A69" s="128"/>
      <c r="B69" s="128"/>
      <c r="C69" s="128"/>
      <c r="D69" s="128"/>
      <c r="E69" s="128"/>
      <c r="F69" s="128"/>
      <c r="G69" s="128"/>
      <c r="H69" s="128"/>
      <c r="I69" s="128"/>
      <c r="J69" s="128"/>
      <c r="K69" s="128"/>
    </row>
    <row r="70" spans="1:12" ht="18">
      <c r="A70" s="418" t="s">
        <v>356</v>
      </c>
      <c r="B70" s="419"/>
      <c r="C70" s="419"/>
      <c r="D70" s="419"/>
      <c r="E70" s="419"/>
      <c r="F70" s="419"/>
      <c r="G70" s="419"/>
      <c r="H70" s="419"/>
      <c r="I70" s="419"/>
      <c r="J70" s="419"/>
      <c r="K70" s="419"/>
      <c r="L70" s="419"/>
    </row>
    <row r="71" spans="1:12" ht="15">
      <c r="A71" s="420"/>
      <c r="B71" s="420"/>
      <c r="C71" s="420"/>
      <c r="D71" s="420"/>
      <c r="E71" s="420"/>
      <c r="F71" s="420"/>
      <c r="G71" s="420"/>
      <c r="H71" s="399" t="s">
        <v>212</v>
      </c>
      <c r="I71" s="399"/>
      <c r="J71" s="399" t="s">
        <v>145</v>
      </c>
      <c r="K71" s="420"/>
      <c r="L71" s="509" t="s">
        <v>215</v>
      </c>
    </row>
    <row r="72" spans="1:12" ht="15">
      <c r="A72" s="420"/>
      <c r="B72" s="420"/>
      <c r="C72" s="420"/>
      <c r="D72" s="420"/>
      <c r="E72" s="420"/>
      <c r="F72" s="420"/>
      <c r="G72" s="420"/>
      <c r="H72" s="399"/>
      <c r="I72" s="399"/>
      <c r="J72" s="399"/>
      <c r="K72" s="420"/>
      <c r="L72" s="422"/>
    </row>
    <row r="73" spans="1:12" ht="14.25">
      <c r="A73" s="423" t="s">
        <v>383</v>
      </c>
      <c r="B73" s="423"/>
      <c r="C73" s="423"/>
      <c r="D73" s="423"/>
      <c r="E73" s="423"/>
      <c r="F73" s="423"/>
      <c r="G73" s="422"/>
      <c r="H73" s="269"/>
      <c r="I73" s="269"/>
      <c r="J73" s="419"/>
      <c r="K73" s="420"/>
      <c r="L73" s="425"/>
    </row>
    <row r="74" spans="1:12" ht="14.25">
      <c r="A74" s="423"/>
      <c r="B74" s="423"/>
      <c r="C74" s="423"/>
      <c r="D74" s="423"/>
      <c r="E74" s="423"/>
      <c r="F74" s="423"/>
      <c r="G74" s="424"/>
      <c r="H74" s="269"/>
      <c r="I74" s="269"/>
      <c r="J74" s="419"/>
      <c r="K74" s="420"/>
      <c r="L74" s="425"/>
    </row>
    <row r="75" spans="1:12" ht="14.25">
      <c r="A75" s="420"/>
      <c r="B75" s="890" t="s">
        <v>401</v>
      </c>
      <c r="C75" s="890"/>
      <c r="D75" s="890"/>
      <c r="E75" s="890"/>
      <c r="F75" s="890"/>
      <c r="G75" s="425"/>
      <c r="H75" s="422"/>
      <c r="I75" s="422"/>
      <c r="J75" s="422"/>
      <c r="K75" s="420"/>
      <c r="L75" s="425"/>
    </row>
    <row r="76" spans="1:12" ht="14.25">
      <c r="A76" s="420"/>
      <c r="B76" s="434"/>
      <c r="C76" s="425" t="s">
        <v>370</v>
      </c>
      <c r="D76" s="434"/>
      <c r="E76" s="512" t="s">
        <v>402</v>
      </c>
      <c r="F76" s="427">
        <f>B76-D76</f>
        <v>0</v>
      </c>
      <c r="G76" s="511" t="s">
        <v>384</v>
      </c>
      <c r="H76" s="428"/>
      <c r="I76" s="428"/>
      <c r="J76" s="421">
        <f>IF(F76&lt;4,10*F76,40)</f>
        <v>0</v>
      </c>
      <c r="K76" s="420"/>
      <c r="L76" s="425" t="s">
        <v>371</v>
      </c>
    </row>
    <row r="77" spans="1:12" ht="14.25">
      <c r="A77" s="426"/>
      <c r="B77" s="420"/>
      <c r="C77" s="420"/>
      <c r="D77" s="420"/>
      <c r="E77" s="420"/>
      <c r="F77" s="420"/>
      <c r="G77" s="420"/>
      <c r="H77" s="420"/>
      <c r="I77" s="420"/>
      <c r="J77" s="425"/>
      <c r="K77" s="420"/>
      <c r="L77" s="425"/>
    </row>
    <row r="78" spans="1:12" ht="14.25">
      <c r="A78" s="426"/>
      <c r="B78" s="420"/>
      <c r="C78" s="420"/>
      <c r="D78" s="420"/>
      <c r="E78" s="420"/>
      <c r="F78" s="420"/>
      <c r="G78" s="420"/>
      <c r="H78" s="420"/>
      <c r="I78" s="420"/>
      <c r="J78" s="425"/>
      <c r="K78" s="420"/>
      <c r="L78" s="425"/>
    </row>
    <row r="79" spans="1:12" ht="14.25">
      <c r="A79" s="420"/>
      <c r="B79" s="420"/>
      <c r="C79" s="420"/>
      <c r="D79" s="420"/>
      <c r="E79" s="420"/>
      <c r="F79" s="420"/>
      <c r="G79" s="420"/>
      <c r="H79" s="420"/>
      <c r="I79" s="420"/>
      <c r="J79" s="425"/>
      <c r="K79" s="420"/>
      <c r="L79" s="425"/>
    </row>
    <row r="80" spans="1:12" ht="14.25">
      <c r="A80" s="420" t="s">
        <v>382</v>
      </c>
      <c r="B80" s="420"/>
      <c r="C80" s="420"/>
      <c r="D80" s="420"/>
      <c r="E80" s="420"/>
      <c r="F80" s="420"/>
      <c r="G80" s="420"/>
      <c r="H80" s="428"/>
      <c r="I80" s="428"/>
      <c r="J80" s="422"/>
      <c r="K80" s="420"/>
      <c r="L80" s="425"/>
    </row>
    <row r="81" spans="1:12" ht="14.25">
      <c r="A81" s="420"/>
      <c r="B81" s="420"/>
      <c r="C81" s="420"/>
      <c r="D81" s="420"/>
      <c r="E81" s="420"/>
      <c r="F81" s="420"/>
      <c r="G81" s="429"/>
      <c r="H81" s="428"/>
      <c r="I81" s="428"/>
      <c r="J81" s="422"/>
      <c r="K81" s="420"/>
      <c r="L81" s="425"/>
    </row>
    <row r="82" spans="1:12" ht="14.25">
      <c r="A82" s="420"/>
      <c r="B82" s="420" t="s">
        <v>373</v>
      </c>
      <c r="C82" s="420"/>
      <c r="D82" s="420"/>
      <c r="E82" s="420"/>
      <c r="F82" s="434"/>
      <c r="G82" s="511" t="s">
        <v>381</v>
      </c>
      <c r="H82" s="428"/>
      <c r="I82" s="428"/>
      <c r="J82" s="421">
        <f>IF(F82&lt;0.5,50*F82,25)</f>
        <v>0</v>
      </c>
      <c r="K82" s="420"/>
      <c r="L82" s="425" t="s">
        <v>372</v>
      </c>
    </row>
    <row r="83" spans="1:12" ht="14.25">
      <c r="A83" s="420"/>
      <c r="B83" s="420"/>
      <c r="C83" s="420"/>
      <c r="D83" s="420"/>
      <c r="E83" s="420"/>
      <c r="F83" s="420"/>
      <c r="G83" s="429"/>
      <c r="H83" s="428"/>
      <c r="I83" s="428"/>
      <c r="J83" s="422"/>
      <c r="K83" s="420"/>
      <c r="L83" s="425"/>
    </row>
    <row r="84" spans="1:12" ht="14.25">
      <c r="A84" s="420"/>
      <c r="B84" s="420"/>
      <c r="C84" s="420"/>
      <c r="D84" s="420"/>
      <c r="E84" s="420"/>
      <c r="F84" s="420"/>
      <c r="G84" s="429"/>
      <c r="H84" s="428"/>
      <c r="I84" s="428"/>
      <c r="J84" s="422"/>
      <c r="K84" s="420"/>
      <c r="L84" s="425"/>
    </row>
    <row r="85" spans="1:12" ht="14.25">
      <c r="A85" s="420"/>
      <c r="B85" s="420"/>
      <c r="C85" s="420"/>
      <c r="D85" s="420"/>
      <c r="E85" s="420"/>
      <c r="F85" s="420"/>
      <c r="G85" s="429"/>
      <c r="H85" s="422"/>
      <c r="I85" s="422"/>
      <c r="J85" s="422"/>
      <c r="K85" s="420"/>
      <c r="L85" s="425"/>
    </row>
    <row r="86" spans="1:12" ht="14.25">
      <c r="A86" s="420" t="s">
        <v>369</v>
      </c>
      <c r="B86" s="420"/>
      <c r="C86" s="420"/>
      <c r="D86" s="420"/>
      <c r="E86" s="420"/>
      <c r="F86" s="420"/>
      <c r="G86" s="420"/>
      <c r="H86" s="434"/>
      <c r="I86" s="428"/>
      <c r="J86" s="421">
        <f>IF(H86="Yes",20,0)</f>
        <v>0</v>
      </c>
      <c r="K86" s="420"/>
      <c r="L86" s="425">
        <v>20</v>
      </c>
    </row>
    <row r="87" spans="1:12" ht="14.25">
      <c r="A87" s="420" t="s">
        <v>374</v>
      </c>
      <c r="B87" s="420"/>
      <c r="C87" s="420"/>
      <c r="D87" s="420"/>
      <c r="E87" s="420"/>
      <c r="F87" s="420"/>
      <c r="G87" s="420"/>
      <c r="H87" s="420"/>
      <c r="I87" s="420"/>
      <c r="J87" s="425"/>
      <c r="K87" s="420"/>
      <c r="L87" s="425"/>
    </row>
    <row r="88" spans="1:12" ht="14.25">
      <c r="A88" s="420"/>
      <c r="B88" s="420"/>
      <c r="C88" s="420"/>
      <c r="D88" s="420"/>
      <c r="E88" s="420"/>
      <c r="F88" s="420"/>
      <c r="G88" s="420"/>
      <c r="H88" s="420"/>
      <c r="I88" s="420"/>
      <c r="J88" s="425"/>
      <c r="K88" s="420"/>
      <c r="L88" s="425"/>
    </row>
    <row r="89" spans="1:12" ht="14.25">
      <c r="A89" s="420"/>
      <c r="B89" s="420"/>
      <c r="C89" s="420"/>
      <c r="D89" s="420"/>
      <c r="E89" s="420"/>
      <c r="F89" s="420"/>
      <c r="G89" s="420"/>
      <c r="H89" s="420"/>
      <c r="I89" s="420"/>
      <c r="J89" s="425"/>
      <c r="K89" s="420"/>
      <c r="L89" s="425"/>
    </row>
    <row r="90" spans="1:12" ht="14.25">
      <c r="A90" s="420"/>
      <c r="B90" s="420"/>
      <c r="C90" s="420"/>
      <c r="D90" s="420"/>
      <c r="E90" s="420"/>
      <c r="F90" s="420"/>
      <c r="G90" s="420"/>
      <c r="H90" s="420"/>
      <c r="I90" s="420"/>
      <c r="J90" s="425"/>
      <c r="K90" s="420"/>
      <c r="L90" s="425"/>
    </row>
    <row r="91" spans="1:12" ht="14.25">
      <c r="A91" s="420" t="s">
        <v>376</v>
      </c>
      <c r="B91" s="420"/>
      <c r="C91" s="420"/>
      <c r="D91" s="420"/>
      <c r="E91" s="420"/>
      <c r="F91" s="420"/>
      <c r="G91" s="420"/>
      <c r="H91" s="428"/>
      <c r="I91" s="428"/>
      <c r="J91" s="422">
        <f>IF(H91="Yes",15,0)</f>
        <v>0</v>
      </c>
      <c r="K91" s="419"/>
      <c r="L91" s="430"/>
    </row>
    <row r="92" spans="1:12" ht="15">
      <c r="A92" s="420" t="s">
        <v>380</v>
      </c>
      <c r="B92" s="420"/>
      <c r="C92" s="420"/>
      <c r="D92" s="420"/>
      <c r="E92" s="420"/>
      <c r="F92" s="420"/>
      <c r="G92" s="420"/>
      <c r="H92" s="428"/>
      <c r="I92" s="428"/>
      <c r="J92" s="422"/>
      <c r="K92" s="419"/>
      <c r="L92" s="430"/>
    </row>
    <row r="93" spans="1:12" ht="14.25">
      <c r="A93" s="420"/>
      <c r="B93" s="420"/>
      <c r="C93" s="420"/>
      <c r="D93" s="420"/>
      <c r="E93" s="420"/>
      <c r="F93" s="420"/>
      <c r="G93" s="420"/>
      <c r="H93" s="428"/>
      <c r="I93" s="428"/>
      <c r="J93" s="422"/>
      <c r="K93" s="419"/>
      <c r="L93" s="430"/>
    </row>
    <row r="94" spans="1:12" ht="14.25">
      <c r="A94" s="420" t="s">
        <v>375</v>
      </c>
      <c r="B94" s="420"/>
      <c r="C94" s="420"/>
      <c r="D94" s="420"/>
      <c r="E94" s="420"/>
      <c r="F94" s="420"/>
      <c r="G94" s="420"/>
      <c r="H94" s="434"/>
      <c r="I94" s="428"/>
      <c r="J94" s="421">
        <f>IF(H94="Yes",5,0)</f>
        <v>0</v>
      </c>
      <c r="K94" s="420"/>
      <c r="L94" s="425">
        <v>5</v>
      </c>
    </row>
    <row r="95" spans="1:12" ht="14.25">
      <c r="A95" s="420"/>
      <c r="B95" s="420"/>
      <c r="C95" s="420"/>
      <c r="D95" s="420"/>
      <c r="E95" s="420"/>
      <c r="F95" s="420"/>
      <c r="G95" s="420"/>
      <c r="H95" s="420"/>
      <c r="I95" s="420"/>
      <c r="J95" s="425"/>
      <c r="K95" s="420"/>
      <c r="L95" s="425"/>
    </row>
    <row r="96" spans="1:12" ht="14.25">
      <c r="A96" s="420" t="s">
        <v>377</v>
      </c>
      <c r="B96" s="420"/>
      <c r="C96" s="420"/>
      <c r="D96" s="420"/>
      <c r="E96" s="420"/>
      <c r="F96" s="420"/>
      <c r="G96" s="420"/>
      <c r="H96" s="434"/>
      <c r="I96" s="428"/>
      <c r="J96" s="421">
        <f>IF(H96="Yes",5,0)</f>
        <v>0</v>
      </c>
      <c r="K96" s="420"/>
      <c r="L96" s="425">
        <v>5</v>
      </c>
    </row>
    <row r="97" spans="1:12" ht="14.25">
      <c r="A97" s="420"/>
      <c r="B97" s="420"/>
      <c r="C97" s="420"/>
      <c r="D97" s="420"/>
      <c r="E97" s="420"/>
      <c r="F97" s="420"/>
      <c r="G97" s="420"/>
      <c r="H97" s="420"/>
      <c r="I97" s="420"/>
      <c r="J97" s="425"/>
      <c r="K97" s="420"/>
      <c r="L97" s="425"/>
    </row>
    <row r="98" spans="1:12" ht="14.25">
      <c r="A98" s="420" t="s">
        <v>378</v>
      </c>
      <c r="B98" s="420"/>
      <c r="C98" s="420"/>
      <c r="D98" s="420"/>
      <c r="E98" s="420"/>
      <c r="F98" s="420"/>
      <c r="G98" s="420"/>
      <c r="H98" s="434"/>
      <c r="I98" s="428"/>
      <c r="J98" s="421">
        <f>IF(H98="Yes",5,0)</f>
        <v>0</v>
      </c>
      <c r="K98" s="420"/>
      <c r="L98" s="425">
        <v>5</v>
      </c>
    </row>
    <row r="99" spans="1:12" ht="14.25">
      <c r="A99" s="420"/>
      <c r="B99" s="420"/>
      <c r="C99" s="420"/>
      <c r="D99" s="420"/>
      <c r="E99" s="420"/>
      <c r="F99" s="420"/>
      <c r="G99" s="420"/>
      <c r="H99" s="420"/>
      <c r="I99" s="420"/>
      <c r="J99" s="425"/>
      <c r="K99" s="420"/>
      <c r="L99" s="425"/>
    </row>
    <row r="100" spans="1:12" ht="14.25">
      <c r="A100" s="420" t="s">
        <v>379</v>
      </c>
      <c r="B100" s="420"/>
      <c r="C100" s="420"/>
      <c r="D100" s="420"/>
      <c r="E100" s="420"/>
      <c r="F100" s="420"/>
      <c r="G100" s="420"/>
      <c r="H100" s="434"/>
      <c r="I100" s="428"/>
      <c r="J100" s="421">
        <f>IF(H100="Yes",5,0)</f>
        <v>0</v>
      </c>
      <c r="K100" s="420"/>
      <c r="L100" s="425">
        <v>5</v>
      </c>
    </row>
    <row r="101" spans="1:12" ht="14.25">
      <c r="A101" s="420"/>
      <c r="B101" s="420"/>
      <c r="C101" s="420"/>
      <c r="D101" s="420"/>
      <c r="E101" s="420"/>
      <c r="F101" s="420"/>
      <c r="G101" s="420"/>
      <c r="H101" s="428"/>
      <c r="I101" s="428"/>
      <c r="J101" s="422"/>
      <c r="K101" s="420"/>
      <c r="L101" s="425"/>
    </row>
    <row r="102" spans="2:12" ht="15">
      <c r="B102" s="34" t="s">
        <v>387</v>
      </c>
      <c r="C102" s="432"/>
      <c r="D102" s="432"/>
      <c r="E102" s="432"/>
      <c r="F102" s="890" t="s">
        <v>385</v>
      </c>
      <c r="G102" s="891"/>
      <c r="H102" s="431" t="s">
        <v>386</v>
      </c>
      <c r="I102" s="428"/>
      <c r="J102" s="421">
        <f>IF(SUM(J94:J100)&gt;15,15,SUM(J94:J100))</f>
        <v>0</v>
      </c>
      <c r="K102" s="420"/>
      <c r="L102" s="425"/>
    </row>
    <row r="103" spans="2:12" ht="15">
      <c r="B103" s="34"/>
      <c r="C103" s="432"/>
      <c r="D103" s="432"/>
      <c r="E103" s="432"/>
      <c r="F103" s="425"/>
      <c r="G103" s="422"/>
      <c r="H103" s="428"/>
      <c r="I103" s="428"/>
      <c r="J103" s="422"/>
      <c r="K103" s="420"/>
      <c r="L103" s="425"/>
    </row>
    <row r="104" spans="2:12" ht="15">
      <c r="B104" s="34"/>
      <c r="C104" s="432"/>
      <c r="D104" s="432"/>
      <c r="E104" s="432"/>
      <c r="F104" s="425"/>
      <c r="G104" s="422"/>
      <c r="H104" s="428"/>
      <c r="I104" s="428"/>
      <c r="J104" s="422"/>
      <c r="K104" s="420"/>
      <c r="L104" s="425"/>
    </row>
    <row r="105" spans="1:12" ht="14.25">
      <c r="A105" s="420"/>
      <c r="B105" s="420"/>
      <c r="C105" s="420"/>
      <c r="D105" s="420"/>
      <c r="E105" s="420"/>
      <c r="F105" s="420"/>
      <c r="G105" s="420"/>
      <c r="H105" s="420"/>
      <c r="I105" s="420"/>
      <c r="J105" s="422"/>
      <c r="K105" s="420"/>
      <c r="L105" s="420"/>
    </row>
    <row r="106" spans="1:12" ht="15">
      <c r="A106" s="420"/>
      <c r="B106" s="420"/>
      <c r="C106" s="420"/>
      <c r="D106" s="420"/>
      <c r="E106" s="420"/>
      <c r="G106" s="892" t="s">
        <v>403</v>
      </c>
      <c r="H106" s="892"/>
      <c r="I106" s="893"/>
      <c r="J106" s="421">
        <f>J76+J82+J86+J102</f>
        <v>0</v>
      </c>
      <c r="K106" s="420"/>
      <c r="L106" s="420"/>
    </row>
    <row r="107" spans="1:12" ht="14.25">
      <c r="A107" s="420"/>
      <c r="B107" s="420"/>
      <c r="C107" s="420"/>
      <c r="D107" s="420"/>
      <c r="E107" s="420"/>
      <c r="F107" s="423"/>
      <c r="G107" s="423"/>
      <c r="H107" s="424"/>
      <c r="I107" s="424"/>
      <c r="J107" s="422"/>
      <c r="K107" s="420"/>
      <c r="L107" s="420"/>
    </row>
    <row r="108" spans="1:12" ht="14.25">
      <c r="A108" s="420"/>
      <c r="B108" s="420"/>
      <c r="C108" s="420"/>
      <c r="D108" s="420"/>
      <c r="E108" s="420"/>
      <c r="F108" s="423"/>
      <c r="G108" s="423"/>
      <c r="H108" s="424"/>
      <c r="I108" s="424"/>
      <c r="J108" s="422"/>
      <c r="K108" s="420"/>
      <c r="L108" s="420"/>
    </row>
    <row r="109" spans="1:12" ht="14.25">
      <c r="A109" s="133"/>
      <c r="B109" s="133"/>
      <c r="C109" s="133"/>
      <c r="D109" s="133"/>
      <c r="E109" s="133"/>
      <c r="F109" s="139"/>
      <c r="G109" s="139"/>
      <c r="H109" s="140"/>
      <c r="I109" s="140"/>
      <c r="J109" s="137"/>
      <c r="K109" s="133"/>
      <c r="L109" s="133"/>
    </row>
    <row r="110" spans="1:12" ht="14.25">
      <c r="A110" s="138"/>
      <c r="B110" s="138"/>
      <c r="C110" s="138"/>
      <c r="D110" s="138"/>
      <c r="E110" s="138"/>
      <c r="F110" s="133"/>
      <c r="G110" s="133"/>
      <c r="H110" s="133"/>
      <c r="I110" s="133"/>
      <c r="J110" s="133"/>
      <c r="K110" s="133"/>
      <c r="L110" s="133"/>
    </row>
    <row r="111" spans="1:12" ht="14.25">
      <c r="A111" s="138"/>
      <c r="B111" s="138"/>
      <c r="C111" s="138"/>
      <c r="D111" s="138"/>
      <c r="E111" s="138"/>
      <c r="F111" s="133"/>
      <c r="G111" s="133"/>
      <c r="H111" s="133"/>
      <c r="I111" s="133"/>
      <c r="J111" s="133"/>
      <c r="K111" s="133"/>
      <c r="L111" s="133"/>
    </row>
    <row r="112" spans="1:12" ht="14.25">
      <c r="A112" s="138"/>
      <c r="B112" s="138"/>
      <c r="C112" s="138"/>
      <c r="D112" s="138"/>
      <c r="E112" s="138"/>
      <c r="F112" s="133"/>
      <c r="G112" s="133"/>
      <c r="H112" s="133"/>
      <c r="I112" s="133"/>
      <c r="J112" s="133"/>
      <c r="K112" s="133"/>
      <c r="L112" s="133"/>
    </row>
    <row r="113" spans="1:2" ht="12.75">
      <c r="A113" s="15" t="s">
        <v>214</v>
      </c>
      <c r="B113" s="17"/>
    </row>
    <row r="114" spans="1:2" ht="12.75">
      <c r="A114" s="15" t="s">
        <v>71</v>
      </c>
      <c r="B114" s="17"/>
    </row>
    <row r="115" spans="1:2" ht="12.75">
      <c r="A115" s="15" t="s">
        <v>211</v>
      </c>
      <c r="B115" s="17"/>
    </row>
    <row r="116" ht="12.75">
      <c r="A116" s="15" t="s">
        <v>196</v>
      </c>
    </row>
  </sheetData>
  <sheetProtection sheet="1" objects="1" scenarios="1"/>
  <mergeCells count="62">
    <mergeCell ref="A1:I1"/>
    <mergeCell ref="B3:E3"/>
    <mergeCell ref="G3:I3"/>
    <mergeCell ref="D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A10:B10"/>
    <mergeCell ref="C10:E10"/>
    <mergeCell ref="F10:G10"/>
    <mergeCell ref="H10:I10"/>
    <mergeCell ref="A12:G12"/>
    <mergeCell ref="A14:G14"/>
    <mergeCell ref="A16:B16"/>
    <mergeCell ref="F16:H16"/>
    <mergeCell ref="A18:B18"/>
    <mergeCell ref="A19:B19"/>
    <mergeCell ref="A20:B20"/>
    <mergeCell ref="A21:B21"/>
    <mergeCell ref="A22:B22"/>
    <mergeCell ref="A23:B23"/>
    <mergeCell ref="A24:B24"/>
    <mergeCell ref="A25:B25"/>
    <mergeCell ref="A26:B26"/>
    <mergeCell ref="A27:B27"/>
    <mergeCell ref="A28:B28"/>
    <mergeCell ref="A29:B29"/>
    <mergeCell ref="A30:E30"/>
    <mergeCell ref="A31:I31"/>
    <mergeCell ref="A32:B32"/>
    <mergeCell ref="C32:G32"/>
    <mergeCell ref="A34:B34"/>
    <mergeCell ref="C34:G34"/>
    <mergeCell ref="A35:I35"/>
    <mergeCell ref="A37:I37"/>
    <mergeCell ref="A44:J44"/>
    <mergeCell ref="A45:B45"/>
    <mergeCell ref="A46:C46"/>
    <mergeCell ref="G45:J45"/>
    <mergeCell ref="A47:C47"/>
    <mergeCell ref="A49:C49"/>
    <mergeCell ref="D50:F50"/>
    <mergeCell ref="D45:F45"/>
    <mergeCell ref="A48:C48"/>
    <mergeCell ref="A65:J65"/>
    <mergeCell ref="B75:F75"/>
    <mergeCell ref="F102:G102"/>
    <mergeCell ref="G106:I106"/>
  </mergeCells>
  <dataValidations count="5">
    <dataValidation type="list" allowBlank="1" showInputMessage="1" showErrorMessage="1" sqref="C10:E10 H9:I10">
      <formula1>$I$40:$I$42</formula1>
    </dataValidation>
    <dataValidation type="list" allowBlank="1" showInputMessage="1" showErrorMessage="1" sqref="A19:B29">
      <formula1>$A$47:$A$49</formula1>
    </dataValidation>
    <dataValidation type="list" allowBlank="1" showInputMessage="1" showErrorMessage="1" sqref="I81:I85">
      <formula1>$B$48:$B$49</formula1>
    </dataValidation>
    <dataValidation type="list" allowBlank="1" showInputMessage="1" showErrorMessage="1" sqref="I92:I93">
      <formula1>$A$48:$A$50</formula1>
    </dataValidation>
    <dataValidation type="list" allowBlank="1" showInputMessage="1" showErrorMessage="1" sqref="H86 H94 H96 H98 H100">
      <formula1>$A$114:$A$116</formula1>
    </dataValidation>
  </dataValidations>
  <printOptions horizontalCentered="1" verticalCentered="1"/>
  <pageMargins left="0.25" right="0.25" top="0.75" bottom="0.75" header="0.5" footer="0.5"/>
  <pageSetup horizontalDpi="600" verticalDpi="600" orientation="portrait" scale="89" r:id="rId2"/>
  <legacyDrawing r:id="rId1"/>
</worksheet>
</file>

<file path=xl/worksheets/sheet15.xml><?xml version="1.0" encoding="utf-8"?>
<worksheet xmlns="http://schemas.openxmlformats.org/spreadsheetml/2006/main" xmlns:r="http://schemas.openxmlformats.org/officeDocument/2006/relationships">
  <sheetPr codeName="Sheet15">
    <tabColor indexed="40"/>
  </sheetPr>
  <dimension ref="A1:V26"/>
  <sheetViews>
    <sheetView workbookViewId="0" topLeftCell="A1">
      <selection activeCell="A6" sqref="A6:IV6"/>
    </sheetView>
  </sheetViews>
  <sheetFormatPr defaultColWidth="9.140625" defaultRowHeight="12.75"/>
  <cols>
    <col min="1" max="4" width="2.7109375" style="419" customWidth="1"/>
    <col min="5" max="6" width="12.7109375" style="419" customWidth="1"/>
    <col min="7" max="7" width="9.8515625" style="419" customWidth="1"/>
    <col min="8" max="8" width="15.28125" style="521" customWidth="1"/>
    <col min="9" max="9" width="5.00390625" style="521" customWidth="1"/>
    <col min="10" max="10" width="4.421875" style="419" customWidth="1"/>
    <col min="11" max="14" width="5.7109375" style="419" customWidth="1"/>
    <col min="15" max="15" width="5.00390625" style="419" customWidth="1"/>
    <col min="16" max="16" width="10.7109375" style="419" customWidth="1"/>
    <col min="17" max="17" width="12.421875" style="419" customWidth="1"/>
    <col min="18" max="18" width="12.28125" style="419" customWidth="1"/>
    <col min="19" max="19" width="11.421875" style="419" customWidth="1"/>
    <col min="20" max="16384" width="9.140625" style="419" customWidth="1"/>
  </cols>
  <sheetData>
    <row r="1" spans="1:20" s="517" customFormat="1" ht="20.25" customHeight="1">
      <c r="A1" s="898" t="s">
        <v>412</v>
      </c>
      <c r="B1" s="898"/>
      <c r="C1" s="898"/>
      <c r="D1" s="898"/>
      <c r="E1" s="898"/>
      <c r="F1" s="898"/>
      <c r="G1" s="898"/>
      <c r="H1" s="898"/>
      <c r="I1" s="898"/>
      <c r="J1" s="898"/>
      <c r="K1" s="898"/>
      <c r="L1" s="898"/>
      <c r="M1" s="898"/>
      <c r="N1" s="898"/>
      <c r="P1" s="530"/>
      <c r="Q1" s="530"/>
      <c r="R1" s="530"/>
      <c r="S1" s="529"/>
      <c r="T1" s="529"/>
    </row>
    <row r="2" spans="4:20" s="517" customFormat="1" ht="21.75" customHeight="1">
      <c r="D2" s="344"/>
      <c r="E2" s="344"/>
      <c r="F2" s="344"/>
      <c r="G2" s="344"/>
      <c r="H2" s="344"/>
      <c r="I2" s="344"/>
      <c r="J2" s="344"/>
      <c r="K2" s="344"/>
      <c r="L2" s="344"/>
      <c r="M2" s="344"/>
      <c r="N2" s="344"/>
      <c r="P2" s="344"/>
      <c r="Q2" s="344"/>
      <c r="R2" s="344"/>
      <c r="S2" s="529"/>
      <c r="T2" s="529"/>
    </row>
    <row r="3" spans="1:20" ht="35.25" customHeight="1">
      <c r="A3" s="899" t="s">
        <v>413</v>
      </c>
      <c r="B3" s="899"/>
      <c r="C3" s="899"/>
      <c r="D3" s="899"/>
      <c r="E3" s="900" t="s">
        <v>414</v>
      </c>
      <c r="F3" s="900"/>
      <c r="G3" s="527" t="s">
        <v>415</v>
      </c>
      <c r="H3" s="528" t="s">
        <v>416</v>
      </c>
      <c r="I3" s="900" t="s">
        <v>417</v>
      </c>
      <c r="J3" s="900"/>
      <c r="K3" s="900" t="s">
        <v>418</v>
      </c>
      <c r="L3" s="900"/>
      <c r="M3" s="900"/>
      <c r="N3" s="900"/>
      <c r="P3" s="863"/>
      <c r="Q3" s="863"/>
      <c r="R3" s="269"/>
      <c r="S3" s="269"/>
      <c r="T3" s="269"/>
    </row>
    <row r="4" spans="1:21" ht="15" customHeight="1">
      <c r="A4" s="684"/>
      <c r="B4" s="726"/>
      <c r="C4" s="726"/>
      <c r="D4" s="897"/>
      <c r="E4" s="684"/>
      <c r="F4" s="897"/>
      <c r="G4" s="535"/>
      <c r="H4" s="536"/>
      <c r="I4" s="684"/>
      <c r="J4" s="897"/>
      <c r="K4" s="684"/>
      <c r="L4" s="726"/>
      <c r="M4" s="726"/>
      <c r="N4" s="897"/>
      <c r="P4" s="525"/>
      <c r="Q4" s="525"/>
      <c r="R4" s="525"/>
      <c r="S4" s="525"/>
      <c r="T4" s="525"/>
      <c r="U4" s="510"/>
    </row>
    <row r="5" spans="1:21" ht="15" customHeight="1">
      <c r="A5" s="684"/>
      <c r="B5" s="726"/>
      <c r="C5" s="726"/>
      <c r="D5" s="897"/>
      <c r="E5" s="684"/>
      <c r="F5" s="897"/>
      <c r="G5" s="535"/>
      <c r="H5" s="536"/>
      <c r="I5" s="684"/>
      <c r="J5" s="897"/>
      <c r="K5" s="684"/>
      <c r="L5" s="726"/>
      <c r="M5" s="726"/>
      <c r="N5" s="897"/>
      <c r="P5" s="525"/>
      <c r="Q5" s="525"/>
      <c r="R5" s="525"/>
      <c r="S5" s="525"/>
      <c r="T5" s="525"/>
      <c r="U5" s="510"/>
    </row>
    <row r="6" spans="1:21" ht="15" customHeight="1">
      <c r="A6" s="684"/>
      <c r="B6" s="726"/>
      <c r="C6" s="726"/>
      <c r="D6" s="897"/>
      <c r="E6" s="684"/>
      <c r="F6" s="897"/>
      <c r="G6" s="535"/>
      <c r="H6" s="536"/>
      <c r="I6" s="684"/>
      <c r="J6" s="897"/>
      <c r="K6" s="684"/>
      <c r="L6" s="726"/>
      <c r="M6" s="726"/>
      <c r="N6" s="897"/>
      <c r="P6" s="525"/>
      <c r="Q6" s="525"/>
      <c r="R6" s="525"/>
      <c r="S6" s="525"/>
      <c r="T6" s="525"/>
      <c r="U6" s="510"/>
    </row>
    <row r="7" spans="1:21" ht="15" customHeight="1">
      <c r="A7" s="684"/>
      <c r="B7" s="726"/>
      <c r="C7" s="726"/>
      <c r="D7" s="897"/>
      <c r="E7" s="684"/>
      <c r="F7" s="897"/>
      <c r="G7" s="535"/>
      <c r="H7" s="536"/>
      <c r="I7" s="684"/>
      <c r="J7" s="897"/>
      <c r="K7" s="684"/>
      <c r="L7" s="726"/>
      <c r="M7" s="726"/>
      <c r="N7" s="897"/>
      <c r="P7" s="525"/>
      <c r="Q7" s="525"/>
      <c r="R7" s="525"/>
      <c r="S7" s="525"/>
      <c r="T7" s="525"/>
      <c r="U7" s="510"/>
    </row>
    <row r="8" spans="4:20" ht="15" customHeight="1">
      <c r="D8" s="269"/>
      <c r="E8" s="269"/>
      <c r="F8" s="269"/>
      <c r="G8" s="269"/>
      <c r="H8" s="520"/>
      <c r="I8" s="520"/>
      <c r="J8" s="269"/>
      <c r="K8" s="269"/>
      <c r="L8" s="269"/>
      <c r="M8" s="269"/>
      <c r="N8" s="269"/>
      <c r="P8" s="525"/>
      <c r="Q8" s="531"/>
      <c r="R8" s="532"/>
      <c r="S8" s="533"/>
      <c r="T8" s="269"/>
    </row>
    <row r="9" spans="4:20" ht="15" customHeight="1">
      <c r="D9" s="269"/>
      <c r="E9" s="269"/>
      <c r="F9" s="269"/>
      <c r="G9" s="269"/>
      <c r="H9" s="520"/>
      <c r="I9" s="520"/>
      <c r="J9" s="269"/>
      <c r="K9" s="269"/>
      <c r="L9" s="269"/>
      <c r="M9" s="269"/>
      <c r="N9" s="269"/>
      <c r="P9" s="525"/>
      <c r="Q9" s="531"/>
      <c r="R9" s="532"/>
      <c r="S9" s="518"/>
      <c r="T9" s="269"/>
    </row>
    <row r="10" spans="4:20" ht="15" customHeight="1">
      <c r="D10" s="269"/>
      <c r="E10" s="269"/>
      <c r="F10" s="269"/>
      <c r="G10" s="269"/>
      <c r="H10" s="520"/>
      <c r="I10" s="520"/>
      <c r="J10" s="269"/>
      <c r="K10" s="269"/>
      <c r="L10" s="269"/>
      <c r="M10" s="269"/>
      <c r="N10" s="269"/>
      <c r="P10" s="525"/>
      <c r="Q10" s="531"/>
      <c r="R10" s="532"/>
      <c r="S10" s="518"/>
      <c r="T10" s="269"/>
    </row>
    <row r="11" spans="16:20" ht="15" customHeight="1">
      <c r="P11" s="525"/>
      <c r="Q11" s="531"/>
      <c r="R11" s="532"/>
      <c r="S11" s="518"/>
      <c r="T11" s="269"/>
    </row>
    <row r="12" spans="16:20" ht="15" customHeight="1">
      <c r="P12" s="525"/>
      <c r="Q12" s="531"/>
      <c r="R12" s="532"/>
      <c r="S12" s="518"/>
      <c r="T12" s="269"/>
    </row>
    <row r="13" spans="16:20" ht="15" customHeight="1">
      <c r="P13" s="269"/>
      <c r="Q13" s="269"/>
      <c r="R13" s="269"/>
      <c r="S13" s="518"/>
      <c r="T13" s="269"/>
    </row>
    <row r="14" spans="16:20" ht="15" customHeight="1">
      <c r="P14" s="534"/>
      <c r="Q14" s="534"/>
      <c r="R14" s="519"/>
      <c r="S14" s="534"/>
      <c r="T14" s="269"/>
    </row>
    <row r="15" spans="16:20" ht="15" customHeight="1">
      <c r="P15" s="519"/>
      <c r="Q15" s="519"/>
      <c r="R15" s="519"/>
      <c r="S15" s="519"/>
      <c r="T15" s="269"/>
    </row>
    <row r="16" spans="16:20" ht="15" customHeight="1">
      <c r="P16" s="534"/>
      <c r="Q16" s="534"/>
      <c r="R16" s="519"/>
      <c r="S16" s="534"/>
      <c r="T16" s="269"/>
    </row>
    <row r="17" spans="16:20" ht="15" customHeight="1">
      <c r="P17" s="519"/>
      <c r="Q17" s="519"/>
      <c r="R17" s="519"/>
      <c r="S17" s="519"/>
      <c r="T17" s="269"/>
    </row>
    <row r="18" spans="16:20" ht="15" customHeight="1">
      <c r="P18" s="534"/>
      <c r="Q18" s="519"/>
      <c r="R18" s="519"/>
      <c r="S18" s="519"/>
      <c r="T18" s="269"/>
    </row>
    <row r="19" spans="16:22" ht="15" customHeight="1">
      <c r="P19" s="519"/>
      <c r="Q19" s="519"/>
      <c r="R19" s="519"/>
      <c r="S19" s="519"/>
      <c r="T19" s="272"/>
      <c r="U19" s="272"/>
      <c r="V19" s="272"/>
    </row>
    <row r="20" spans="16:22" ht="15" customHeight="1">
      <c r="P20" s="534"/>
      <c r="Q20" s="519"/>
      <c r="R20" s="519"/>
      <c r="S20" s="519"/>
      <c r="T20" s="269"/>
      <c r="U20" s="269"/>
      <c r="V20" s="269"/>
    </row>
    <row r="21" spans="20:22" ht="15" customHeight="1">
      <c r="T21" s="272"/>
      <c r="U21" s="272"/>
      <c r="V21" s="272"/>
    </row>
    <row r="22" spans="20:22" ht="15" customHeight="1">
      <c r="T22" s="269"/>
      <c r="U22" s="269"/>
      <c r="V22" s="269"/>
    </row>
    <row r="23" spans="20:22" ht="15" customHeight="1">
      <c r="T23" s="269"/>
      <c r="U23" s="269"/>
      <c r="V23" s="269"/>
    </row>
    <row r="24" spans="20:22" ht="15" customHeight="1">
      <c r="T24" s="269"/>
      <c r="U24" s="269"/>
      <c r="V24" s="269"/>
    </row>
    <row r="25" spans="20:22" ht="15" customHeight="1">
      <c r="T25" s="269"/>
      <c r="U25" s="269"/>
      <c r="V25" s="269"/>
    </row>
    <row r="26" ht="15" customHeight="1">
      <c r="P26" s="269"/>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mergeCells count="22">
    <mergeCell ref="A6:D6"/>
    <mergeCell ref="E6:F6"/>
    <mergeCell ref="I6:J6"/>
    <mergeCell ref="K6:N6"/>
    <mergeCell ref="A1:N1"/>
    <mergeCell ref="P3:Q3"/>
    <mergeCell ref="A3:D3"/>
    <mergeCell ref="I3:J3"/>
    <mergeCell ref="K3:N3"/>
    <mergeCell ref="E3:F3"/>
    <mergeCell ref="A4:D4"/>
    <mergeCell ref="E4:F4"/>
    <mergeCell ref="I4:J4"/>
    <mergeCell ref="K4:N4"/>
    <mergeCell ref="A7:D7"/>
    <mergeCell ref="E7:F7"/>
    <mergeCell ref="I7:J7"/>
    <mergeCell ref="K7:N7"/>
    <mergeCell ref="A5:D5"/>
    <mergeCell ref="E5:F5"/>
    <mergeCell ref="I5:J5"/>
    <mergeCell ref="K5:N5"/>
  </mergeCells>
  <printOptions horizontalCentered="1"/>
  <pageMargins left="0.6" right="0.6" top="1" bottom="1" header="0.5" footer="0.5"/>
  <pageSetup horizontalDpi="600" verticalDpi="600" orientation="portrait" r:id="rId2"/>
  <legacyDrawing r:id="rId1"/>
</worksheet>
</file>

<file path=xl/worksheets/sheet16.xml><?xml version="1.0" encoding="utf-8"?>
<worksheet xmlns="http://schemas.openxmlformats.org/spreadsheetml/2006/main" xmlns:r="http://schemas.openxmlformats.org/officeDocument/2006/relationships">
  <sheetPr codeName="Sheet16"/>
  <dimension ref="A2:N34"/>
  <sheetViews>
    <sheetView workbookViewId="0" topLeftCell="A1">
      <selection activeCell="A1" sqref="A1"/>
    </sheetView>
  </sheetViews>
  <sheetFormatPr defaultColWidth="9.140625" defaultRowHeight="12.75"/>
  <cols>
    <col min="1" max="4" width="3.7109375" style="419" customWidth="1"/>
    <col min="5" max="6" width="11.7109375" style="419" customWidth="1"/>
    <col min="7" max="7" width="9.8515625" style="419" customWidth="1"/>
    <col min="8" max="8" width="15.28125" style="521" customWidth="1"/>
    <col min="9" max="9" width="5.00390625" style="521" customWidth="1"/>
    <col min="10" max="10" width="4.421875" style="419" customWidth="1"/>
    <col min="11" max="14" width="5.7109375" style="419" customWidth="1"/>
    <col min="15" max="15" width="5.00390625" style="419" customWidth="1"/>
    <col min="16" max="16" width="10.7109375" style="419" customWidth="1"/>
    <col min="17" max="17" width="12.421875" style="419" customWidth="1"/>
    <col min="18" max="18" width="12.28125" style="419" customWidth="1"/>
    <col min="19" max="19" width="11.421875" style="419" customWidth="1"/>
    <col min="20" max="16384" width="9.140625" style="419" customWidth="1"/>
  </cols>
  <sheetData>
    <row r="1" ht="15" customHeight="1"/>
    <row r="2" spans="1:14" ht="19.5" customHeight="1">
      <c r="A2" s="916" t="s">
        <v>412</v>
      </c>
      <c r="B2" s="916"/>
      <c r="C2" s="916"/>
      <c r="D2" s="916"/>
      <c r="E2" s="916"/>
      <c r="F2" s="916"/>
      <c r="G2" s="916"/>
      <c r="H2" s="916"/>
      <c r="I2" s="916"/>
      <c r="J2" s="916"/>
      <c r="K2" s="916"/>
      <c r="L2" s="916"/>
      <c r="M2" s="916"/>
      <c r="N2" s="916"/>
    </row>
    <row r="3" spans="1:14" ht="12.75" customHeight="1" thickBot="1">
      <c r="A3" s="517"/>
      <c r="B3" s="517"/>
      <c r="C3" s="517"/>
      <c r="D3" s="344"/>
      <c r="E3" s="344"/>
      <c r="F3" s="344"/>
      <c r="G3" s="344"/>
      <c r="H3" s="344"/>
      <c r="I3" s="344"/>
      <c r="J3" s="344"/>
      <c r="K3" s="344"/>
      <c r="L3" s="344"/>
      <c r="M3" s="344"/>
      <c r="N3" s="344"/>
    </row>
    <row r="4" spans="1:14" ht="30.75" customHeight="1" thickBot="1">
      <c r="A4" s="917" t="s">
        <v>413</v>
      </c>
      <c r="B4" s="918"/>
      <c r="C4" s="918"/>
      <c r="D4" s="919"/>
      <c r="E4" s="918" t="s">
        <v>414</v>
      </c>
      <c r="F4" s="918"/>
      <c r="G4" s="110" t="s">
        <v>415</v>
      </c>
      <c r="H4" s="541" t="s">
        <v>416</v>
      </c>
      <c r="I4" s="918" t="s">
        <v>417</v>
      </c>
      <c r="J4" s="918"/>
      <c r="K4" s="918" t="s">
        <v>418</v>
      </c>
      <c r="L4" s="918"/>
      <c r="M4" s="918"/>
      <c r="N4" s="920"/>
    </row>
    <row r="5" spans="1:14" ht="19.5" customHeight="1">
      <c r="A5" s="911"/>
      <c r="B5" s="912"/>
      <c r="C5" s="912"/>
      <c r="D5" s="913"/>
      <c r="E5" s="912"/>
      <c r="F5" s="912"/>
      <c r="G5" s="539"/>
      <c r="H5" s="540"/>
      <c r="I5" s="912"/>
      <c r="J5" s="912"/>
      <c r="K5" s="914"/>
      <c r="L5" s="914"/>
      <c r="M5" s="914"/>
      <c r="N5" s="915"/>
    </row>
    <row r="6" spans="1:14" ht="19.5" customHeight="1">
      <c r="A6" s="909"/>
      <c r="B6" s="726"/>
      <c r="C6" s="726"/>
      <c r="D6" s="726"/>
      <c r="E6" s="906"/>
      <c r="F6" s="906"/>
      <c r="G6" s="535"/>
      <c r="H6" s="536"/>
      <c r="I6" s="906"/>
      <c r="J6" s="906"/>
      <c r="K6" s="907"/>
      <c r="L6" s="907"/>
      <c r="M6" s="907"/>
      <c r="N6" s="908"/>
    </row>
    <row r="7" spans="1:14" ht="19.5" customHeight="1">
      <c r="A7" s="909"/>
      <c r="B7" s="726"/>
      <c r="C7" s="726"/>
      <c r="D7" s="726"/>
      <c r="E7" s="906"/>
      <c r="F7" s="906"/>
      <c r="G7" s="535"/>
      <c r="H7" s="536"/>
      <c r="I7" s="906"/>
      <c r="J7" s="906"/>
      <c r="K7" s="907"/>
      <c r="L7" s="907"/>
      <c r="M7" s="907"/>
      <c r="N7" s="908"/>
    </row>
    <row r="8" spans="1:14" ht="19.5" customHeight="1">
      <c r="A8" s="909"/>
      <c r="B8" s="726"/>
      <c r="C8" s="726"/>
      <c r="D8" s="726"/>
      <c r="E8" s="906"/>
      <c r="F8" s="906"/>
      <c r="G8" s="535"/>
      <c r="H8" s="536"/>
      <c r="I8" s="906"/>
      <c r="J8" s="906"/>
      <c r="K8" s="907"/>
      <c r="L8" s="907"/>
      <c r="M8" s="907"/>
      <c r="N8" s="908"/>
    </row>
    <row r="9" spans="1:14" ht="19.5" customHeight="1">
      <c r="A9" s="909"/>
      <c r="B9" s="726"/>
      <c r="C9" s="726"/>
      <c r="D9" s="726"/>
      <c r="E9" s="906"/>
      <c r="F9" s="906"/>
      <c r="G9" s="535"/>
      <c r="H9" s="536"/>
      <c r="I9" s="906"/>
      <c r="J9" s="906"/>
      <c r="K9" s="907"/>
      <c r="L9" s="907"/>
      <c r="M9" s="907"/>
      <c r="N9" s="908"/>
    </row>
    <row r="10" spans="1:14" ht="19.5" customHeight="1">
      <c r="A10" s="909"/>
      <c r="B10" s="910"/>
      <c r="C10" s="910"/>
      <c r="D10" s="910"/>
      <c r="E10" s="906"/>
      <c r="F10" s="906"/>
      <c r="G10" s="535"/>
      <c r="H10" s="536"/>
      <c r="I10" s="906"/>
      <c r="J10" s="906"/>
      <c r="K10" s="907"/>
      <c r="L10" s="907"/>
      <c r="M10" s="907"/>
      <c r="N10" s="908"/>
    </row>
    <row r="11" spans="1:14" ht="19.5" customHeight="1">
      <c r="A11" s="909"/>
      <c r="B11" s="726"/>
      <c r="C11" s="726"/>
      <c r="D11" s="726"/>
      <c r="E11" s="906"/>
      <c r="F11" s="906"/>
      <c r="G11" s="535"/>
      <c r="H11" s="536"/>
      <c r="I11" s="906"/>
      <c r="J11" s="906"/>
      <c r="K11" s="907"/>
      <c r="L11" s="907"/>
      <c r="M11" s="907"/>
      <c r="N11" s="908"/>
    </row>
    <row r="12" spans="1:14" ht="19.5" customHeight="1">
      <c r="A12" s="909"/>
      <c r="B12" s="726"/>
      <c r="C12" s="726"/>
      <c r="D12" s="726"/>
      <c r="E12" s="906"/>
      <c r="F12" s="906"/>
      <c r="G12" s="535"/>
      <c r="H12" s="536"/>
      <c r="I12" s="906"/>
      <c r="J12" s="906"/>
      <c r="K12" s="907"/>
      <c r="L12" s="907"/>
      <c r="M12" s="907"/>
      <c r="N12" s="908"/>
    </row>
    <row r="13" spans="1:14" ht="19.5" customHeight="1">
      <c r="A13" s="909"/>
      <c r="B13" s="726"/>
      <c r="C13" s="726"/>
      <c r="D13" s="726"/>
      <c r="E13" s="906"/>
      <c r="F13" s="906"/>
      <c r="G13" s="535"/>
      <c r="H13" s="536"/>
      <c r="I13" s="906"/>
      <c r="J13" s="906"/>
      <c r="K13" s="907"/>
      <c r="L13" s="907"/>
      <c r="M13" s="907"/>
      <c r="N13" s="908"/>
    </row>
    <row r="14" spans="1:14" ht="19.5" customHeight="1">
      <c r="A14" s="909"/>
      <c r="B14" s="726"/>
      <c r="C14" s="726"/>
      <c r="D14" s="726"/>
      <c r="E14" s="906"/>
      <c r="F14" s="906"/>
      <c r="G14" s="535"/>
      <c r="H14" s="536"/>
      <c r="I14" s="906"/>
      <c r="J14" s="906"/>
      <c r="K14" s="907"/>
      <c r="L14" s="907"/>
      <c r="M14" s="907"/>
      <c r="N14" s="908"/>
    </row>
    <row r="15" spans="1:14" ht="19.5" customHeight="1">
      <c r="A15" s="909"/>
      <c r="B15" s="726"/>
      <c r="C15" s="726"/>
      <c r="D15" s="726"/>
      <c r="E15" s="906"/>
      <c r="F15" s="906"/>
      <c r="G15" s="535"/>
      <c r="H15" s="536"/>
      <c r="I15" s="906"/>
      <c r="J15" s="906"/>
      <c r="K15" s="907"/>
      <c r="L15" s="907"/>
      <c r="M15" s="907"/>
      <c r="N15" s="908"/>
    </row>
    <row r="16" spans="1:14" ht="19.5" customHeight="1">
      <c r="A16" s="909"/>
      <c r="B16" s="726"/>
      <c r="C16" s="726"/>
      <c r="D16" s="726"/>
      <c r="E16" s="906"/>
      <c r="F16" s="906"/>
      <c r="G16" s="535"/>
      <c r="H16" s="536"/>
      <c r="I16" s="906"/>
      <c r="J16" s="906"/>
      <c r="K16" s="907"/>
      <c r="L16" s="907"/>
      <c r="M16" s="907"/>
      <c r="N16" s="908"/>
    </row>
    <row r="17" spans="1:14" ht="19.5" customHeight="1">
      <c r="A17" s="909"/>
      <c r="B17" s="726"/>
      <c r="C17" s="726"/>
      <c r="D17" s="726"/>
      <c r="E17" s="906"/>
      <c r="F17" s="906"/>
      <c r="G17" s="535"/>
      <c r="H17" s="536"/>
      <c r="I17" s="906"/>
      <c r="J17" s="906"/>
      <c r="K17" s="907"/>
      <c r="L17" s="907"/>
      <c r="M17" s="907"/>
      <c r="N17" s="908"/>
    </row>
    <row r="18" spans="1:14" ht="19.5" customHeight="1">
      <c r="A18" s="905"/>
      <c r="B18" s="906"/>
      <c r="C18" s="906"/>
      <c r="D18" s="684"/>
      <c r="E18" s="906"/>
      <c r="F18" s="906"/>
      <c r="G18" s="535"/>
      <c r="H18" s="536"/>
      <c r="I18" s="906"/>
      <c r="J18" s="906"/>
      <c r="K18" s="907"/>
      <c r="L18" s="907"/>
      <c r="M18" s="907"/>
      <c r="N18" s="908"/>
    </row>
    <row r="19" spans="1:14" ht="19.5" customHeight="1">
      <c r="A19" s="905"/>
      <c r="B19" s="906"/>
      <c r="C19" s="906"/>
      <c r="D19" s="684"/>
      <c r="E19" s="906"/>
      <c r="F19" s="906"/>
      <c r="G19" s="535"/>
      <c r="H19" s="536"/>
      <c r="I19" s="906"/>
      <c r="J19" s="906"/>
      <c r="K19" s="907"/>
      <c r="L19" s="907"/>
      <c r="M19" s="907"/>
      <c r="N19" s="908"/>
    </row>
    <row r="20" spans="1:14" ht="19.5" customHeight="1">
      <c r="A20" s="905"/>
      <c r="B20" s="906"/>
      <c r="C20" s="906"/>
      <c r="D20" s="684"/>
      <c r="E20" s="906"/>
      <c r="F20" s="906"/>
      <c r="G20" s="535"/>
      <c r="H20" s="536"/>
      <c r="I20" s="906"/>
      <c r="J20" s="906"/>
      <c r="K20" s="907"/>
      <c r="L20" s="907"/>
      <c r="M20" s="907"/>
      <c r="N20" s="908"/>
    </row>
    <row r="21" spans="1:14" ht="19.5" customHeight="1">
      <c r="A21" s="905"/>
      <c r="B21" s="906"/>
      <c r="C21" s="906"/>
      <c r="D21" s="684"/>
      <c r="E21" s="906"/>
      <c r="F21" s="906"/>
      <c r="G21" s="535"/>
      <c r="H21" s="536"/>
      <c r="I21" s="906"/>
      <c r="J21" s="906"/>
      <c r="K21" s="907"/>
      <c r="L21" s="907"/>
      <c r="M21" s="907"/>
      <c r="N21" s="908"/>
    </row>
    <row r="22" spans="1:14" ht="19.5" customHeight="1">
      <c r="A22" s="905"/>
      <c r="B22" s="906"/>
      <c r="C22" s="906"/>
      <c r="D22" s="684"/>
      <c r="E22" s="906"/>
      <c r="F22" s="906"/>
      <c r="G22" s="535"/>
      <c r="H22" s="536"/>
      <c r="I22" s="906"/>
      <c r="J22" s="906"/>
      <c r="K22" s="907"/>
      <c r="L22" s="907"/>
      <c r="M22" s="907"/>
      <c r="N22" s="908"/>
    </row>
    <row r="23" spans="1:14" ht="19.5" customHeight="1">
      <c r="A23" s="905"/>
      <c r="B23" s="906"/>
      <c r="C23" s="906"/>
      <c r="D23" s="684"/>
      <c r="E23" s="906"/>
      <c r="F23" s="906"/>
      <c r="G23" s="535"/>
      <c r="H23" s="536"/>
      <c r="I23" s="906"/>
      <c r="J23" s="906"/>
      <c r="K23" s="907"/>
      <c r="L23" s="907"/>
      <c r="M23" s="907"/>
      <c r="N23" s="908"/>
    </row>
    <row r="24" spans="1:14" ht="19.5" customHeight="1">
      <c r="A24" s="905"/>
      <c r="B24" s="906"/>
      <c r="C24" s="906"/>
      <c r="D24" s="684"/>
      <c r="E24" s="906"/>
      <c r="F24" s="906"/>
      <c r="G24" s="535"/>
      <c r="H24" s="536"/>
      <c r="I24" s="906"/>
      <c r="J24" s="906"/>
      <c r="K24" s="907"/>
      <c r="L24" s="907"/>
      <c r="M24" s="907"/>
      <c r="N24" s="908"/>
    </row>
    <row r="25" spans="1:14" ht="19.5" customHeight="1">
      <c r="A25" s="905"/>
      <c r="B25" s="906"/>
      <c r="C25" s="906"/>
      <c r="D25" s="684"/>
      <c r="E25" s="906"/>
      <c r="F25" s="906"/>
      <c r="G25" s="535"/>
      <c r="H25" s="536"/>
      <c r="I25" s="906"/>
      <c r="J25" s="906"/>
      <c r="K25" s="907"/>
      <c r="L25" s="907"/>
      <c r="M25" s="907"/>
      <c r="N25" s="908"/>
    </row>
    <row r="26" spans="1:14" ht="19.5" customHeight="1">
      <c r="A26" s="905"/>
      <c r="B26" s="906"/>
      <c r="C26" s="906"/>
      <c r="D26" s="684"/>
      <c r="E26" s="906"/>
      <c r="F26" s="906"/>
      <c r="G26" s="535"/>
      <c r="H26" s="536"/>
      <c r="I26" s="906"/>
      <c r="J26" s="906"/>
      <c r="K26" s="907"/>
      <c r="L26" s="907"/>
      <c r="M26" s="907"/>
      <c r="N26" s="908"/>
    </row>
    <row r="27" spans="1:14" ht="19.5" customHeight="1">
      <c r="A27" s="905"/>
      <c r="B27" s="906"/>
      <c r="C27" s="906"/>
      <c r="D27" s="684"/>
      <c r="E27" s="906"/>
      <c r="F27" s="906"/>
      <c r="G27" s="535"/>
      <c r="H27" s="536"/>
      <c r="I27" s="906"/>
      <c r="J27" s="906"/>
      <c r="K27" s="907"/>
      <c r="L27" s="907"/>
      <c r="M27" s="907"/>
      <c r="N27" s="908"/>
    </row>
    <row r="28" spans="1:14" ht="19.5" customHeight="1">
      <c r="A28" s="905"/>
      <c r="B28" s="906"/>
      <c r="C28" s="906"/>
      <c r="D28" s="684"/>
      <c r="E28" s="906"/>
      <c r="F28" s="906"/>
      <c r="G28" s="535"/>
      <c r="H28" s="536"/>
      <c r="I28" s="906"/>
      <c r="J28" s="906"/>
      <c r="K28" s="907"/>
      <c r="L28" s="907"/>
      <c r="M28" s="907"/>
      <c r="N28" s="908"/>
    </row>
    <row r="29" spans="1:14" ht="19.5" customHeight="1">
      <c r="A29" s="905"/>
      <c r="B29" s="906"/>
      <c r="C29" s="906"/>
      <c r="D29" s="684"/>
      <c r="E29" s="906"/>
      <c r="F29" s="906"/>
      <c r="G29" s="535"/>
      <c r="H29" s="536"/>
      <c r="I29" s="906"/>
      <c r="J29" s="906"/>
      <c r="K29" s="907"/>
      <c r="L29" s="907"/>
      <c r="M29" s="907"/>
      <c r="N29" s="908"/>
    </row>
    <row r="30" spans="1:14" ht="19.5" customHeight="1">
      <c r="A30" s="905"/>
      <c r="B30" s="906"/>
      <c r="C30" s="906"/>
      <c r="D30" s="684"/>
      <c r="E30" s="906"/>
      <c r="F30" s="906"/>
      <c r="G30" s="535"/>
      <c r="H30" s="536"/>
      <c r="I30" s="906"/>
      <c r="J30" s="906"/>
      <c r="K30" s="907"/>
      <c r="L30" s="907"/>
      <c r="M30" s="907"/>
      <c r="N30" s="908"/>
    </row>
    <row r="31" spans="1:14" ht="19.5" customHeight="1">
      <c r="A31" s="905"/>
      <c r="B31" s="906"/>
      <c r="C31" s="906"/>
      <c r="D31" s="684"/>
      <c r="E31" s="906"/>
      <c r="F31" s="906"/>
      <c r="G31" s="535"/>
      <c r="H31" s="536"/>
      <c r="I31" s="906"/>
      <c r="J31" s="906"/>
      <c r="K31" s="907"/>
      <c r="L31" s="907"/>
      <c r="M31" s="907"/>
      <c r="N31" s="908"/>
    </row>
    <row r="32" spans="1:14" ht="19.5" customHeight="1">
      <c r="A32" s="905"/>
      <c r="B32" s="906"/>
      <c r="C32" s="906"/>
      <c r="D32" s="684"/>
      <c r="E32" s="906"/>
      <c r="F32" s="906"/>
      <c r="G32" s="535"/>
      <c r="H32" s="536"/>
      <c r="I32" s="906"/>
      <c r="J32" s="906"/>
      <c r="K32" s="907"/>
      <c r="L32" s="907"/>
      <c r="M32" s="907"/>
      <c r="N32" s="908"/>
    </row>
    <row r="33" spans="1:14" ht="19.5" customHeight="1">
      <c r="A33" s="905"/>
      <c r="B33" s="906"/>
      <c r="C33" s="906"/>
      <c r="D33" s="684"/>
      <c r="E33" s="906"/>
      <c r="F33" s="906"/>
      <c r="G33" s="535"/>
      <c r="H33" s="536"/>
      <c r="I33" s="906"/>
      <c r="J33" s="906"/>
      <c r="K33" s="907"/>
      <c r="L33" s="907"/>
      <c r="M33" s="907"/>
      <c r="N33" s="908"/>
    </row>
    <row r="34" spans="1:14" ht="19.5" customHeight="1" thickBot="1">
      <c r="A34" s="901"/>
      <c r="B34" s="902"/>
      <c r="C34" s="902"/>
      <c r="D34" s="771"/>
      <c r="E34" s="902"/>
      <c r="F34" s="902"/>
      <c r="G34" s="537"/>
      <c r="H34" s="538"/>
      <c r="I34" s="902"/>
      <c r="J34" s="902"/>
      <c r="K34" s="903"/>
      <c r="L34" s="903"/>
      <c r="M34" s="903"/>
      <c r="N34" s="90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sheetProtection sheet="1" objects="1" scenarios="1"/>
  <mergeCells count="125">
    <mergeCell ref="A2:N2"/>
    <mergeCell ref="A4:D4"/>
    <mergeCell ref="E4:F4"/>
    <mergeCell ref="I4:J4"/>
    <mergeCell ref="K4:N4"/>
    <mergeCell ref="A5:D5"/>
    <mergeCell ref="E5:F5"/>
    <mergeCell ref="I5:J5"/>
    <mergeCell ref="K5:N5"/>
    <mergeCell ref="A6:D6"/>
    <mergeCell ref="E6:F6"/>
    <mergeCell ref="I6:J6"/>
    <mergeCell ref="K6:N6"/>
    <mergeCell ref="A7:D7"/>
    <mergeCell ref="E7:F7"/>
    <mergeCell ref="I7:J7"/>
    <mergeCell ref="K7:N7"/>
    <mergeCell ref="A8:D8"/>
    <mergeCell ref="E8:F8"/>
    <mergeCell ref="I8:J8"/>
    <mergeCell ref="K8:N8"/>
    <mergeCell ref="A9:D9"/>
    <mergeCell ref="E9:F9"/>
    <mergeCell ref="I9:J9"/>
    <mergeCell ref="K9:N9"/>
    <mergeCell ref="A10:D10"/>
    <mergeCell ref="E10:F10"/>
    <mergeCell ref="I10:J10"/>
    <mergeCell ref="K10:N10"/>
    <mergeCell ref="A11:D11"/>
    <mergeCell ref="E11:F11"/>
    <mergeCell ref="I11:J11"/>
    <mergeCell ref="K11:N11"/>
    <mergeCell ref="A12:D12"/>
    <mergeCell ref="E12:F12"/>
    <mergeCell ref="I12:J12"/>
    <mergeCell ref="K12:N12"/>
    <mergeCell ref="A13:D13"/>
    <mergeCell ref="E13:F13"/>
    <mergeCell ref="I13:J13"/>
    <mergeCell ref="K13:N13"/>
    <mergeCell ref="A14:D14"/>
    <mergeCell ref="E14:F14"/>
    <mergeCell ref="I14:J14"/>
    <mergeCell ref="K14:N14"/>
    <mergeCell ref="A15:D15"/>
    <mergeCell ref="E15:F15"/>
    <mergeCell ref="I15:J15"/>
    <mergeCell ref="K15:N15"/>
    <mergeCell ref="A16:D16"/>
    <mergeCell ref="E16:F16"/>
    <mergeCell ref="I16:J16"/>
    <mergeCell ref="K16:N16"/>
    <mergeCell ref="A17:D17"/>
    <mergeCell ref="E17:F17"/>
    <mergeCell ref="I17:J17"/>
    <mergeCell ref="K17:N17"/>
    <mergeCell ref="A18:D18"/>
    <mergeCell ref="E18:F18"/>
    <mergeCell ref="I18:J18"/>
    <mergeCell ref="K18:N18"/>
    <mergeCell ref="A19:D19"/>
    <mergeCell ref="E19:F19"/>
    <mergeCell ref="I19:J19"/>
    <mergeCell ref="K19:N19"/>
    <mergeCell ref="A20:D20"/>
    <mergeCell ref="E20:F20"/>
    <mergeCell ref="I20:J20"/>
    <mergeCell ref="K20:N20"/>
    <mergeCell ref="A21:D21"/>
    <mergeCell ref="E21:F21"/>
    <mergeCell ref="I21:J21"/>
    <mergeCell ref="K21:N21"/>
    <mergeCell ref="A22:D22"/>
    <mergeCell ref="E22:F22"/>
    <mergeCell ref="I22:J22"/>
    <mergeCell ref="K22:N22"/>
    <mergeCell ref="A23:D23"/>
    <mergeCell ref="E23:F23"/>
    <mergeCell ref="I23:J23"/>
    <mergeCell ref="K23:N23"/>
    <mergeCell ref="A24:D24"/>
    <mergeCell ref="E24:F24"/>
    <mergeCell ref="I24:J24"/>
    <mergeCell ref="K24:N24"/>
    <mergeCell ref="A25:D25"/>
    <mergeCell ref="E25:F25"/>
    <mergeCell ref="I25:J25"/>
    <mergeCell ref="K25:N25"/>
    <mergeCell ref="A26:D26"/>
    <mergeCell ref="E26:F26"/>
    <mergeCell ref="I26:J26"/>
    <mergeCell ref="K26:N26"/>
    <mergeCell ref="A27:D27"/>
    <mergeCell ref="E27:F27"/>
    <mergeCell ref="I27:J27"/>
    <mergeCell ref="K27:N27"/>
    <mergeCell ref="A28:D28"/>
    <mergeCell ref="E28:F28"/>
    <mergeCell ref="I28:J28"/>
    <mergeCell ref="K28:N28"/>
    <mergeCell ref="A29:D29"/>
    <mergeCell ref="E29:F29"/>
    <mergeCell ref="I29:J29"/>
    <mergeCell ref="K29:N29"/>
    <mergeCell ref="A30:D30"/>
    <mergeCell ref="E30:F30"/>
    <mergeCell ref="I30:J30"/>
    <mergeCell ref="K30:N30"/>
    <mergeCell ref="A31:D31"/>
    <mergeCell ref="E31:F31"/>
    <mergeCell ref="I31:J31"/>
    <mergeCell ref="K31:N31"/>
    <mergeCell ref="A32:D32"/>
    <mergeCell ref="E32:F32"/>
    <mergeCell ref="I32:J32"/>
    <mergeCell ref="K32:N32"/>
    <mergeCell ref="A33:D33"/>
    <mergeCell ref="E33:F33"/>
    <mergeCell ref="I33:J33"/>
    <mergeCell ref="K33:N33"/>
    <mergeCell ref="A34:D34"/>
    <mergeCell ref="E34:F34"/>
    <mergeCell ref="I34:J34"/>
    <mergeCell ref="K34:N34"/>
  </mergeCells>
  <printOptions horizontalCentered="1"/>
  <pageMargins left="0.5" right="0.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sheetPr codeName="Sheet12"/>
  <dimension ref="K5:K5"/>
  <sheetViews>
    <sheetView workbookViewId="0" topLeftCell="A1">
      <selection activeCell="A1" sqref="A1"/>
    </sheetView>
  </sheetViews>
  <sheetFormatPr defaultColWidth="9.140625" defaultRowHeight="12.75"/>
  <sheetData>
    <row r="5" ht="14.25">
      <c r="K5" s="133"/>
    </row>
  </sheetData>
  <sheetProtection sheet="1" objects="1" scenarios="1"/>
  <printOptions horizontalCentered="1" verticalCentered="1"/>
  <pageMargins left="0.5" right="0.5" top="0.5" bottom="0.5" header="0.5" footer="0.5"/>
  <pageSetup horizontalDpi="600" verticalDpi="600" orientation="portrait" scale="95" r:id="rId3"/>
  <drawing r:id="rId2"/>
  <legacyDrawing r:id="rId1"/>
</worksheet>
</file>

<file path=xl/worksheets/sheet3.xml><?xml version="1.0" encoding="utf-8"?>
<worksheet xmlns="http://schemas.openxmlformats.org/spreadsheetml/2006/main" xmlns:r="http://schemas.openxmlformats.org/officeDocument/2006/relationships">
  <sheetPr codeName="Sheet11"/>
  <dimension ref="A1:I89"/>
  <sheetViews>
    <sheetView showZeros="0" tabSelected="1" workbookViewId="0" topLeftCell="A10">
      <selection activeCell="A1" sqref="A1:I1"/>
    </sheetView>
  </sheetViews>
  <sheetFormatPr defaultColWidth="9.140625" defaultRowHeight="12.75"/>
  <cols>
    <col min="1" max="1" width="14.7109375" style="0" customWidth="1"/>
    <col min="2" max="2" width="17.00390625" style="0" customWidth="1"/>
    <col min="3" max="3" width="7.00390625" style="0" customWidth="1"/>
    <col min="4" max="4" width="4.8515625" style="0" customWidth="1"/>
    <col min="5" max="5" width="5.57421875" style="0" customWidth="1"/>
    <col min="6" max="6" width="12.421875" style="0" customWidth="1"/>
    <col min="7" max="7" width="11.7109375" style="0" customWidth="1"/>
    <col min="8" max="8" width="13.421875" style="0" customWidth="1"/>
    <col min="9" max="9" width="11.57421875" style="0" customWidth="1"/>
    <col min="10" max="10" width="9.57421875" style="0" customWidth="1"/>
  </cols>
  <sheetData>
    <row r="1" spans="1:9" ht="23.25">
      <c r="A1" s="669" t="s">
        <v>388</v>
      </c>
      <c r="B1" s="669"/>
      <c r="C1" s="669"/>
      <c r="D1" s="669"/>
      <c r="E1" s="669"/>
      <c r="F1" s="669"/>
      <c r="G1" s="669"/>
      <c r="H1" s="669"/>
      <c r="I1" s="669"/>
    </row>
    <row r="2" ht="24" customHeight="1" thickBot="1"/>
    <row r="3" spans="1:9" s="3" customFormat="1" ht="19.5" customHeight="1">
      <c r="A3" s="62" t="s">
        <v>41</v>
      </c>
      <c r="B3" s="688" t="s">
        <v>194</v>
      </c>
      <c r="C3" s="689"/>
      <c r="D3" s="689"/>
      <c r="E3" s="690"/>
      <c r="F3" s="226" t="s">
        <v>42</v>
      </c>
      <c r="G3" s="688" t="s">
        <v>196</v>
      </c>
      <c r="H3" s="689"/>
      <c r="I3" s="690"/>
    </row>
    <row r="4" spans="1:9" s="4" customFormat="1" ht="19.5" customHeight="1">
      <c r="A4" s="63" t="s">
        <v>43</v>
      </c>
      <c r="B4" s="394"/>
      <c r="C4" s="248" t="s">
        <v>44</v>
      </c>
      <c r="D4" s="671"/>
      <c r="E4" s="672"/>
      <c r="F4" s="675" t="s">
        <v>45</v>
      </c>
      <c r="G4" s="676"/>
      <c r="H4" s="726"/>
      <c r="I4" s="685"/>
    </row>
    <row r="5" spans="1:9" s="4" customFormat="1" ht="19.5" customHeight="1">
      <c r="A5" s="63" t="s">
        <v>46</v>
      </c>
      <c r="B5" s="715"/>
      <c r="C5" s="715"/>
      <c r="D5" s="715"/>
      <c r="E5" s="716"/>
      <c r="F5" s="675" t="s">
        <v>47</v>
      </c>
      <c r="G5" s="676"/>
      <c r="H5" s="726"/>
      <c r="I5" s="685"/>
    </row>
    <row r="6" spans="1:9" s="4" customFormat="1" ht="19.5" customHeight="1">
      <c r="A6" s="64" t="s">
        <v>48</v>
      </c>
      <c r="B6" s="679"/>
      <c r="C6" s="680"/>
      <c r="D6" s="680"/>
      <c r="E6" s="681"/>
      <c r="F6" s="675" t="s">
        <v>49</v>
      </c>
      <c r="G6" s="676"/>
      <c r="H6" s="726"/>
      <c r="I6" s="685"/>
    </row>
    <row r="7" spans="1:9" s="4" customFormat="1" ht="19.5" customHeight="1">
      <c r="A7" s="65"/>
      <c r="B7" s="679"/>
      <c r="C7" s="680"/>
      <c r="D7" s="680"/>
      <c r="E7" s="681"/>
      <c r="F7" s="675" t="s">
        <v>50</v>
      </c>
      <c r="G7" s="676"/>
      <c r="H7" s="726"/>
      <c r="I7" s="685"/>
    </row>
    <row r="8" spans="1:9" s="4" customFormat="1" ht="19.5" customHeight="1">
      <c r="A8" s="65"/>
      <c r="B8" s="720"/>
      <c r="C8" s="721"/>
      <c r="D8" s="721"/>
      <c r="E8" s="722"/>
      <c r="F8" s="675" t="s">
        <v>51</v>
      </c>
      <c r="G8" s="676"/>
      <c r="H8" s="673"/>
      <c r="I8" s="674"/>
    </row>
    <row r="9" spans="1:9" s="4" customFormat="1" ht="19.5" customHeight="1">
      <c r="A9" s="64" t="s">
        <v>52</v>
      </c>
      <c r="B9" s="717"/>
      <c r="C9" s="718"/>
      <c r="D9" s="718"/>
      <c r="E9" s="719"/>
      <c r="F9" s="675" t="s">
        <v>53</v>
      </c>
      <c r="G9" s="675"/>
      <c r="H9" s="684"/>
      <c r="I9" s="685"/>
    </row>
    <row r="10" spans="1:9" ht="19.5" customHeight="1" thickBot="1">
      <c r="A10" s="682" t="s">
        <v>54</v>
      </c>
      <c r="B10" s="683"/>
      <c r="C10" s="723"/>
      <c r="D10" s="724"/>
      <c r="E10" s="725"/>
      <c r="F10" s="713" t="s">
        <v>55</v>
      </c>
      <c r="G10" s="714"/>
      <c r="H10" s="686"/>
      <c r="I10" s="687"/>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319">
        <f>IF($G$3=" ",0,'Env Factors'!$I$28)</f>
        <v>0</v>
      </c>
      <c r="I12" s="267"/>
    </row>
    <row r="13" spans="1:9" ht="3.75" customHeight="1" thickBot="1">
      <c r="A13" s="268"/>
      <c r="B13" s="269"/>
      <c r="C13" s="269"/>
      <c r="D13" s="269"/>
      <c r="E13" s="269"/>
      <c r="F13" s="269"/>
      <c r="G13" s="269"/>
      <c r="H13" s="269"/>
      <c r="I13" s="270"/>
    </row>
    <row r="14" spans="1:9" s="1" customFormat="1" ht="13.5" thickBot="1">
      <c r="A14" s="699" t="s">
        <v>57</v>
      </c>
      <c r="B14" s="700"/>
      <c r="C14" s="700"/>
      <c r="D14" s="700"/>
      <c r="E14" s="700"/>
      <c r="F14" s="700"/>
      <c r="G14" s="703"/>
      <c r="H14" s="299"/>
      <c r="I14" s="267"/>
    </row>
    <row r="15" spans="1:9" ht="4.5" customHeight="1" thickBot="1">
      <c r="A15" s="268"/>
      <c r="B15" s="269"/>
      <c r="C15" s="269"/>
      <c r="D15" s="269"/>
      <c r="E15" s="269"/>
      <c r="F15" s="269"/>
      <c r="G15" s="269"/>
      <c r="H15" s="269"/>
      <c r="I15" s="270"/>
    </row>
    <row r="16" spans="1:9" s="1" customFormat="1" ht="15.75" customHeight="1" thickBot="1">
      <c r="A16" s="711" t="s">
        <v>256</v>
      </c>
      <c r="B16" s="712"/>
      <c r="C16" s="298"/>
      <c r="D16" s="277"/>
      <c r="E16" s="272"/>
      <c r="F16" s="677" t="s">
        <v>230</v>
      </c>
      <c r="G16" s="677"/>
      <c r="H16" s="678"/>
      <c r="I16" s="299"/>
    </row>
    <row r="17" spans="1:9" s="1" customFormat="1" ht="3.75" customHeight="1" thickBot="1">
      <c r="A17" s="302"/>
      <c r="B17" s="303"/>
      <c r="C17" s="300"/>
      <c r="D17" s="277"/>
      <c r="E17" s="272"/>
      <c r="F17" s="304"/>
      <c r="G17" s="304"/>
      <c r="H17" s="304"/>
      <c r="I17" s="301"/>
    </row>
    <row r="18" spans="1:9" s="1" customFormat="1" ht="19.5" customHeight="1" thickBot="1">
      <c r="A18" s="699" t="s">
        <v>308</v>
      </c>
      <c r="B18" s="700"/>
      <c r="C18" s="700"/>
      <c r="D18" s="701"/>
      <c r="E18" s="702"/>
      <c r="F18" s="677" t="s">
        <v>309</v>
      </c>
      <c r="G18" s="677"/>
      <c r="H18" s="677"/>
      <c r="I18" s="294"/>
    </row>
    <row r="19" spans="1:9" ht="5.25" customHeight="1" thickBot="1">
      <c r="A19" s="268"/>
      <c r="B19" s="269"/>
      <c r="C19" s="269"/>
      <c r="D19" s="269"/>
      <c r="E19" s="269"/>
      <c r="F19" s="269"/>
      <c r="G19" s="269"/>
      <c r="H19" s="269"/>
      <c r="I19" s="270"/>
    </row>
    <row r="20" spans="1:9" s="8" customFormat="1" ht="51.75" customHeight="1" thickBot="1">
      <c r="A20" s="709" t="s">
        <v>58</v>
      </c>
      <c r="B20" s="710"/>
      <c r="C20" s="221" t="s">
        <v>59</v>
      </c>
      <c r="D20" s="253" t="s">
        <v>11</v>
      </c>
      <c r="E20" s="252" t="s">
        <v>263</v>
      </c>
      <c r="F20" s="220" t="s">
        <v>60</v>
      </c>
      <c r="G20" s="7" t="s">
        <v>61</v>
      </c>
      <c r="H20" s="7" t="s">
        <v>62</v>
      </c>
      <c r="I20" s="51" t="s">
        <v>63</v>
      </c>
    </row>
    <row r="21" spans="1:9" ht="19.5" customHeight="1">
      <c r="A21" s="693"/>
      <c r="B21" s="694"/>
      <c r="C21" s="250"/>
      <c r="D21" s="250"/>
      <c r="E21" s="250"/>
      <c r="F21" s="250"/>
      <c r="G21" s="250"/>
      <c r="H21" s="250"/>
      <c r="I21" s="251"/>
    </row>
    <row r="22" spans="1:9" ht="19.5" customHeight="1">
      <c r="A22" s="691"/>
      <c r="B22" s="692"/>
      <c r="C22" s="196"/>
      <c r="D22" s="196"/>
      <c r="E22" s="196"/>
      <c r="F22" s="196"/>
      <c r="G22" s="196"/>
      <c r="H22" s="196"/>
      <c r="I22" s="197"/>
    </row>
    <row r="23" spans="1:9" ht="19.5" customHeight="1">
      <c r="A23" s="691"/>
      <c r="B23" s="692"/>
      <c r="C23" s="196"/>
      <c r="D23" s="196"/>
      <c r="E23" s="196"/>
      <c r="F23" s="196"/>
      <c r="G23" s="196"/>
      <c r="H23" s="196"/>
      <c r="I23" s="197"/>
    </row>
    <row r="24" spans="1:9" ht="19.5" customHeight="1">
      <c r="A24" s="691"/>
      <c r="B24" s="692"/>
      <c r="C24" s="196"/>
      <c r="D24" s="196"/>
      <c r="E24" s="196"/>
      <c r="F24" s="196"/>
      <c r="G24" s="196"/>
      <c r="H24" s="196"/>
      <c r="I24" s="197"/>
    </row>
    <row r="25" spans="1:9" ht="19.5" customHeight="1">
      <c r="A25" s="691"/>
      <c r="B25" s="692"/>
      <c r="C25" s="196"/>
      <c r="D25" s="196"/>
      <c r="E25" s="196"/>
      <c r="F25" s="196"/>
      <c r="G25" s="196"/>
      <c r="H25" s="196"/>
      <c r="I25" s="197"/>
    </row>
    <row r="26" spans="1:9" ht="19.5" customHeight="1">
      <c r="A26" s="693"/>
      <c r="B26" s="694"/>
      <c r="C26" s="196"/>
      <c r="D26" s="196"/>
      <c r="E26" s="196"/>
      <c r="F26" s="196"/>
      <c r="G26" s="196"/>
      <c r="H26" s="196"/>
      <c r="I26" s="197"/>
    </row>
    <row r="27" spans="1:9" ht="19.5" customHeight="1">
      <c r="A27" s="691"/>
      <c r="B27" s="692"/>
      <c r="C27" s="196"/>
      <c r="D27" s="196"/>
      <c r="E27" s="196"/>
      <c r="F27" s="196"/>
      <c r="G27" s="196"/>
      <c r="H27" s="196"/>
      <c r="I27" s="197"/>
    </row>
    <row r="28" spans="1:9" ht="19.5" customHeight="1">
      <c r="A28" s="691"/>
      <c r="B28" s="692"/>
      <c r="C28" s="196"/>
      <c r="D28" s="196"/>
      <c r="E28" s="198"/>
      <c r="F28" s="196"/>
      <c r="G28" s="196"/>
      <c r="H28" s="196"/>
      <c r="I28" s="197"/>
    </row>
    <row r="29" spans="1:9" ht="19.5" customHeight="1">
      <c r="A29" s="691"/>
      <c r="B29" s="692"/>
      <c r="C29" s="196"/>
      <c r="D29" s="196"/>
      <c r="E29" s="196"/>
      <c r="F29" s="196"/>
      <c r="G29" s="196"/>
      <c r="H29" s="196"/>
      <c r="I29" s="197"/>
    </row>
    <row r="30" spans="1:9" ht="19.5" customHeight="1" thickBot="1">
      <c r="A30" s="697"/>
      <c r="B30" s="698"/>
      <c r="C30" s="199"/>
      <c r="D30" s="199"/>
      <c r="E30" s="199"/>
      <c r="F30" s="199"/>
      <c r="G30" s="199"/>
      <c r="H30" s="199"/>
      <c r="I30" s="200"/>
    </row>
    <row r="31" spans="1:9" s="1" customFormat="1" ht="23.25" customHeight="1" thickBot="1">
      <c r="A31" s="706" t="s">
        <v>64</v>
      </c>
      <c r="B31" s="707"/>
      <c r="C31" s="707"/>
      <c r="D31" s="707"/>
      <c r="E31" s="708"/>
      <c r="F31" s="201"/>
      <c r="G31" s="74"/>
      <c r="H31" s="202"/>
      <c r="I31" s="203"/>
    </row>
    <row r="32" spans="1:9" s="1" customFormat="1" ht="31.5" customHeight="1" thickBot="1">
      <c r="A32" s="727" t="s">
        <v>65</v>
      </c>
      <c r="B32" s="728"/>
      <c r="C32" s="728"/>
      <c r="D32" s="728"/>
      <c r="E32" s="728"/>
      <c r="F32" s="728"/>
      <c r="G32" s="728"/>
      <c r="H32" s="728"/>
      <c r="I32" s="729"/>
    </row>
    <row r="33" spans="1:9" ht="26.25" customHeight="1" thickBot="1">
      <c r="A33" s="695" t="s">
        <v>66</v>
      </c>
      <c r="B33" s="696"/>
      <c r="C33" s="736"/>
      <c r="D33" s="736"/>
      <c r="E33" s="736"/>
      <c r="F33" s="736"/>
      <c r="G33" s="737"/>
      <c r="H33" s="262" t="s">
        <v>44</v>
      </c>
      <c r="I33" s="274"/>
    </row>
    <row r="34" spans="1:9" s="12" customFormat="1" ht="7.5" customHeight="1" thickBot="1">
      <c r="A34" s="273"/>
      <c r="B34" s="265"/>
      <c r="C34" s="265"/>
      <c r="D34" s="265"/>
      <c r="E34" s="265"/>
      <c r="F34" s="265"/>
      <c r="G34" s="265"/>
      <c r="H34" s="265"/>
      <c r="I34" s="275"/>
    </row>
    <row r="35" spans="1:9" ht="27.75" customHeight="1" thickBot="1">
      <c r="A35" s="695" t="s">
        <v>67</v>
      </c>
      <c r="B35" s="696"/>
      <c r="C35" s="704"/>
      <c r="D35" s="704"/>
      <c r="E35" s="704"/>
      <c r="F35" s="704"/>
      <c r="G35" s="705"/>
      <c r="H35" s="262" t="s">
        <v>44</v>
      </c>
      <c r="I35" s="274"/>
    </row>
    <row r="36" spans="1:9" s="13" customFormat="1" ht="54" customHeight="1">
      <c r="A36" s="730" t="s">
        <v>68</v>
      </c>
      <c r="B36" s="731"/>
      <c r="C36" s="731"/>
      <c r="D36" s="731"/>
      <c r="E36" s="731"/>
      <c r="F36" s="731"/>
      <c r="G36" s="731"/>
      <c r="H36" s="731"/>
      <c r="I36" s="732"/>
    </row>
    <row r="37" spans="1:9" s="13" customFormat="1" ht="6" customHeight="1">
      <c r="A37" s="71"/>
      <c r="B37" s="14"/>
      <c r="C37" s="14"/>
      <c r="D37" s="14"/>
      <c r="E37" s="14"/>
      <c r="F37" s="14"/>
      <c r="G37" s="14"/>
      <c r="H37" s="14"/>
      <c r="I37" s="72"/>
    </row>
    <row r="38" spans="1:9" s="13" customFormat="1" ht="32.25" customHeight="1" thickBot="1">
      <c r="A38" s="733" t="s">
        <v>69</v>
      </c>
      <c r="B38" s="734"/>
      <c r="C38" s="734"/>
      <c r="D38" s="734"/>
      <c r="E38" s="734"/>
      <c r="F38" s="734"/>
      <c r="G38" s="734"/>
      <c r="H38" s="734"/>
      <c r="I38" s="735"/>
    </row>
    <row r="42" ht="12.75">
      <c r="A42" s="1" t="s">
        <v>70</v>
      </c>
    </row>
    <row r="43" spans="1:7" ht="12.75">
      <c r="A43" s="1"/>
      <c r="G43" s="5"/>
    </row>
    <row r="44" spans="1:9" ht="15">
      <c r="A44" s="15" t="s">
        <v>11</v>
      </c>
      <c r="B44" s="10" t="s">
        <v>192</v>
      </c>
      <c r="C44" s="10"/>
      <c r="D44" s="10"/>
      <c r="E44" s="10"/>
      <c r="F44" s="15" t="s">
        <v>190</v>
      </c>
      <c r="G44" s="213"/>
      <c r="H44" s="10" t="s">
        <v>244</v>
      </c>
      <c r="I44" s="15" t="s">
        <v>212</v>
      </c>
    </row>
    <row r="45" spans="1:9" ht="12.75">
      <c r="A45" s="17"/>
      <c r="B45" s="17" t="s">
        <v>196</v>
      </c>
      <c r="C45" s="5"/>
      <c r="D45" s="5"/>
      <c r="E45" s="5"/>
      <c r="F45" s="2">
        <v>0</v>
      </c>
      <c r="G45" s="5"/>
      <c r="H45" s="10"/>
      <c r="I45" s="15"/>
    </row>
    <row r="46" spans="1:9" ht="12.75">
      <c r="A46" s="2">
        <v>13</v>
      </c>
      <c r="B46" t="s">
        <v>13</v>
      </c>
      <c r="F46" s="2">
        <v>60</v>
      </c>
      <c r="G46" s="5"/>
      <c r="H46" s="10" t="s">
        <v>245</v>
      </c>
      <c r="I46" s="15" t="s">
        <v>71</v>
      </c>
    </row>
    <row r="47" spans="1:9" ht="12.75">
      <c r="A47" s="2">
        <v>8</v>
      </c>
      <c r="B47" t="s">
        <v>7</v>
      </c>
      <c r="F47" s="2">
        <v>30</v>
      </c>
      <c r="G47" s="5"/>
      <c r="H47" s="10" t="s">
        <v>194</v>
      </c>
      <c r="I47" s="15" t="s">
        <v>72</v>
      </c>
    </row>
    <row r="48" spans="1:9" ht="12.75">
      <c r="A48" s="2">
        <v>40</v>
      </c>
      <c r="B48" t="s">
        <v>0</v>
      </c>
      <c r="F48" s="2">
        <v>50</v>
      </c>
      <c r="G48" s="5"/>
      <c r="H48" s="10" t="s">
        <v>246</v>
      </c>
      <c r="I48" s="15" t="s">
        <v>293</v>
      </c>
    </row>
    <row r="49" spans="1:8" ht="12.75">
      <c r="A49" s="2">
        <v>15</v>
      </c>
      <c r="B49" t="s">
        <v>15</v>
      </c>
      <c r="F49" s="2">
        <v>30</v>
      </c>
      <c r="G49" s="5"/>
      <c r="H49" s="5"/>
    </row>
    <row r="50" spans="1:9" ht="12.75">
      <c r="A50" s="2" t="s">
        <v>294</v>
      </c>
      <c r="B50" t="s">
        <v>301</v>
      </c>
      <c r="F50" s="2">
        <v>50</v>
      </c>
      <c r="G50" s="5"/>
      <c r="H50" s="670" t="s">
        <v>247</v>
      </c>
      <c r="I50" s="670"/>
    </row>
    <row r="51" spans="1:9" ht="12.75">
      <c r="A51" s="2">
        <v>1</v>
      </c>
      <c r="B51" t="s">
        <v>1</v>
      </c>
      <c r="F51" s="2">
        <v>30</v>
      </c>
      <c r="G51" s="5"/>
      <c r="H51" s="382"/>
      <c r="I51" s="383"/>
    </row>
    <row r="52" spans="1:9" ht="12.75">
      <c r="A52" s="2">
        <v>35</v>
      </c>
      <c r="B52" t="s">
        <v>34</v>
      </c>
      <c r="F52" s="2">
        <v>50</v>
      </c>
      <c r="H52" s="382" t="s">
        <v>189</v>
      </c>
      <c r="I52" s="383"/>
    </row>
    <row r="53" spans="1:9" ht="12.75">
      <c r="A53" s="2">
        <v>27</v>
      </c>
      <c r="B53" t="s">
        <v>26</v>
      </c>
      <c r="F53" s="2">
        <v>30</v>
      </c>
      <c r="H53" s="382" t="s">
        <v>203</v>
      </c>
      <c r="I53" s="383"/>
    </row>
    <row r="54" spans="1:9" ht="12.75">
      <c r="A54" s="2">
        <v>39</v>
      </c>
      <c r="B54" t="s">
        <v>38</v>
      </c>
      <c r="F54" s="2">
        <v>30</v>
      </c>
      <c r="H54" s="382" t="s">
        <v>248</v>
      </c>
      <c r="I54" s="383"/>
    </row>
    <row r="55" spans="1:9" ht="12.75">
      <c r="A55" s="2">
        <v>25</v>
      </c>
      <c r="B55" t="s">
        <v>28</v>
      </c>
      <c r="F55" s="2">
        <v>30</v>
      </c>
      <c r="H55" s="382" t="s">
        <v>421</v>
      </c>
      <c r="I55" s="383"/>
    </row>
    <row r="56" spans="1:9" ht="12.75">
      <c r="A56" s="2">
        <v>11</v>
      </c>
      <c r="B56" t="s">
        <v>10</v>
      </c>
      <c r="F56" s="2">
        <v>0</v>
      </c>
      <c r="H56" s="382" t="s">
        <v>420</v>
      </c>
      <c r="I56" s="383"/>
    </row>
    <row r="57" spans="1:9" ht="12.75">
      <c r="A57" s="2">
        <v>14</v>
      </c>
      <c r="B57" t="s">
        <v>14</v>
      </c>
      <c r="F57" s="2">
        <v>30</v>
      </c>
      <c r="H57" s="382" t="s">
        <v>238</v>
      </c>
      <c r="I57" s="383"/>
    </row>
    <row r="58" spans="1:9" ht="12.75">
      <c r="A58" s="2">
        <v>21</v>
      </c>
      <c r="B58" t="s">
        <v>21</v>
      </c>
      <c r="F58" s="2">
        <v>30</v>
      </c>
      <c r="H58" s="382" t="s">
        <v>250</v>
      </c>
      <c r="I58" s="383"/>
    </row>
    <row r="59" spans="1:9" ht="12.75">
      <c r="A59" s="2">
        <v>6</v>
      </c>
      <c r="B59" t="s">
        <v>6</v>
      </c>
      <c r="F59" s="2">
        <v>30</v>
      </c>
      <c r="H59" s="26" t="s">
        <v>358</v>
      </c>
      <c r="I59" s="40"/>
    </row>
    <row r="60" spans="1:9" ht="12.75">
      <c r="A60" s="2">
        <v>32</v>
      </c>
      <c r="B60" t="s">
        <v>32</v>
      </c>
      <c r="F60" s="2">
        <v>50</v>
      </c>
      <c r="H60" s="238" t="s">
        <v>368</v>
      </c>
      <c r="I60" s="264"/>
    </row>
    <row r="61" spans="1:6" ht="12.75">
      <c r="A61" s="2">
        <v>16</v>
      </c>
      <c r="B61" t="s">
        <v>16</v>
      </c>
      <c r="F61" s="2">
        <v>0</v>
      </c>
    </row>
    <row r="62" spans="1:6" ht="12.75">
      <c r="A62" s="2">
        <v>7</v>
      </c>
      <c r="B62" t="s">
        <v>40</v>
      </c>
      <c r="F62" s="2">
        <v>0</v>
      </c>
    </row>
    <row r="63" spans="1:6" ht="12.75">
      <c r="A63" s="2">
        <v>12</v>
      </c>
      <c r="B63" t="s">
        <v>12</v>
      </c>
      <c r="F63" s="2">
        <v>30</v>
      </c>
    </row>
    <row r="64" spans="1:9" ht="12.75">
      <c r="A64" s="2">
        <v>9</v>
      </c>
      <c r="B64" t="s">
        <v>8</v>
      </c>
      <c r="F64" s="2">
        <v>30</v>
      </c>
      <c r="H64" s="526"/>
      <c r="I64" s="526"/>
    </row>
    <row r="65" spans="1:8" ht="12.75">
      <c r="A65" s="2">
        <v>29</v>
      </c>
      <c r="B65" t="s">
        <v>29</v>
      </c>
      <c r="F65" s="2">
        <v>50</v>
      </c>
      <c r="H65" s="474"/>
    </row>
    <row r="66" spans="1:8" ht="12.75">
      <c r="A66" s="2">
        <v>28</v>
      </c>
      <c r="B66" t="s">
        <v>27</v>
      </c>
      <c r="F66" s="2">
        <v>50</v>
      </c>
      <c r="H66" s="474"/>
    </row>
    <row r="67" spans="1:8" ht="12.75">
      <c r="A67" s="2">
        <v>33</v>
      </c>
      <c r="B67" t="s">
        <v>33</v>
      </c>
      <c r="F67" s="2">
        <v>60</v>
      </c>
      <c r="H67" s="474"/>
    </row>
    <row r="68" spans="1:8" ht="12.75">
      <c r="A68" s="2">
        <v>36</v>
      </c>
      <c r="B68" t="s">
        <v>35</v>
      </c>
      <c r="F68" s="2">
        <v>60</v>
      </c>
      <c r="H68" s="474"/>
    </row>
    <row r="69" spans="1:8" ht="12.75">
      <c r="A69" s="2">
        <v>30</v>
      </c>
      <c r="B69" t="s">
        <v>30</v>
      </c>
      <c r="F69" s="2">
        <v>50</v>
      </c>
      <c r="H69" s="474"/>
    </row>
    <row r="70" spans="1:8" ht="12.75">
      <c r="A70" s="2">
        <v>18</v>
      </c>
      <c r="B70" t="s">
        <v>18</v>
      </c>
      <c r="F70" s="2">
        <v>30</v>
      </c>
      <c r="H70" s="474"/>
    </row>
    <row r="71" spans="1:8" ht="12.75">
      <c r="A71" s="2">
        <v>38</v>
      </c>
      <c r="B71" t="s">
        <v>37</v>
      </c>
      <c r="F71" s="2">
        <v>30</v>
      </c>
      <c r="H71" s="474"/>
    </row>
    <row r="72" spans="1:6" ht="12.75">
      <c r="A72" s="2">
        <v>20</v>
      </c>
      <c r="B72" t="s">
        <v>20</v>
      </c>
      <c r="F72" s="2">
        <v>30</v>
      </c>
    </row>
    <row r="73" spans="1:6" ht="12.75">
      <c r="A73" s="2">
        <v>24</v>
      </c>
      <c r="B73" t="s">
        <v>24</v>
      </c>
      <c r="F73" s="2">
        <v>30</v>
      </c>
    </row>
    <row r="74" spans="1:6" ht="12.75">
      <c r="A74" s="2">
        <v>23</v>
      </c>
      <c r="B74" t="s">
        <v>23</v>
      </c>
      <c r="F74" s="2">
        <v>30</v>
      </c>
    </row>
    <row r="75" spans="1:6" ht="12.75">
      <c r="A75" s="2">
        <v>22</v>
      </c>
      <c r="B75" t="s">
        <v>22</v>
      </c>
      <c r="F75" s="2">
        <v>50</v>
      </c>
    </row>
    <row r="76" spans="1:6" ht="12.75">
      <c r="A76" s="2">
        <v>2</v>
      </c>
      <c r="B76" t="s">
        <v>2</v>
      </c>
      <c r="F76" s="2">
        <v>30</v>
      </c>
    </row>
    <row r="77" spans="1:6" ht="12.75">
      <c r="A77" s="2">
        <v>26</v>
      </c>
      <c r="B77" t="s">
        <v>25</v>
      </c>
      <c r="F77" s="2">
        <v>50</v>
      </c>
    </row>
    <row r="78" spans="1:6" ht="12.75">
      <c r="A78" s="2" t="s">
        <v>297</v>
      </c>
      <c r="B78" t="s">
        <v>295</v>
      </c>
      <c r="F78" s="2">
        <v>60</v>
      </c>
    </row>
    <row r="79" spans="1:6" ht="12.75">
      <c r="A79" s="2">
        <v>37</v>
      </c>
      <c r="B79" t="s">
        <v>36</v>
      </c>
      <c r="F79" s="2">
        <v>30</v>
      </c>
    </row>
    <row r="80" spans="1:6" ht="12.75">
      <c r="A80" s="2">
        <v>3</v>
      </c>
      <c r="B80" t="s">
        <v>3</v>
      </c>
      <c r="F80" s="2">
        <v>30</v>
      </c>
    </row>
    <row r="81" spans="1:6" ht="12.75">
      <c r="A81" s="2">
        <v>10</v>
      </c>
      <c r="B81" t="s">
        <v>9</v>
      </c>
      <c r="F81" s="2">
        <v>30</v>
      </c>
    </row>
    <row r="82" spans="1:6" ht="12.75">
      <c r="A82" s="2">
        <v>31</v>
      </c>
      <c r="B82" t="s">
        <v>31</v>
      </c>
      <c r="F82" s="2">
        <v>50</v>
      </c>
    </row>
    <row r="83" spans="1:6" ht="12.75">
      <c r="A83" s="2">
        <v>4</v>
      </c>
      <c r="B83" t="s">
        <v>4</v>
      </c>
      <c r="F83" s="2">
        <v>30</v>
      </c>
    </row>
    <row r="84" spans="1:6" ht="12.75">
      <c r="A84" s="2">
        <v>17</v>
      </c>
      <c r="B84" t="s">
        <v>17</v>
      </c>
      <c r="F84" s="2">
        <v>30</v>
      </c>
    </row>
    <row r="85" spans="1:6" ht="12.75">
      <c r="A85" s="2">
        <v>19</v>
      </c>
      <c r="B85" t="s">
        <v>19</v>
      </c>
      <c r="F85" s="2">
        <v>30</v>
      </c>
    </row>
    <row r="86" spans="1:6" ht="12.75">
      <c r="A86" s="2" t="s">
        <v>298</v>
      </c>
      <c r="B86" t="s">
        <v>296</v>
      </c>
      <c r="F86" s="2">
        <v>60</v>
      </c>
    </row>
    <row r="87" spans="1:6" ht="12.75">
      <c r="A87" s="2">
        <v>5</v>
      </c>
      <c r="B87" t="s">
        <v>5</v>
      </c>
      <c r="F87" s="2">
        <v>30</v>
      </c>
    </row>
    <row r="88" spans="1:6" ht="12.75">
      <c r="A88" s="2" t="s">
        <v>299</v>
      </c>
      <c r="B88" t="s">
        <v>300</v>
      </c>
      <c r="F88" s="2">
        <v>50</v>
      </c>
    </row>
    <row r="89" spans="1:6" ht="12.75">
      <c r="A89" s="2">
        <v>41</v>
      </c>
      <c r="B89" t="s">
        <v>39</v>
      </c>
      <c r="F89" s="2">
        <v>30</v>
      </c>
    </row>
  </sheetData>
  <sheetProtection sheet="1" objects="1" scenarios="1"/>
  <mergeCells count="52">
    <mergeCell ref="A27:B27"/>
    <mergeCell ref="A32:I32"/>
    <mergeCell ref="A36:I36"/>
    <mergeCell ref="A38:I38"/>
    <mergeCell ref="A28:B28"/>
    <mergeCell ref="C33:G33"/>
    <mergeCell ref="A1:I1"/>
    <mergeCell ref="F5:G5"/>
    <mergeCell ref="F6:G6"/>
    <mergeCell ref="F7:G7"/>
    <mergeCell ref="H4:I4"/>
    <mergeCell ref="H5:I5"/>
    <mergeCell ref="H6:I6"/>
    <mergeCell ref="H7:I7"/>
    <mergeCell ref="B6:E6"/>
    <mergeCell ref="B3:E3"/>
    <mergeCell ref="F9:G9"/>
    <mergeCell ref="F10:G10"/>
    <mergeCell ref="B5:E5"/>
    <mergeCell ref="B9:E9"/>
    <mergeCell ref="B8:E8"/>
    <mergeCell ref="C10:E10"/>
    <mergeCell ref="A12:G12"/>
    <mergeCell ref="A14:G14"/>
    <mergeCell ref="C35:G35"/>
    <mergeCell ref="A35:B35"/>
    <mergeCell ref="A31:E31"/>
    <mergeCell ref="A23:B23"/>
    <mergeCell ref="A24:B24"/>
    <mergeCell ref="A20:B20"/>
    <mergeCell ref="A22:B22"/>
    <mergeCell ref="A16:B16"/>
    <mergeCell ref="G3:I3"/>
    <mergeCell ref="A25:B25"/>
    <mergeCell ref="A26:B26"/>
    <mergeCell ref="A33:B33"/>
    <mergeCell ref="A29:B29"/>
    <mergeCell ref="A30:B30"/>
    <mergeCell ref="A21:B21"/>
    <mergeCell ref="A18:C18"/>
    <mergeCell ref="D18:E18"/>
    <mergeCell ref="F18:H18"/>
    <mergeCell ref="H50:I50"/>
    <mergeCell ref="D4:E4"/>
    <mergeCell ref="H8:I8"/>
    <mergeCell ref="F8:G8"/>
    <mergeCell ref="F16:H16"/>
    <mergeCell ref="B7:E7"/>
    <mergeCell ref="F4:G4"/>
    <mergeCell ref="A10:B10"/>
    <mergeCell ref="H9:I9"/>
    <mergeCell ref="H10:I10"/>
  </mergeCells>
  <dataValidations count="6">
    <dataValidation type="list" allowBlank="1" showInputMessage="1" showErrorMessage="1" sqref="B3:E3">
      <formula1>$H$45:$H$48</formula1>
    </dataValidation>
    <dataValidation type="list" allowBlank="1" showInputMessage="1" showErrorMessage="1" sqref="G3:I3">
      <formula1>$B$45:$B$89</formula1>
    </dataValidation>
    <dataValidation type="list" allowBlank="1" showInputMessage="1" showErrorMessage="1" sqref="H4:I4">
      <formula1>$H$51:$H$60</formula1>
    </dataValidation>
    <dataValidation type="list" allowBlank="1" showInputMessage="1" showErrorMessage="1" sqref="H9:I9">
      <formula1>#REF!</formula1>
    </dataValidation>
    <dataValidation type="list" allowBlank="1" showInputMessage="1" showErrorMessage="1" sqref="I18">
      <formula1>$I$45:$I$48</formula1>
    </dataValidation>
    <dataValidation type="list" allowBlank="1" showInputMessage="1" showErrorMessage="1" sqref="C10:E10 D18:E18 H10:I10">
      <formula1>$I$45:$I$47</formula1>
    </dataValidation>
  </dataValidations>
  <printOptions horizontalCentered="1" verticalCentered="1"/>
  <pageMargins left="0.5" right="0.5" top="0.75" bottom="0.75" header="0.5" footer="0.5"/>
  <pageSetup horizontalDpi="600" verticalDpi="600" orientation="portrait" scale="91" r:id="rId2"/>
  <legacyDrawing r:id="rId1"/>
</worksheet>
</file>

<file path=xl/worksheets/sheet4.xml><?xml version="1.0" encoding="utf-8"?>
<worksheet xmlns="http://schemas.openxmlformats.org/spreadsheetml/2006/main" xmlns:r="http://schemas.openxmlformats.org/officeDocument/2006/relationships">
  <sheetPr codeName="Sheet1"/>
  <dimension ref="A1:J102"/>
  <sheetViews>
    <sheetView showZeros="0" workbookViewId="0" topLeftCell="A1">
      <selection activeCell="A1" sqref="A1:I1"/>
    </sheetView>
  </sheetViews>
  <sheetFormatPr defaultColWidth="9.140625" defaultRowHeight="12.75"/>
  <cols>
    <col min="1" max="1" width="4.57421875" style="0" customWidth="1"/>
    <col min="2" max="2" width="5.00390625" style="0" customWidth="1"/>
    <col min="3" max="3" width="12.140625" style="0" customWidth="1"/>
    <col min="4" max="4" width="10.421875" style="0" customWidth="1"/>
    <col min="5" max="5" width="12.140625" style="0" customWidth="1"/>
    <col min="6" max="6" width="12.00390625" style="0" customWidth="1"/>
    <col min="7" max="7" width="10.7109375" style="0" customWidth="1"/>
    <col min="8" max="8" width="12.421875" style="0" customWidth="1"/>
    <col min="9" max="9" width="9.57421875" style="0" customWidth="1"/>
  </cols>
  <sheetData>
    <row r="1" spans="1:10" ht="18">
      <c r="A1" s="740" t="s">
        <v>167</v>
      </c>
      <c r="B1" s="740"/>
      <c r="C1" s="740"/>
      <c r="D1" s="740"/>
      <c r="E1" s="740"/>
      <c r="F1" s="740"/>
      <c r="G1" s="740"/>
      <c r="H1" s="740"/>
      <c r="I1" s="740"/>
      <c r="J1" s="128"/>
    </row>
    <row r="2" spans="1:10" ht="15" customHeight="1">
      <c r="A2" s="128"/>
      <c r="B2" s="128"/>
      <c r="C2" s="128"/>
      <c r="D2" s="128"/>
      <c r="E2" s="128"/>
      <c r="F2" s="128"/>
      <c r="G2" s="128"/>
      <c r="H2" s="128"/>
      <c r="I2" s="128"/>
      <c r="J2" s="128"/>
    </row>
    <row r="3" spans="1:10" s="34" customFormat="1" ht="15" customHeight="1">
      <c r="A3" s="29"/>
      <c r="B3" s="29"/>
      <c r="C3" s="29"/>
      <c r="D3" s="29"/>
      <c r="E3" s="29"/>
      <c r="F3" s="29"/>
      <c r="G3" s="29"/>
      <c r="H3" s="29"/>
      <c r="I3" s="29"/>
      <c r="J3" s="29"/>
    </row>
    <row r="4" spans="1:10" s="34" customFormat="1" ht="15" customHeight="1">
      <c r="A4" s="29"/>
      <c r="B4" s="29"/>
      <c r="C4" s="29"/>
      <c r="D4" s="29"/>
      <c r="E4" s="29"/>
      <c r="H4"/>
      <c r="J4" s="29"/>
    </row>
    <row r="5" ht="15" customHeight="1">
      <c r="A5" s="18" t="s">
        <v>170</v>
      </c>
    </row>
    <row r="6" ht="15" customHeight="1" thickBot="1">
      <c r="J6" s="17"/>
    </row>
    <row r="7" spans="1:10" ht="15" customHeight="1" thickBot="1">
      <c r="A7" s="1">
        <v>1</v>
      </c>
      <c r="B7" s="1" t="s">
        <v>168</v>
      </c>
      <c r="D7" s="29" t="s">
        <v>191</v>
      </c>
      <c r="E7" s="741" t="str">
        <f>'Ap Form'!$G$3</f>
        <v> </v>
      </c>
      <c r="F7" s="742"/>
      <c r="G7" s="743"/>
      <c r="I7" s="146" t="s">
        <v>182</v>
      </c>
      <c r="J7" s="17"/>
    </row>
    <row r="8" spans="4:10" ht="15" customHeight="1" thickBot="1">
      <c r="D8" s="29" t="s">
        <v>244</v>
      </c>
      <c r="E8" s="744" t="str">
        <f>'Ap Form'!$B$3</f>
        <v>New Castle</v>
      </c>
      <c r="F8" s="745"/>
      <c r="G8" s="746"/>
      <c r="I8" s="147" t="s">
        <v>183</v>
      </c>
      <c r="J8" s="17"/>
    </row>
    <row r="9" spans="4:10" ht="15" customHeight="1" thickBot="1">
      <c r="D9" s="29"/>
      <c r="E9" s="515"/>
      <c r="F9" s="515"/>
      <c r="G9" s="515"/>
      <c r="I9" s="206"/>
      <c r="J9" s="17"/>
    </row>
    <row r="10" spans="2:10" ht="15" customHeight="1" thickBot="1">
      <c r="B10" s="31" t="s">
        <v>171</v>
      </c>
      <c r="C10" t="s">
        <v>169</v>
      </c>
      <c r="I10" s="32">
        <v>60</v>
      </c>
      <c r="J10" s="17"/>
    </row>
    <row r="11" spans="2:10" ht="15" customHeight="1" thickBot="1">
      <c r="B11" s="31" t="s">
        <v>172</v>
      </c>
      <c r="C11" t="s">
        <v>174</v>
      </c>
      <c r="I11" s="516">
        <v>50</v>
      </c>
      <c r="J11" s="17"/>
    </row>
    <row r="12" spans="2:10" ht="15" customHeight="1" thickBot="1">
      <c r="B12" s="31" t="s">
        <v>173</v>
      </c>
      <c r="C12" t="s">
        <v>175</v>
      </c>
      <c r="I12" s="32">
        <v>30</v>
      </c>
      <c r="J12" s="17"/>
    </row>
    <row r="13" spans="2:10" ht="15" customHeight="1" thickBot="1">
      <c r="B13" s="31"/>
      <c r="G13" s="293"/>
      <c r="I13" s="17"/>
      <c r="J13" s="17"/>
    </row>
    <row r="14" spans="8:10" ht="15" customHeight="1" thickBot="1">
      <c r="H14" s="2" t="s">
        <v>145</v>
      </c>
      <c r="I14" s="32">
        <f>VLOOKUP(E7,B58:E102,4,FALSE)</f>
        <v>0</v>
      </c>
      <c r="J14" s="17"/>
    </row>
    <row r="15" spans="9:10" ht="15" customHeight="1">
      <c r="I15" s="17"/>
      <c r="J15" s="17"/>
    </row>
    <row r="16" spans="1:10" ht="15" customHeight="1" thickBot="1">
      <c r="A16" s="1">
        <v>2</v>
      </c>
      <c r="B16" s="1" t="s">
        <v>178</v>
      </c>
      <c r="I16" s="17"/>
      <c r="J16" s="17"/>
    </row>
    <row r="17" spans="2:10" ht="15" customHeight="1" thickBot="1">
      <c r="B17" s="31" t="s">
        <v>171</v>
      </c>
      <c r="C17" t="s">
        <v>176</v>
      </c>
      <c r="G17" s="5"/>
      <c r="I17" s="305"/>
      <c r="J17" s="17"/>
    </row>
    <row r="18" spans="2:10" ht="15" customHeight="1" thickBot="1">
      <c r="B18" s="31" t="s">
        <v>172</v>
      </c>
      <c r="C18" t="s">
        <v>177</v>
      </c>
      <c r="G18" s="5"/>
      <c r="I18" s="306"/>
      <c r="J18" s="17" t="s">
        <v>196</v>
      </c>
    </row>
    <row r="19" spans="2:10" ht="15" customHeight="1" thickBot="1">
      <c r="B19" s="31"/>
      <c r="G19" s="5"/>
      <c r="I19" s="17"/>
      <c r="J19" s="17"/>
    </row>
    <row r="20" spans="8:10" ht="15" customHeight="1" thickBot="1">
      <c r="H20" s="2" t="s">
        <v>145</v>
      </c>
      <c r="I20" s="32">
        <f>IF($I17="Yes",20,IF($I18="Yes",15,0))</f>
        <v>0</v>
      </c>
      <c r="J20" s="17"/>
    </row>
    <row r="21" spans="9:10" ht="15" customHeight="1">
      <c r="I21" s="17"/>
      <c r="J21" s="17"/>
    </row>
    <row r="22" spans="1:10" ht="15" customHeight="1" thickBot="1">
      <c r="A22" s="1">
        <v>3</v>
      </c>
      <c r="B22" s="1" t="s">
        <v>179</v>
      </c>
      <c r="I22" s="17"/>
      <c r="J22" s="17"/>
    </row>
    <row r="23" spans="2:10" ht="15" customHeight="1" thickBot="1">
      <c r="B23" s="31" t="s">
        <v>171</v>
      </c>
      <c r="C23" t="s">
        <v>180</v>
      </c>
      <c r="I23" s="305"/>
      <c r="J23" s="17"/>
    </row>
    <row r="24" spans="2:10" ht="15" customHeight="1" thickBot="1">
      <c r="B24" s="31" t="s">
        <v>172</v>
      </c>
      <c r="C24" t="s">
        <v>181</v>
      </c>
      <c r="I24" s="306"/>
      <c r="J24" s="17"/>
    </row>
    <row r="25" spans="2:10" ht="15" customHeight="1" thickBot="1">
      <c r="B25" s="31"/>
      <c r="I25" s="17"/>
      <c r="J25" s="17"/>
    </row>
    <row r="26" spans="8:10" ht="15" customHeight="1" thickBot="1">
      <c r="H26" s="2" t="s">
        <v>145</v>
      </c>
      <c r="I26" s="32">
        <f>IF($I23="Yes",20,IF($I24="Yes",15,0))</f>
        <v>0</v>
      </c>
      <c r="J26" s="17"/>
    </row>
    <row r="27" spans="9:10" ht="15" customHeight="1" thickBot="1">
      <c r="I27" s="5"/>
      <c r="J27" s="17"/>
    </row>
    <row r="28" spans="6:10" ht="15" customHeight="1" thickBot="1">
      <c r="F28" s="738" t="s">
        <v>411</v>
      </c>
      <c r="G28" s="738"/>
      <c r="H28" s="739"/>
      <c r="I28" s="32">
        <f>I14+I20+I26</f>
        <v>0</v>
      </c>
      <c r="J28" s="17"/>
    </row>
    <row r="29" spans="9:10" ht="12.75">
      <c r="I29" s="5"/>
      <c r="J29" s="17"/>
    </row>
    <row r="30" spans="9:10" ht="12.75">
      <c r="I30" s="5"/>
      <c r="J30" s="17"/>
    </row>
    <row r="31" spans="9:10" ht="12.75">
      <c r="I31" s="5"/>
      <c r="J31" s="17"/>
    </row>
    <row r="32" spans="9:10" ht="12.75">
      <c r="I32" s="5"/>
      <c r="J32" s="17"/>
    </row>
    <row r="33" spans="9:10" ht="12.75">
      <c r="I33" s="5"/>
      <c r="J33" s="17"/>
    </row>
    <row r="34" spans="9:10" ht="12.75">
      <c r="I34" s="5"/>
      <c r="J34" s="17"/>
    </row>
    <row r="37" spans="1:6" ht="13.5" thickBot="1">
      <c r="A37" s="33"/>
      <c r="B37" s="33"/>
      <c r="C37" s="33"/>
      <c r="D37" s="33"/>
      <c r="E37" s="33"/>
      <c r="F37" s="33"/>
    </row>
    <row r="39" spans="1:2" ht="14.25">
      <c r="A39" s="30">
        <v>1</v>
      </c>
      <c r="B39" t="s">
        <v>184</v>
      </c>
    </row>
    <row r="40" ht="12.75">
      <c r="B40" t="s">
        <v>185</v>
      </c>
    </row>
    <row r="42" spans="1:2" ht="14.25">
      <c r="A42" s="30">
        <v>2</v>
      </c>
      <c r="B42" t="s">
        <v>186</v>
      </c>
    </row>
    <row r="43" spans="1:2" ht="14.25">
      <c r="A43" s="30"/>
      <c r="B43" t="s">
        <v>187</v>
      </c>
    </row>
    <row r="44" ht="14.25">
      <c r="A44" s="30"/>
    </row>
    <row r="45" spans="1:2" ht="14.25">
      <c r="A45" s="30">
        <v>3</v>
      </c>
      <c r="B45" t="s">
        <v>188</v>
      </c>
    </row>
    <row r="49" spans="3:5" ht="12.75">
      <c r="C49" s="192"/>
      <c r="E49" s="15" t="s">
        <v>212</v>
      </c>
    </row>
    <row r="50" spans="3:5" ht="12.75">
      <c r="C50" s="193"/>
      <c r="E50" s="15"/>
    </row>
    <row r="51" spans="3:5" ht="12.75">
      <c r="C51" s="193" t="s">
        <v>245</v>
      </c>
      <c r="E51" s="15" t="s">
        <v>71</v>
      </c>
    </row>
    <row r="52" spans="3:5" ht="12.75">
      <c r="C52" s="193" t="s">
        <v>194</v>
      </c>
      <c r="E52" s="15" t="s">
        <v>72</v>
      </c>
    </row>
    <row r="53" ht="12.75">
      <c r="C53" s="193" t="s">
        <v>246</v>
      </c>
    </row>
    <row r="57" spans="1:5" ht="12.75">
      <c r="A57" s="15" t="s">
        <v>11</v>
      </c>
      <c r="B57" s="10" t="s">
        <v>193</v>
      </c>
      <c r="C57" s="10"/>
      <c r="D57" s="10"/>
      <c r="E57" s="10" t="s">
        <v>190</v>
      </c>
    </row>
    <row r="58" spans="1:5" ht="12.75">
      <c r="A58" s="17"/>
      <c r="B58" s="17" t="s">
        <v>196</v>
      </c>
      <c r="C58" s="5"/>
      <c r="D58" s="5"/>
      <c r="E58" s="2">
        <v>0</v>
      </c>
    </row>
    <row r="59" spans="1:5" ht="12.75">
      <c r="A59" s="2">
        <v>13</v>
      </c>
      <c r="B59" t="s">
        <v>13</v>
      </c>
      <c r="E59" s="2">
        <v>60</v>
      </c>
    </row>
    <row r="60" spans="1:5" ht="12.75">
      <c r="A60" s="2">
        <v>8</v>
      </c>
      <c r="B60" t="s">
        <v>7</v>
      </c>
      <c r="E60" s="2">
        <v>30</v>
      </c>
    </row>
    <row r="61" spans="1:5" ht="12.75">
      <c r="A61" s="2">
        <v>40</v>
      </c>
      <c r="B61" t="s">
        <v>0</v>
      </c>
      <c r="E61" s="2">
        <v>50</v>
      </c>
    </row>
    <row r="62" spans="1:5" ht="12.75">
      <c r="A62" s="2">
        <v>15</v>
      </c>
      <c r="B62" t="s">
        <v>15</v>
      </c>
      <c r="E62" s="2">
        <v>30</v>
      </c>
    </row>
    <row r="63" spans="1:5" ht="12.75">
      <c r="A63" s="2" t="s">
        <v>294</v>
      </c>
      <c r="B63" t="s">
        <v>301</v>
      </c>
      <c r="E63" s="2">
        <v>50</v>
      </c>
    </row>
    <row r="64" spans="1:5" ht="12.75">
      <c r="A64" s="2">
        <v>1</v>
      </c>
      <c r="B64" t="s">
        <v>1</v>
      </c>
      <c r="E64" s="2">
        <v>30</v>
      </c>
    </row>
    <row r="65" spans="1:5" ht="12.75">
      <c r="A65" s="2">
        <v>35</v>
      </c>
      <c r="B65" t="s">
        <v>34</v>
      </c>
      <c r="E65" s="2">
        <v>50</v>
      </c>
    </row>
    <row r="66" spans="1:5" ht="12.75">
      <c r="A66" s="2">
        <v>27</v>
      </c>
      <c r="B66" t="s">
        <v>26</v>
      </c>
      <c r="E66" s="2">
        <v>30</v>
      </c>
    </row>
    <row r="67" spans="1:5" ht="12.75">
      <c r="A67" s="2">
        <v>39</v>
      </c>
      <c r="B67" t="s">
        <v>38</v>
      </c>
      <c r="E67" s="2">
        <v>30</v>
      </c>
    </row>
    <row r="68" spans="1:5" ht="12.75">
      <c r="A68" s="2">
        <v>25</v>
      </c>
      <c r="B68" t="s">
        <v>28</v>
      </c>
      <c r="E68" s="2">
        <v>30</v>
      </c>
    </row>
    <row r="69" spans="1:5" ht="12.75">
      <c r="A69" s="2">
        <v>11</v>
      </c>
      <c r="B69" t="s">
        <v>10</v>
      </c>
      <c r="E69" s="2">
        <v>0</v>
      </c>
    </row>
    <row r="70" spans="1:5" ht="12.75">
      <c r="A70" s="2">
        <v>14</v>
      </c>
      <c r="B70" t="s">
        <v>14</v>
      </c>
      <c r="E70" s="2">
        <v>30</v>
      </c>
    </row>
    <row r="71" spans="1:5" ht="12.75">
      <c r="A71" s="2">
        <v>21</v>
      </c>
      <c r="B71" t="s">
        <v>21</v>
      </c>
      <c r="E71" s="2">
        <v>30</v>
      </c>
    </row>
    <row r="72" spans="1:5" ht="12.75">
      <c r="A72" s="2">
        <v>6</v>
      </c>
      <c r="B72" t="s">
        <v>6</v>
      </c>
      <c r="E72" s="2">
        <v>30</v>
      </c>
    </row>
    <row r="73" spans="1:5" ht="12.75">
      <c r="A73" s="2">
        <v>32</v>
      </c>
      <c r="B73" t="s">
        <v>32</v>
      </c>
      <c r="E73" s="2">
        <v>50</v>
      </c>
    </row>
    <row r="74" spans="1:5" ht="12.75">
      <c r="A74" s="2">
        <v>16</v>
      </c>
      <c r="B74" t="s">
        <v>16</v>
      </c>
      <c r="E74" s="2">
        <v>0</v>
      </c>
    </row>
    <row r="75" spans="1:5" ht="12.75">
      <c r="A75" s="2">
        <v>7</v>
      </c>
      <c r="B75" t="s">
        <v>40</v>
      </c>
      <c r="E75" s="2">
        <v>0</v>
      </c>
    </row>
    <row r="76" spans="1:5" ht="12.75">
      <c r="A76" s="2">
        <v>12</v>
      </c>
      <c r="B76" t="s">
        <v>12</v>
      </c>
      <c r="E76" s="2">
        <v>30</v>
      </c>
    </row>
    <row r="77" spans="1:5" ht="12.75">
      <c r="A77" s="2">
        <v>9</v>
      </c>
      <c r="B77" t="s">
        <v>8</v>
      </c>
      <c r="E77" s="2">
        <v>30</v>
      </c>
    </row>
    <row r="78" spans="1:5" ht="12.75">
      <c r="A78" s="2">
        <v>29</v>
      </c>
      <c r="B78" t="s">
        <v>29</v>
      </c>
      <c r="E78" s="2">
        <v>50</v>
      </c>
    </row>
    <row r="79" spans="1:5" ht="12.75">
      <c r="A79" s="2">
        <v>28</v>
      </c>
      <c r="B79" t="s">
        <v>27</v>
      </c>
      <c r="E79" s="2">
        <v>50</v>
      </c>
    </row>
    <row r="80" spans="1:5" ht="12.75">
      <c r="A80" s="2">
        <v>33</v>
      </c>
      <c r="B80" t="s">
        <v>33</v>
      </c>
      <c r="E80" s="2">
        <v>60</v>
      </c>
    </row>
    <row r="81" spans="1:5" ht="12.75">
      <c r="A81" s="2">
        <v>36</v>
      </c>
      <c r="B81" t="s">
        <v>35</v>
      </c>
      <c r="E81" s="2">
        <v>60</v>
      </c>
    </row>
    <row r="82" spans="1:5" ht="12.75">
      <c r="A82" s="2">
        <v>30</v>
      </c>
      <c r="B82" t="s">
        <v>30</v>
      </c>
      <c r="E82" s="2">
        <v>50</v>
      </c>
    </row>
    <row r="83" spans="1:5" ht="12.75">
      <c r="A83" s="2">
        <v>18</v>
      </c>
      <c r="B83" t="s">
        <v>18</v>
      </c>
      <c r="E83" s="2">
        <v>30</v>
      </c>
    </row>
    <row r="84" spans="1:5" ht="12.75">
      <c r="A84" s="2">
        <v>38</v>
      </c>
      <c r="B84" t="s">
        <v>37</v>
      </c>
      <c r="E84" s="2">
        <v>30</v>
      </c>
    </row>
    <row r="85" spans="1:5" ht="12.75">
      <c r="A85" s="2">
        <v>20</v>
      </c>
      <c r="B85" t="s">
        <v>20</v>
      </c>
      <c r="E85" s="2">
        <v>30</v>
      </c>
    </row>
    <row r="86" spans="1:5" ht="12.75">
      <c r="A86" s="2">
        <v>24</v>
      </c>
      <c r="B86" t="s">
        <v>24</v>
      </c>
      <c r="E86" s="2">
        <v>30</v>
      </c>
    </row>
    <row r="87" spans="1:5" ht="12.75">
      <c r="A87" s="2">
        <v>23</v>
      </c>
      <c r="B87" t="s">
        <v>23</v>
      </c>
      <c r="E87" s="2">
        <v>30</v>
      </c>
    </row>
    <row r="88" spans="1:5" ht="12.75">
      <c r="A88" s="2">
        <v>22</v>
      </c>
      <c r="B88" t="s">
        <v>22</v>
      </c>
      <c r="E88" s="2">
        <v>50</v>
      </c>
    </row>
    <row r="89" spans="1:5" ht="12.75">
      <c r="A89" s="2">
        <v>2</v>
      </c>
      <c r="B89" t="s">
        <v>2</v>
      </c>
      <c r="E89" s="2">
        <v>30</v>
      </c>
    </row>
    <row r="90" spans="1:5" ht="12.75">
      <c r="A90" s="2">
        <v>26</v>
      </c>
      <c r="B90" t="s">
        <v>25</v>
      </c>
      <c r="E90" s="2">
        <v>50</v>
      </c>
    </row>
    <row r="91" spans="1:5" ht="12.75">
      <c r="A91" s="2" t="s">
        <v>297</v>
      </c>
      <c r="B91" t="s">
        <v>295</v>
      </c>
      <c r="E91" s="2">
        <v>60</v>
      </c>
    </row>
    <row r="92" spans="1:5" ht="12.75">
      <c r="A92" s="2">
        <v>37</v>
      </c>
      <c r="B92" t="s">
        <v>36</v>
      </c>
      <c r="E92" s="2">
        <v>30</v>
      </c>
    </row>
    <row r="93" spans="1:5" ht="12.75">
      <c r="A93" s="2">
        <v>3</v>
      </c>
      <c r="B93" t="s">
        <v>3</v>
      </c>
      <c r="E93" s="2">
        <v>30</v>
      </c>
    </row>
    <row r="94" spans="1:5" ht="12.75">
      <c r="A94" s="2">
        <v>10</v>
      </c>
      <c r="B94" t="s">
        <v>9</v>
      </c>
      <c r="E94" s="2">
        <v>30</v>
      </c>
    </row>
    <row r="95" spans="1:5" ht="12.75">
      <c r="A95" s="2">
        <v>31</v>
      </c>
      <c r="B95" t="s">
        <v>31</v>
      </c>
      <c r="E95" s="2">
        <v>50</v>
      </c>
    </row>
    <row r="96" spans="1:5" ht="12.75">
      <c r="A96" s="2">
        <v>4</v>
      </c>
      <c r="B96" t="s">
        <v>4</v>
      </c>
      <c r="E96" s="2">
        <v>30</v>
      </c>
    </row>
    <row r="97" spans="1:5" ht="12.75">
      <c r="A97" s="2">
        <v>17</v>
      </c>
      <c r="B97" t="s">
        <v>17</v>
      </c>
      <c r="E97" s="2">
        <v>30</v>
      </c>
    </row>
    <row r="98" spans="1:5" ht="12.75">
      <c r="A98" s="2">
        <v>19</v>
      </c>
      <c r="B98" t="s">
        <v>19</v>
      </c>
      <c r="E98" s="2">
        <v>30</v>
      </c>
    </row>
    <row r="99" spans="1:5" ht="12.75">
      <c r="A99" s="2" t="s">
        <v>298</v>
      </c>
      <c r="B99" t="s">
        <v>296</v>
      </c>
      <c r="E99" s="2">
        <v>60</v>
      </c>
    </row>
    <row r="100" spans="1:5" ht="12.75">
      <c r="A100" s="2">
        <v>5</v>
      </c>
      <c r="B100" t="s">
        <v>5</v>
      </c>
      <c r="E100" s="2">
        <v>30</v>
      </c>
    </row>
    <row r="101" spans="1:5" ht="12.75">
      <c r="A101" s="2" t="s">
        <v>299</v>
      </c>
      <c r="B101" t="s">
        <v>300</v>
      </c>
      <c r="E101" s="2">
        <v>50</v>
      </c>
    </row>
    <row r="102" spans="1:5" ht="12.75">
      <c r="A102" s="2">
        <v>41</v>
      </c>
      <c r="B102" t="s">
        <v>39</v>
      </c>
      <c r="E102" s="2">
        <v>30</v>
      </c>
    </row>
  </sheetData>
  <sheetProtection sheet="1" objects="1" scenarios="1"/>
  <mergeCells count="4">
    <mergeCell ref="F28:H28"/>
    <mergeCell ref="A1:I1"/>
    <mergeCell ref="E7:G7"/>
    <mergeCell ref="E8:G8"/>
  </mergeCells>
  <dataValidations count="1">
    <dataValidation type="list" allowBlank="1" showInputMessage="1" showErrorMessage="1" sqref="I17:I18 I23:I24">
      <formula1>$E$50:$E$52</formula1>
    </dataValidation>
  </dataValidations>
  <printOptions horizontalCentered="1"/>
  <pageMargins left="0.75" right="0.75" top="1" bottom="1" header="0.5" footer="0.5"/>
  <pageSetup horizontalDpi="600" verticalDpi="600" orientation="portrait" scale="95" r:id="rId2"/>
  <legacy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M139"/>
  <sheetViews>
    <sheetView showZeros="0" workbookViewId="0" topLeftCell="A1">
      <selection activeCell="A1" sqref="A1:I1"/>
    </sheetView>
  </sheetViews>
  <sheetFormatPr defaultColWidth="9.140625" defaultRowHeight="12.75"/>
  <cols>
    <col min="1" max="1" width="14.7109375" style="0" customWidth="1"/>
    <col min="2" max="2" width="18.421875" style="0" customWidth="1"/>
    <col min="3" max="3" width="7.28125" style="0" customWidth="1"/>
    <col min="4" max="5" width="5.7109375" style="0" customWidth="1"/>
    <col min="6" max="6" width="12.8515625" style="0" customWidth="1"/>
    <col min="7" max="7" width="11.710937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1"/>
      <c r="F3" s="62" t="s">
        <v>42</v>
      </c>
      <c r="G3" s="789" t="str">
        <f>'Ap Form'!$G$3</f>
        <v> </v>
      </c>
      <c r="H3" s="790"/>
      <c r="I3" s="791"/>
    </row>
    <row r="4" spans="1:9" s="4" customFormat="1" ht="19.5" customHeight="1">
      <c r="A4" s="63" t="s">
        <v>43</v>
      </c>
      <c r="B4" s="194"/>
      <c r="C4" s="49" t="s">
        <v>44</v>
      </c>
      <c r="D4" s="792">
        <f>'Ap Form'!$D$4</f>
        <v>0</v>
      </c>
      <c r="E4" s="793"/>
      <c r="F4" s="747" t="s">
        <v>45</v>
      </c>
      <c r="G4" s="676"/>
      <c r="H4" s="794" t="s">
        <v>189</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c r="D10" s="772"/>
      <c r="E10" s="772"/>
      <c r="F10" s="682" t="s">
        <v>55</v>
      </c>
      <c r="G10" s="683"/>
      <c r="H10" s="773"/>
      <c r="I10" s="774"/>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16">
        <f>'Env Factors'!$I$28</f>
        <v>0</v>
      </c>
      <c r="I12" s="68"/>
    </row>
    <row r="13" spans="1:9" ht="3.75" customHeight="1" thickBot="1">
      <c r="A13" s="66"/>
      <c r="B13" s="5"/>
      <c r="C13" s="5"/>
      <c r="D13" s="5"/>
      <c r="E13" s="5"/>
      <c r="F13" s="5"/>
      <c r="G13" s="5"/>
      <c r="H13" s="5"/>
      <c r="I13" s="67"/>
    </row>
    <row r="14" spans="1:12" s="1" customFormat="1" ht="13.5" thickBot="1">
      <c r="A14" s="699" t="s">
        <v>57</v>
      </c>
      <c r="B14" s="700"/>
      <c r="C14" s="700"/>
      <c r="D14" s="700"/>
      <c r="E14" s="700"/>
      <c r="F14" s="700"/>
      <c r="G14" s="703"/>
      <c r="H14" s="61">
        <f>$K$31</f>
        <v>0</v>
      </c>
      <c r="I14" s="68"/>
      <c r="K14" s="781" t="s">
        <v>201</v>
      </c>
      <c r="L14" s="777" t="s">
        <v>257</v>
      </c>
    </row>
    <row r="15" spans="1:12" ht="4.5" customHeight="1" thickBot="1">
      <c r="A15" s="66">
        <v>0</v>
      </c>
      <c r="B15" s="5"/>
      <c r="C15" s="5"/>
      <c r="D15" s="5"/>
      <c r="E15" s="5"/>
      <c r="F15" s="5"/>
      <c r="G15" s="5"/>
      <c r="H15" s="5"/>
      <c r="I15" s="67"/>
      <c r="K15" s="782"/>
      <c r="L15" s="778"/>
    </row>
    <row r="16" spans="1:12" s="1" customFormat="1" ht="15.75" customHeight="1" thickBot="1">
      <c r="A16" s="711" t="s">
        <v>256</v>
      </c>
      <c r="B16" s="712"/>
      <c r="C16" s="61">
        <f>$L$31</f>
        <v>0</v>
      </c>
      <c r="D16" s="6"/>
      <c r="E16" s="6"/>
      <c r="F16" s="677" t="s">
        <v>230</v>
      </c>
      <c r="G16" s="677"/>
      <c r="H16" s="678"/>
      <c r="I16" s="16">
        <f>$H$12+$H$14</f>
        <v>0</v>
      </c>
      <c r="K16" s="782"/>
      <c r="L16" s="778"/>
    </row>
    <row r="17" spans="1:12" ht="5.25" customHeight="1" thickBot="1">
      <c r="A17" s="66"/>
      <c r="B17" s="5"/>
      <c r="C17" s="5"/>
      <c r="D17" s="5"/>
      <c r="E17" s="5"/>
      <c r="F17" s="5"/>
      <c r="G17" s="5"/>
      <c r="H17" s="5"/>
      <c r="I17" s="67"/>
      <c r="K17" s="782"/>
      <c r="L17" s="778"/>
    </row>
    <row r="18" spans="1:13" s="8" customFormat="1" ht="19.5" customHeight="1" thickBot="1">
      <c r="A18" s="699" t="s">
        <v>308</v>
      </c>
      <c r="B18" s="700"/>
      <c r="C18" s="700"/>
      <c r="D18" s="779"/>
      <c r="E18" s="780"/>
      <c r="F18" s="677" t="s">
        <v>309</v>
      </c>
      <c r="G18" s="677"/>
      <c r="H18" s="677"/>
      <c r="I18" s="307"/>
      <c r="K18" s="333">
        <f>IF($D$18="Yes",40,0)</f>
        <v>0</v>
      </c>
      <c r="L18" s="331"/>
      <c r="M18" s="59"/>
    </row>
    <row r="19" spans="1:13" s="8" customFormat="1" ht="4.5" customHeight="1" thickBot="1">
      <c r="A19" s="287"/>
      <c r="B19" s="288"/>
      <c r="C19" s="289"/>
      <c r="D19" s="290"/>
      <c r="E19" s="290"/>
      <c r="F19" s="291"/>
      <c r="G19" s="289"/>
      <c r="H19" s="289"/>
      <c r="I19" s="292"/>
      <c r="K19" s="334"/>
      <c r="L19" s="332"/>
      <c r="M19" s="59"/>
    </row>
    <row r="20" spans="1:13" ht="52.5" customHeight="1" thickBot="1">
      <c r="A20" s="709" t="s">
        <v>58</v>
      </c>
      <c r="B20" s="758"/>
      <c r="C20" s="323" t="s">
        <v>59</v>
      </c>
      <c r="D20" s="260" t="s">
        <v>11</v>
      </c>
      <c r="E20" s="253" t="s">
        <v>263</v>
      </c>
      <c r="F20" s="259" t="s">
        <v>60</v>
      </c>
      <c r="G20" s="7" t="s">
        <v>61</v>
      </c>
      <c r="H20" s="7" t="s">
        <v>62</v>
      </c>
      <c r="I20" s="261" t="s">
        <v>63</v>
      </c>
      <c r="K20" s="335">
        <f>IF($I$18="Yes",10,0)</f>
        <v>0</v>
      </c>
      <c r="L20" s="257"/>
      <c r="M20" s="150"/>
    </row>
    <row r="21" spans="1:12" ht="19.5" customHeight="1">
      <c r="A21" s="759"/>
      <c r="B21" s="760"/>
      <c r="C21" s="96">
        <f aca="true" t="shared" si="0" ref="C21:C30">VLOOKUP($A21,$A$49:$G$130,3,FALSE)</f>
        <v>0</v>
      </c>
      <c r="D21" s="308"/>
      <c r="E21" s="384">
        <f aca="true" t="shared" si="1" ref="E21:E30">VLOOKUP($A21,$A$49:$G$130,5,FALSE)</f>
        <v>0</v>
      </c>
      <c r="F21" s="311"/>
      <c r="G21" s="142">
        <f aca="true" t="shared" si="2" ref="G21:G30">IF($C$10="Yes",VLOOKUP($A21,$A$49:$I$130,8,FALSE),IF($H$10="Yes",VLOOKUP($A21,$A$49:$I$130,9,FALSE),VLOOKUP($A21,$A$49:$I$130,6,FALSE)))</f>
        <v>0</v>
      </c>
      <c r="H21" s="348">
        <f>IF($G21&lt;1,$F21*(1-$G21),0)</f>
        <v>0</v>
      </c>
      <c r="I21" s="176">
        <f aca="true" t="shared" si="3" ref="I21:I30">IF($G21&lt;1,$F21*$G21,($D21*$G21))</f>
        <v>0</v>
      </c>
      <c r="K21" s="37">
        <f aca="true" t="shared" si="4" ref="K21:K30">VLOOKUP($A21,$A$49:$I$130,7,FALSE)</f>
        <v>0</v>
      </c>
      <c r="L21" s="257">
        <f aca="true" t="shared" si="5" ref="L21:L30">VLOOKUP($A21,$A$49:$J$130,10,FALSE)</f>
        <v>0</v>
      </c>
    </row>
    <row r="22" spans="1:12" ht="19.5" customHeight="1">
      <c r="A22" s="754"/>
      <c r="B22" s="755"/>
      <c r="C22" s="42">
        <f t="shared" si="0"/>
        <v>0</v>
      </c>
      <c r="D22" s="309"/>
      <c r="E22" s="385">
        <f t="shared" si="1"/>
        <v>0</v>
      </c>
      <c r="F22" s="312"/>
      <c r="G22" s="143">
        <f t="shared" si="2"/>
        <v>0</v>
      </c>
      <c r="H22" s="324">
        <f aca="true" t="shared" si="6" ref="H22:H30">IF($G22&lt;1,$F22*(1-$G22),0)</f>
        <v>0</v>
      </c>
      <c r="I22" s="50">
        <f t="shared" si="3"/>
        <v>0</v>
      </c>
      <c r="K22" s="60">
        <f t="shared" si="4"/>
        <v>0</v>
      </c>
      <c r="L22" s="256">
        <f t="shared" si="5"/>
        <v>0</v>
      </c>
    </row>
    <row r="23" spans="1:12" ht="19.5" customHeight="1">
      <c r="A23" s="754"/>
      <c r="B23" s="755"/>
      <c r="C23" s="42">
        <f t="shared" si="0"/>
        <v>0</v>
      </c>
      <c r="D23" s="309"/>
      <c r="E23" s="385">
        <f t="shared" si="1"/>
        <v>0</v>
      </c>
      <c r="F23" s="312"/>
      <c r="G23" s="143">
        <f t="shared" si="2"/>
        <v>0</v>
      </c>
      <c r="H23" s="324">
        <f t="shared" si="6"/>
        <v>0</v>
      </c>
      <c r="I23" s="50">
        <f t="shared" si="3"/>
        <v>0</v>
      </c>
      <c r="K23" s="60">
        <f t="shared" si="4"/>
        <v>0</v>
      </c>
      <c r="L23" s="256">
        <f t="shared" si="5"/>
        <v>0</v>
      </c>
    </row>
    <row r="24" spans="1:13" ht="19.5" customHeight="1">
      <c r="A24" s="754"/>
      <c r="B24" s="755"/>
      <c r="C24" s="42">
        <f t="shared" si="0"/>
        <v>0</v>
      </c>
      <c r="D24" s="309"/>
      <c r="E24" s="385">
        <f t="shared" si="1"/>
        <v>0</v>
      </c>
      <c r="F24" s="312"/>
      <c r="G24" s="143">
        <f t="shared" si="2"/>
        <v>0</v>
      </c>
      <c r="H24" s="324">
        <f t="shared" si="6"/>
        <v>0</v>
      </c>
      <c r="I24" s="50">
        <f t="shared" si="3"/>
        <v>0</v>
      </c>
      <c r="K24" s="60">
        <f t="shared" si="4"/>
        <v>0</v>
      </c>
      <c r="L24" s="256">
        <f t="shared" si="5"/>
        <v>0</v>
      </c>
      <c r="M24" s="5"/>
    </row>
    <row r="25" spans="1:13" ht="19.5" customHeight="1">
      <c r="A25" s="754"/>
      <c r="B25" s="755"/>
      <c r="C25" s="42">
        <f t="shared" si="0"/>
        <v>0</v>
      </c>
      <c r="D25" s="309"/>
      <c r="E25" s="385">
        <f t="shared" si="1"/>
        <v>0</v>
      </c>
      <c r="F25" s="312"/>
      <c r="G25" s="143">
        <f t="shared" si="2"/>
        <v>0</v>
      </c>
      <c r="H25" s="324">
        <f t="shared" si="6"/>
        <v>0</v>
      </c>
      <c r="I25" s="50">
        <f t="shared" si="3"/>
        <v>0</v>
      </c>
      <c r="K25" s="60">
        <f t="shared" si="4"/>
        <v>0</v>
      </c>
      <c r="L25" s="256">
        <f t="shared" si="5"/>
        <v>0</v>
      </c>
      <c r="M25" s="5"/>
    </row>
    <row r="26" spans="1:12" ht="19.5" customHeight="1">
      <c r="A26" s="754"/>
      <c r="B26" s="755"/>
      <c r="C26" s="42">
        <f t="shared" si="0"/>
        <v>0</v>
      </c>
      <c r="D26" s="309"/>
      <c r="E26" s="385">
        <f t="shared" si="1"/>
        <v>0</v>
      </c>
      <c r="F26" s="312"/>
      <c r="G26" s="143">
        <f t="shared" si="2"/>
        <v>0</v>
      </c>
      <c r="H26" s="324">
        <f t="shared" si="6"/>
        <v>0</v>
      </c>
      <c r="I26" s="50">
        <f t="shared" si="3"/>
        <v>0</v>
      </c>
      <c r="K26" s="60">
        <f t="shared" si="4"/>
        <v>0</v>
      </c>
      <c r="L26" s="256">
        <f t="shared" si="5"/>
        <v>0</v>
      </c>
    </row>
    <row r="27" spans="1:12" ht="19.5" customHeight="1">
      <c r="A27" s="754"/>
      <c r="B27" s="755"/>
      <c r="C27" s="42">
        <f t="shared" si="0"/>
        <v>0</v>
      </c>
      <c r="D27" s="309"/>
      <c r="E27" s="385">
        <f t="shared" si="1"/>
        <v>0</v>
      </c>
      <c r="F27" s="312"/>
      <c r="G27" s="143">
        <f t="shared" si="2"/>
        <v>0</v>
      </c>
      <c r="H27" s="324">
        <f t="shared" si="6"/>
        <v>0</v>
      </c>
      <c r="I27" s="50">
        <f t="shared" si="3"/>
        <v>0</v>
      </c>
      <c r="K27" s="60">
        <f t="shared" si="4"/>
        <v>0</v>
      </c>
      <c r="L27" s="256">
        <f t="shared" si="5"/>
        <v>0</v>
      </c>
    </row>
    <row r="28" spans="1:12" ht="19.5" customHeight="1">
      <c r="A28" s="754"/>
      <c r="B28" s="755"/>
      <c r="C28" s="42">
        <f t="shared" si="0"/>
        <v>0</v>
      </c>
      <c r="D28" s="309"/>
      <c r="E28" s="385">
        <f t="shared" si="1"/>
        <v>0</v>
      </c>
      <c r="F28" s="312"/>
      <c r="G28" s="143">
        <f t="shared" si="2"/>
        <v>0</v>
      </c>
      <c r="H28" s="324">
        <f t="shared" si="6"/>
        <v>0</v>
      </c>
      <c r="I28" s="50">
        <f t="shared" si="3"/>
        <v>0</v>
      </c>
      <c r="K28" s="60">
        <f t="shared" si="4"/>
        <v>0</v>
      </c>
      <c r="L28" s="256">
        <f t="shared" si="5"/>
        <v>0</v>
      </c>
    </row>
    <row r="29" spans="1:12" ht="19.5" customHeight="1">
      <c r="A29" s="754"/>
      <c r="B29" s="755"/>
      <c r="C29" s="42">
        <f t="shared" si="0"/>
        <v>0</v>
      </c>
      <c r="D29" s="309"/>
      <c r="E29" s="385">
        <f t="shared" si="1"/>
        <v>0</v>
      </c>
      <c r="F29" s="312"/>
      <c r="G29" s="143">
        <f t="shared" si="2"/>
        <v>0</v>
      </c>
      <c r="H29" s="324">
        <f t="shared" si="6"/>
        <v>0</v>
      </c>
      <c r="I29" s="50">
        <f t="shared" si="3"/>
        <v>0</v>
      </c>
      <c r="K29" s="60">
        <f t="shared" si="4"/>
        <v>0</v>
      </c>
      <c r="L29" s="256">
        <f t="shared" si="5"/>
        <v>0</v>
      </c>
    </row>
    <row r="30" spans="1:12" ht="19.5" customHeight="1" thickBot="1">
      <c r="A30" s="761"/>
      <c r="B30" s="762"/>
      <c r="C30" s="98">
        <f t="shared" si="0"/>
        <v>0</v>
      </c>
      <c r="D30" s="310"/>
      <c r="E30" s="386">
        <f t="shared" si="1"/>
        <v>0</v>
      </c>
      <c r="F30" s="313"/>
      <c r="G30" s="144">
        <f t="shared" si="2"/>
        <v>0</v>
      </c>
      <c r="H30" s="349">
        <f t="shared" si="6"/>
        <v>0</v>
      </c>
      <c r="I30" s="177">
        <f t="shared" si="3"/>
        <v>0</v>
      </c>
      <c r="K30" s="36">
        <f t="shared" si="4"/>
        <v>0</v>
      </c>
      <c r="L30" s="256">
        <f t="shared" si="5"/>
        <v>0</v>
      </c>
    </row>
    <row r="31" spans="1:12" s="1" customFormat="1" ht="23.25" customHeight="1" thickBot="1">
      <c r="A31" s="783" t="s">
        <v>64</v>
      </c>
      <c r="B31" s="784"/>
      <c r="C31" s="784"/>
      <c r="D31" s="784"/>
      <c r="E31" s="785"/>
      <c r="F31" s="322">
        <f>SUM(F21:F30)</f>
        <v>0</v>
      </c>
      <c r="G31" s="113"/>
      <c r="H31" s="114">
        <f>SUM(H21:H30)</f>
        <v>0</v>
      </c>
      <c r="I31" s="115">
        <f>SUM(I21:I30)</f>
        <v>0</v>
      </c>
      <c r="J31" s="510" t="s">
        <v>148</v>
      </c>
      <c r="K31" s="514">
        <f>SUM(K18:K30)</f>
        <v>0</v>
      </c>
      <c r="L31" s="271">
        <f>SUM(L21:L30)</f>
        <v>0</v>
      </c>
    </row>
    <row r="32" spans="1:9" s="1" customFormat="1" ht="31.5" customHeight="1" thickBot="1">
      <c r="A32" s="786" t="s">
        <v>65</v>
      </c>
      <c r="B32" s="787"/>
      <c r="C32" s="787"/>
      <c r="D32" s="787"/>
      <c r="E32" s="787"/>
      <c r="F32" s="787"/>
      <c r="G32" s="787"/>
      <c r="H32" s="787"/>
      <c r="I32" s="788"/>
    </row>
    <row r="33" spans="1:9" ht="26.25" customHeight="1" thickBot="1">
      <c r="A33" s="695" t="s">
        <v>66</v>
      </c>
      <c r="B33" s="696"/>
      <c r="C33" s="765"/>
      <c r="D33" s="765"/>
      <c r="E33" s="765"/>
      <c r="F33" s="765"/>
      <c r="G33" s="766"/>
      <c r="H33" s="262" t="s">
        <v>44</v>
      </c>
      <c r="I33" s="195"/>
    </row>
    <row r="34" spans="1:9" s="12" customFormat="1" ht="7.5" customHeight="1" thickBot="1">
      <c r="A34" s="69"/>
      <c r="B34" s="11"/>
      <c r="C34" s="11"/>
      <c r="D34" s="11"/>
      <c r="E34" s="11"/>
      <c r="F34" s="11"/>
      <c r="G34" s="11"/>
      <c r="H34" s="11"/>
      <c r="I34" s="70"/>
    </row>
    <row r="35" spans="1:9" ht="27.75" customHeight="1" thickBot="1">
      <c r="A35" s="695" t="s">
        <v>67</v>
      </c>
      <c r="B35" s="696"/>
      <c r="C35" s="763"/>
      <c r="D35" s="763"/>
      <c r="E35" s="763"/>
      <c r="F35" s="763"/>
      <c r="G35" s="764"/>
      <c r="H35" s="262" t="s">
        <v>44</v>
      </c>
      <c r="I35" s="195"/>
    </row>
    <row r="36" spans="1:9" s="13" customFormat="1" ht="54" customHeight="1">
      <c r="A36" s="730" t="s">
        <v>68</v>
      </c>
      <c r="B36" s="731"/>
      <c r="C36" s="731"/>
      <c r="D36" s="731"/>
      <c r="E36" s="731"/>
      <c r="F36" s="731"/>
      <c r="G36" s="731"/>
      <c r="H36" s="731"/>
      <c r="I36" s="732"/>
    </row>
    <row r="37" spans="1:9" s="13" customFormat="1" ht="6" customHeight="1">
      <c r="A37" s="71"/>
      <c r="B37" s="14"/>
      <c r="C37" s="14"/>
      <c r="D37" s="14"/>
      <c r="E37" s="14"/>
      <c r="F37" s="14"/>
      <c r="G37" s="14"/>
      <c r="H37" s="14"/>
      <c r="I37" s="72"/>
    </row>
    <row r="38" spans="1:9" s="13" customFormat="1" ht="32.25" customHeight="1" thickBot="1">
      <c r="A38" s="733" t="s">
        <v>69</v>
      </c>
      <c r="B38" s="734"/>
      <c r="C38" s="734"/>
      <c r="D38" s="734"/>
      <c r="E38" s="734"/>
      <c r="F38" s="734"/>
      <c r="G38" s="734"/>
      <c r="H38" s="734"/>
      <c r="I38" s="735"/>
    </row>
    <row r="39" ht="13.5" thickBot="1"/>
    <row r="40" spans="1:9" ht="12.75">
      <c r="A40" s="1" t="s">
        <v>70</v>
      </c>
      <c r="I40" s="35" t="s">
        <v>212</v>
      </c>
    </row>
    <row r="41" spans="1:9" ht="12.75">
      <c r="A41" s="1"/>
      <c r="I41" s="60"/>
    </row>
    <row r="42" spans="1:9" ht="12.75">
      <c r="A42" s="1"/>
      <c r="I42" s="60" t="s">
        <v>71</v>
      </c>
    </row>
    <row r="43" spans="1:9" ht="13.5" thickBot="1">
      <c r="A43" s="1"/>
      <c r="I43" s="36" t="s">
        <v>72</v>
      </c>
    </row>
    <row r="44" spans="1:9" ht="13.5" thickBot="1">
      <c r="A44" s="1"/>
      <c r="I44" s="17"/>
    </row>
    <row r="45" spans="1:11" ht="20.25" customHeight="1" thickBot="1">
      <c r="A45" s="615" t="s">
        <v>311</v>
      </c>
      <c r="B45" s="616"/>
      <c r="C45" s="616"/>
      <c r="D45" s="616"/>
      <c r="E45" s="616"/>
      <c r="F45" s="616"/>
      <c r="G45" s="616"/>
      <c r="H45" s="616"/>
      <c r="I45" s="616"/>
      <c r="J45" s="617"/>
      <c r="K45" s="343"/>
    </row>
    <row r="46" spans="1:11" ht="16.5" thickBot="1">
      <c r="A46" s="336" t="s">
        <v>448</v>
      </c>
      <c r="B46" s="337"/>
      <c r="C46" s="241"/>
      <c r="D46" s="241"/>
      <c r="E46" s="620" t="s">
        <v>202</v>
      </c>
      <c r="F46" s="620"/>
      <c r="G46" s="620"/>
      <c r="H46" s="620"/>
      <c r="I46" s="620"/>
      <c r="J46" s="621"/>
      <c r="K46" s="344"/>
    </row>
    <row r="47" spans="1:10" ht="30">
      <c r="A47" s="43" t="s">
        <v>144</v>
      </c>
      <c r="B47" s="164"/>
      <c r="C47" s="162" t="s">
        <v>59</v>
      </c>
      <c r="D47" s="162"/>
      <c r="E47" s="162" t="s">
        <v>95</v>
      </c>
      <c r="F47" s="165" t="s">
        <v>197</v>
      </c>
      <c r="G47" s="162" t="s">
        <v>145</v>
      </c>
      <c r="H47" s="160" t="s">
        <v>197</v>
      </c>
      <c r="I47" s="217" t="s">
        <v>197</v>
      </c>
      <c r="J47" s="219" t="s">
        <v>258</v>
      </c>
    </row>
    <row r="48" spans="1:10" ht="18">
      <c r="A48" s="47" t="s">
        <v>196</v>
      </c>
      <c r="B48" s="166"/>
      <c r="C48" s="163"/>
      <c r="D48" s="163"/>
      <c r="E48" s="163"/>
      <c r="F48" s="167" t="s">
        <v>198</v>
      </c>
      <c r="G48" s="163"/>
      <c r="H48" s="161" t="s">
        <v>240</v>
      </c>
      <c r="I48" s="218" t="s">
        <v>241</v>
      </c>
      <c r="J48" s="149" t="s">
        <v>259</v>
      </c>
    </row>
    <row r="49" spans="1:10" ht="15.75">
      <c r="A49" s="52" t="s">
        <v>146</v>
      </c>
      <c r="B49" s="53"/>
      <c r="C49" s="22">
        <v>0</v>
      </c>
      <c r="D49" s="22">
        <v>0</v>
      </c>
      <c r="E49" s="22">
        <v>0</v>
      </c>
      <c r="F49">
        <v>0</v>
      </c>
      <c r="G49" s="23">
        <v>0</v>
      </c>
      <c r="H49">
        <v>0</v>
      </c>
      <c r="I49">
        <v>0</v>
      </c>
      <c r="J49">
        <v>0</v>
      </c>
    </row>
    <row r="50" spans="1:10" ht="15">
      <c r="A50" s="775">
        <v>0</v>
      </c>
      <c r="B50" s="776"/>
      <c r="C50" s="46">
        <v>0</v>
      </c>
      <c r="D50" s="46">
        <v>0</v>
      </c>
      <c r="E50" s="46">
        <v>0</v>
      </c>
      <c r="F50" s="10">
        <v>0</v>
      </c>
      <c r="G50" s="148">
        <v>0</v>
      </c>
      <c r="H50" s="15">
        <v>0</v>
      </c>
      <c r="I50" s="10">
        <v>0</v>
      </c>
      <c r="J50" s="10">
        <v>0</v>
      </c>
    </row>
    <row r="51" spans="1:10" ht="12.75">
      <c r="A51" s="26" t="s">
        <v>147</v>
      </c>
      <c r="B51" s="40"/>
      <c r="C51" s="15">
        <v>560</v>
      </c>
      <c r="D51" s="15"/>
      <c r="E51" s="15" t="s">
        <v>125</v>
      </c>
      <c r="F51" s="48">
        <v>0.5</v>
      </c>
      <c r="G51" s="26">
        <v>1</v>
      </c>
      <c r="H51" s="48">
        <f aca="true" t="shared" si="7" ref="H51:I55">$F51+0.15</f>
        <v>0.65</v>
      </c>
      <c r="I51" s="48">
        <f t="shared" si="7"/>
        <v>0.65</v>
      </c>
      <c r="J51" s="15">
        <v>10</v>
      </c>
    </row>
    <row r="52" spans="1:10" ht="12.75">
      <c r="A52" s="238" t="s">
        <v>199</v>
      </c>
      <c r="B52" s="264"/>
      <c r="C52" s="15">
        <v>317</v>
      </c>
      <c r="D52" s="15"/>
      <c r="E52" s="15" t="s">
        <v>11</v>
      </c>
      <c r="F52" s="48">
        <v>0.75</v>
      </c>
      <c r="G52" s="26">
        <v>8</v>
      </c>
      <c r="H52" s="48">
        <f t="shared" si="7"/>
        <v>0.9</v>
      </c>
      <c r="I52" s="48">
        <f t="shared" si="7"/>
        <v>0.9</v>
      </c>
      <c r="J52" s="15">
        <v>15</v>
      </c>
    </row>
    <row r="53" spans="1:10" ht="12.75">
      <c r="A53" s="26" t="s">
        <v>316</v>
      </c>
      <c r="B53" s="40"/>
      <c r="C53" s="15">
        <v>558</v>
      </c>
      <c r="D53" s="15"/>
      <c r="E53" s="15" t="s">
        <v>11</v>
      </c>
      <c r="F53" s="48">
        <v>0.75</v>
      </c>
      <c r="G53" s="26">
        <v>4</v>
      </c>
      <c r="H53" s="48">
        <f t="shared" si="7"/>
        <v>0.9</v>
      </c>
      <c r="I53" s="48">
        <f t="shared" si="7"/>
        <v>0.9</v>
      </c>
      <c r="J53" s="15">
        <v>15</v>
      </c>
    </row>
    <row r="54" spans="1:10" ht="12.75">
      <c r="A54" s="238" t="s">
        <v>317</v>
      </c>
      <c r="B54" s="264"/>
      <c r="C54" s="15">
        <v>313</v>
      </c>
      <c r="D54" s="15"/>
      <c r="E54" s="15" t="s">
        <v>11</v>
      </c>
      <c r="F54" s="48">
        <v>0.75</v>
      </c>
      <c r="G54" s="26">
        <v>20</v>
      </c>
      <c r="H54" s="48">
        <f t="shared" si="7"/>
        <v>0.9</v>
      </c>
      <c r="I54" s="48">
        <f t="shared" si="7"/>
        <v>0.9</v>
      </c>
      <c r="J54" s="15">
        <v>15</v>
      </c>
    </row>
    <row r="55" spans="1:10" ht="12.75">
      <c r="A55" s="26" t="s">
        <v>143</v>
      </c>
      <c r="B55" s="40"/>
      <c r="C55" s="15">
        <v>380</v>
      </c>
      <c r="D55" s="15"/>
      <c r="E55" s="15" t="s">
        <v>101</v>
      </c>
      <c r="F55" s="48">
        <v>0.75</v>
      </c>
      <c r="G55" s="26">
        <v>2</v>
      </c>
      <c r="H55" s="48">
        <f t="shared" si="7"/>
        <v>0.9</v>
      </c>
      <c r="I55" s="48">
        <f t="shared" si="7"/>
        <v>0.9</v>
      </c>
      <c r="J55" s="15">
        <v>15</v>
      </c>
    </row>
    <row r="56" spans="1:10" ht="12.75">
      <c r="A56" s="26"/>
      <c r="B56" s="40"/>
      <c r="C56" s="15"/>
      <c r="D56" s="15"/>
      <c r="E56" s="15"/>
      <c r="F56" s="44" t="s">
        <v>148</v>
      </c>
      <c r="G56" s="254">
        <f>SUM(G51:G55)</f>
        <v>35</v>
      </c>
      <c r="H56" s="48"/>
      <c r="I56" s="48"/>
      <c r="J56" s="15"/>
    </row>
    <row r="57" spans="1:10" ht="15.75">
      <c r="A57" s="279" t="s">
        <v>149</v>
      </c>
      <c r="B57" s="280"/>
      <c r="C57" s="15"/>
      <c r="D57" s="15"/>
      <c r="E57" s="15"/>
      <c r="F57" s="10"/>
      <c r="G57" s="10"/>
      <c r="H57" s="15"/>
      <c r="I57" s="10"/>
      <c r="J57" s="15"/>
    </row>
    <row r="58" spans="1:10" ht="15.75">
      <c r="A58" s="281"/>
      <c r="B58" s="278"/>
      <c r="C58" s="15"/>
      <c r="D58" s="15"/>
      <c r="E58" s="15"/>
      <c r="F58" s="10"/>
      <c r="G58" s="10"/>
      <c r="H58" s="15"/>
      <c r="I58" s="10"/>
      <c r="J58" s="15"/>
    </row>
    <row r="59" spans="1:10" ht="12.75">
      <c r="A59" s="26" t="s">
        <v>136</v>
      </c>
      <c r="B59" s="40"/>
      <c r="C59" s="15">
        <v>362</v>
      </c>
      <c r="D59" s="15"/>
      <c r="E59" s="15" t="s">
        <v>125</v>
      </c>
      <c r="F59" s="48">
        <v>0.5</v>
      </c>
      <c r="G59" s="26">
        <v>1</v>
      </c>
      <c r="H59" s="48">
        <f aca="true" t="shared" si="8" ref="H59:H67">$F59+0.15</f>
        <v>0.65</v>
      </c>
      <c r="I59" s="48">
        <f aca="true" t="shared" si="9" ref="I59:I67">$F59+0.15</f>
        <v>0.65</v>
      </c>
      <c r="J59" s="15">
        <v>10</v>
      </c>
    </row>
    <row r="60" spans="1:10" ht="12.75">
      <c r="A60" s="26" t="s">
        <v>124</v>
      </c>
      <c r="B60" s="40"/>
      <c r="C60" s="15">
        <v>382</v>
      </c>
      <c r="D60" s="15"/>
      <c r="E60" s="15" t="s">
        <v>125</v>
      </c>
      <c r="F60" s="48">
        <v>0.5</v>
      </c>
      <c r="G60" s="26">
        <v>1</v>
      </c>
      <c r="H60" s="48">
        <f t="shared" si="8"/>
        <v>0.65</v>
      </c>
      <c r="I60" s="48">
        <f t="shared" si="9"/>
        <v>0.65</v>
      </c>
      <c r="J60" s="15">
        <v>20</v>
      </c>
    </row>
    <row r="61" spans="1:12" ht="12.75">
      <c r="A61" s="26" t="s">
        <v>127</v>
      </c>
      <c r="B61" s="40"/>
      <c r="C61" s="15">
        <v>410</v>
      </c>
      <c r="D61" s="15"/>
      <c r="E61" s="15" t="s">
        <v>11</v>
      </c>
      <c r="F61" s="48">
        <v>0.75</v>
      </c>
      <c r="G61" s="26">
        <v>1</v>
      </c>
      <c r="H61" s="48">
        <f t="shared" si="8"/>
        <v>0.9</v>
      </c>
      <c r="I61" s="48">
        <f t="shared" si="9"/>
        <v>0.9</v>
      </c>
      <c r="J61" s="15">
        <v>15</v>
      </c>
      <c r="L61" s="5"/>
    </row>
    <row r="62" spans="1:10" ht="12.75">
      <c r="A62" s="26" t="s">
        <v>200</v>
      </c>
      <c r="B62" s="40"/>
      <c r="C62" s="15">
        <v>561</v>
      </c>
      <c r="D62" s="15"/>
      <c r="E62" s="15" t="s">
        <v>11</v>
      </c>
      <c r="F62" s="48">
        <v>0.75</v>
      </c>
      <c r="G62" s="26">
        <v>5</v>
      </c>
      <c r="H62" s="48">
        <f t="shared" si="8"/>
        <v>0.9</v>
      </c>
      <c r="I62" s="48">
        <f t="shared" si="9"/>
        <v>0.9</v>
      </c>
      <c r="J62" s="15">
        <v>10</v>
      </c>
    </row>
    <row r="63" spans="1:10" ht="12.75">
      <c r="A63" s="26" t="s">
        <v>266</v>
      </c>
      <c r="B63" s="40"/>
      <c r="C63" s="15">
        <v>634</v>
      </c>
      <c r="D63" s="15"/>
      <c r="E63" s="15" t="s">
        <v>11</v>
      </c>
      <c r="F63" s="48">
        <v>0.75</v>
      </c>
      <c r="G63" s="26">
        <v>5</v>
      </c>
      <c r="H63" s="48">
        <f t="shared" si="8"/>
        <v>0.9</v>
      </c>
      <c r="I63" s="48">
        <f t="shared" si="9"/>
        <v>0.9</v>
      </c>
      <c r="J63" s="15">
        <v>15</v>
      </c>
    </row>
    <row r="64" spans="1:10" ht="12.75">
      <c r="A64" s="26" t="s">
        <v>318</v>
      </c>
      <c r="B64" s="40"/>
      <c r="C64" s="15">
        <v>558</v>
      </c>
      <c r="D64" s="15"/>
      <c r="E64" s="15" t="s">
        <v>11</v>
      </c>
      <c r="F64" s="48">
        <v>0.75</v>
      </c>
      <c r="G64" s="26">
        <v>10</v>
      </c>
      <c r="H64" s="48">
        <f t="shared" si="8"/>
        <v>0.9</v>
      </c>
      <c r="I64" s="48">
        <f t="shared" si="9"/>
        <v>0.9</v>
      </c>
      <c r="J64" s="15">
        <v>15</v>
      </c>
    </row>
    <row r="65" spans="1:10" ht="12.75">
      <c r="A65" s="263" t="s">
        <v>152</v>
      </c>
      <c r="B65" s="41"/>
      <c r="C65" s="15">
        <v>606</v>
      </c>
      <c r="D65" s="15"/>
      <c r="E65" s="15" t="s">
        <v>125</v>
      </c>
      <c r="F65" s="48">
        <v>0.5</v>
      </c>
      <c r="G65" s="26">
        <v>1</v>
      </c>
      <c r="H65" s="48">
        <f t="shared" si="8"/>
        <v>0.65</v>
      </c>
      <c r="I65" s="48">
        <f t="shared" si="9"/>
        <v>0.65</v>
      </c>
      <c r="J65" s="15">
        <v>20</v>
      </c>
    </row>
    <row r="66" spans="1:10" ht="12.75">
      <c r="A66" s="26" t="s">
        <v>141</v>
      </c>
      <c r="B66" s="40"/>
      <c r="C66" s="15">
        <v>620</v>
      </c>
      <c r="D66" s="15"/>
      <c r="E66" s="15" t="s">
        <v>125</v>
      </c>
      <c r="F66" s="48">
        <v>0.5</v>
      </c>
      <c r="G66" s="26">
        <v>1</v>
      </c>
      <c r="H66" s="48">
        <f t="shared" si="8"/>
        <v>0.65</v>
      </c>
      <c r="I66" s="48">
        <f t="shared" si="9"/>
        <v>0.65</v>
      </c>
      <c r="J66" s="15">
        <v>20</v>
      </c>
    </row>
    <row r="67" spans="1:10" ht="12.75">
      <c r="A67" s="204" t="s">
        <v>319</v>
      </c>
      <c r="B67" s="264"/>
      <c r="C67" s="15">
        <v>313</v>
      </c>
      <c r="D67" s="15"/>
      <c r="E67" s="15" t="s">
        <v>11</v>
      </c>
      <c r="F67" s="48">
        <v>0.75</v>
      </c>
      <c r="G67" s="26">
        <v>25</v>
      </c>
      <c r="H67" s="48">
        <f t="shared" si="8"/>
        <v>0.9</v>
      </c>
      <c r="I67" s="48">
        <f t="shared" si="9"/>
        <v>0.9</v>
      </c>
      <c r="J67" s="15">
        <v>15</v>
      </c>
    </row>
    <row r="68" spans="3:10" ht="12.75">
      <c r="C68" s="2"/>
      <c r="D68" s="2"/>
      <c r="F68" s="44" t="s">
        <v>148</v>
      </c>
      <c r="G68" s="254">
        <f>SUM(G59:G67)</f>
        <v>50</v>
      </c>
      <c r="H68" s="105"/>
      <c r="I68" s="204"/>
      <c r="J68" s="105"/>
    </row>
    <row r="69" spans="1:10" ht="15.75">
      <c r="A69" s="282" t="s">
        <v>153</v>
      </c>
      <c r="B69" s="283"/>
      <c r="C69" s="2"/>
      <c r="D69" s="2"/>
      <c r="H69" s="15"/>
      <c r="I69" s="10"/>
      <c r="J69" s="15"/>
    </row>
    <row r="70" spans="1:10" ht="15.75">
      <c r="A70" s="346"/>
      <c r="B70" s="347"/>
      <c r="C70" s="2"/>
      <c r="D70" s="2"/>
      <c r="H70" s="15"/>
      <c r="I70" s="10"/>
      <c r="J70" s="15"/>
    </row>
    <row r="71" spans="1:10" ht="12.75">
      <c r="A71" s="26" t="s">
        <v>124</v>
      </c>
      <c r="B71" s="40"/>
      <c r="C71" s="15">
        <v>382</v>
      </c>
      <c r="D71" s="15"/>
      <c r="E71" s="15" t="s">
        <v>125</v>
      </c>
      <c r="F71" s="48">
        <v>0.5</v>
      </c>
      <c r="G71" s="26">
        <v>1</v>
      </c>
      <c r="H71" s="48">
        <f aca="true" t="shared" si="10" ref="H71:I74">$F71+0.15</f>
        <v>0.65</v>
      </c>
      <c r="I71" s="48">
        <f t="shared" si="10"/>
        <v>0.65</v>
      </c>
      <c r="J71" s="15">
        <v>20</v>
      </c>
    </row>
    <row r="72" spans="1:10" ht="12.75">
      <c r="A72" s="238" t="s">
        <v>200</v>
      </c>
      <c r="B72" s="264"/>
      <c r="C72" s="15">
        <v>561</v>
      </c>
      <c r="D72" s="15"/>
      <c r="E72" s="15" t="s">
        <v>11</v>
      </c>
      <c r="F72" s="48">
        <v>0.75</v>
      </c>
      <c r="G72" s="26">
        <v>5</v>
      </c>
      <c r="H72" s="48">
        <f t="shared" si="10"/>
        <v>0.9</v>
      </c>
      <c r="I72" s="48">
        <f t="shared" si="10"/>
        <v>0.9</v>
      </c>
      <c r="J72" s="15">
        <v>10</v>
      </c>
    </row>
    <row r="73" spans="1:10" ht="12.75">
      <c r="A73" s="26" t="s">
        <v>320</v>
      </c>
      <c r="B73" s="40"/>
      <c r="C73" s="15">
        <v>558</v>
      </c>
      <c r="D73" s="15"/>
      <c r="E73" s="15" t="s">
        <v>11</v>
      </c>
      <c r="F73" s="48">
        <v>0.75</v>
      </c>
      <c r="G73" s="26">
        <v>4</v>
      </c>
      <c r="H73" s="48">
        <f t="shared" si="10"/>
        <v>0.9</v>
      </c>
      <c r="I73" s="48">
        <f t="shared" si="10"/>
        <v>0.9</v>
      </c>
      <c r="J73" s="15">
        <v>15</v>
      </c>
    </row>
    <row r="74" spans="1:10" ht="12.75">
      <c r="A74" s="148" t="s">
        <v>321</v>
      </c>
      <c r="B74" s="286"/>
      <c r="C74" s="15">
        <v>313</v>
      </c>
      <c r="D74" s="15"/>
      <c r="E74" s="15" t="s">
        <v>11</v>
      </c>
      <c r="F74" s="48">
        <v>0.75</v>
      </c>
      <c r="G74" s="26">
        <v>25</v>
      </c>
      <c r="H74" s="48">
        <f t="shared" si="10"/>
        <v>0.9</v>
      </c>
      <c r="I74" s="48">
        <f t="shared" si="10"/>
        <v>0.9</v>
      </c>
      <c r="J74" s="15">
        <v>15</v>
      </c>
    </row>
    <row r="75" spans="3:10" ht="12.75">
      <c r="C75" s="2"/>
      <c r="D75" s="2"/>
      <c r="F75" s="24" t="s">
        <v>148</v>
      </c>
      <c r="G75" s="27">
        <f>SUM(G71:G74)</f>
        <v>35</v>
      </c>
      <c r="H75" s="15"/>
      <c r="I75" s="10"/>
      <c r="J75" s="15"/>
    </row>
    <row r="76" spans="1:10" ht="15.75">
      <c r="A76" s="282" t="s">
        <v>154</v>
      </c>
      <c r="B76" s="285"/>
      <c r="C76" s="2"/>
      <c r="D76" s="2"/>
      <c r="E76" s="2"/>
      <c r="H76" s="15"/>
      <c r="I76" s="10"/>
      <c r="J76" s="15"/>
    </row>
    <row r="77" spans="1:10" ht="15.75">
      <c r="A77" s="284"/>
      <c r="B77" s="286"/>
      <c r="C77" s="2"/>
      <c r="D77" s="2"/>
      <c r="E77" s="2"/>
      <c r="H77" s="15"/>
      <c r="I77" s="10"/>
      <c r="J77" s="15"/>
    </row>
    <row r="78" spans="1:10" ht="12.75">
      <c r="A78" s="26" t="s">
        <v>136</v>
      </c>
      <c r="B78" s="40"/>
      <c r="C78" s="42">
        <v>362</v>
      </c>
      <c r="D78" s="42"/>
      <c r="E78" s="15" t="s">
        <v>125</v>
      </c>
      <c r="F78" s="48">
        <v>0.5</v>
      </c>
      <c r="G78" s="26">
        <v>1</v>
      </c>
      <c r="H78" s="48">
        <f aca="true" t="shared" si="11" ref="H78:H86">$F78+0.15</f>
        <v>0.65</v>
      </c>
      <c r="I78" s="48">
        <f aca="true" t="shared" si="12" ref="I78:I86">$F78+0.15</f>
        <v>0.65</v>
      </c>
      <c r="J78" s="15">
        <v>10</v>
      </c>
    </row>
    <row r="79" spans="1:10" ht="12.75">
      <c r="A79" s="263" t="s">
        <v>124</v>
      </c>
      <c r="B79" s="41"/>
      <c r="C79" s="15">
        <v>382</v>
      </c>
      <c r="D79" s="15"/>
      <c r="E79" s="15" t="s">
        <v>125</v>
      </c>
      <c r="F79" s="48">
        <v>0.5</v>
      </c>
      <c r="G79" s="26">
        <v>1</v>
      </c>
      <c r="H79" s="48">
        <f t="shared" si="11"/>
        <v>0.65</v>
      </c>
      <c r="I79" s="48">
        <f t="shared" si="12"/>
        <v>0.65</v>
      </c>
      <c r="J79" s="15">
        <v>20</v>
      </c>
    </row>
    <row r="80" spans="1:10" ht="12.75">
      <c r="A80" s="26" t="s">
        <v>127</v>
      </c>
      <c r="B80" s="40"/>
      <c r="C80" s="15">
        <v>410</v>
      </c>
      <c r="D80" s="15"/>
      <c r="E80" s="15" t="s">
        <v>11</v>
      </c>
      <c r="F80" s="48">
        <v>0.75</v>
      </c>
      <c r="G80" s="26">
        <v>1</v>
      </c>
      <c r="H80" s="48">
        <f t="shared" si="11"/>
        <v>0.9</v>
      </c>
      <c r="I80" s="48">
        <f t="shared" si="12"/>
        <v>0.9</v>
      </c>
      <c r="J80" s="15">
        <v>15</v>
      </c>
    </row>
    <row r="81" spans="1:10" ht="12.75">
      <c r="A81" s="238" t="s">
        <v>200</v>
      </c>
      <c r="B81" s="264"/>
      <c r="C81" s="15">
        <v>561</v>
      </c>
      <c r="D81" s="15"/>
      <c r="E81" s="15" t="s">
        <v>11</v>
      </c>
      <c r="F81" s="48">
        <v>0.75</v>
      </c>
      <c r="G81" s="26">
        <v>5</v>
      </c>
      <c r="H81" s="48">
        <f t="shared" si="11"/>
        <v>0.9</v>
      </c>
      <c r="I81" s="48">
        <f t="shared" si="12"/>
        <v>0.9</v>
      </c>
      <c r="J81" s="15">
        <v>10</v>
      </c>
    </row>
    <row r="82" spans="1:10" ht="12.75">
      <c r="A82" s="26" t="s">
        <v>265</v>
      </c>
      <c r="B82" s="40"/>
      <c r="C82" s="15">
        <v>634</v>
      </c>
      <c r="D82" s="15"/>
      <c r="E82" s="15" t="s">
        <v>11</v>
      </c>
      <c r="F82" s="48">
        <v>0.75</v>
      </c>
      <c r="G82" s="26">
        <v>5</v>
      </c>
      <c r="H82" s="48">
        <f t="shared" si="11"/>
        <v>0.9</v>
      </c>
      <c r="I82" s="48">
        <f t="shared" si="12"/>
        <v>0.9</v>
      </c>
      <c r="J82" s="15">
        <v>15</v>
      </c>
    </row>
    <row r="83" spans="1:10" ht="12.75">
      <c r="A83" s="26" t="s">
        <v>322</v>
      </c>
      <c r="B83" s="40"/>
      <c r="C83" s="15">
        <v>558</v>
      </c>
      <c r="D83" s="15"/>
      <c r="E83" s="15" t="s">
        <v>11</v>
      </c>
      <c r="F83" s="48">
        <v>0.75</v>
      </c>
      <c r="G83" s="26">
        <v>10</v>
      </c>
      <c r="H83" s="48">
        <f t="shared" si="11"/>
        <v>0.9</v>
      </c>
      <c r="I83" s="48">
        <f t="shared" si="12"/>
        <v>0.9</v>
      </c>
      <c r="J83" s="15">
        <v>15</v>
      </c>
    </row>
    <row r="84" spans="1:10" ht="12.75">
      <c r="A84" s="26" t="s">
        <v>152</v>
      </c>
      <c r="B84" s="40"/>
      <c r="C84" s="15">
        <v>606</v>
      </c>
      <c r="D84" s="15"/>
      <c r="E84" s="15" t="s">
        <v>125</v>
      </c>
      <c r="F84" s="48">
        <v>0.5</v>
      </c>
      <c r="G84" s="26">
        <v>1</v>
      </c>
      <c r="H84" s="48">
        <f t="shared" si="11"/>
        <v>0.65</v>
      </c>
      <c r="I84" s="48">
        <f t="shared" si="12"/>
        <v>0.65</v>
      </c>
      <c r="J84" s="15">
        <v>20</v>
      </c>
    </row>
    <row r="85" spans="1:10" ht="12.75">
      <c r="A85" s="10" t="s">
        <v>141</v>
      </c>
      <c r="B85" s="40"/>
      <c r="C85" s="15">
        <v>620</v>
      </c>
      <c r="D85" s="15"/>
      <c r="E85" s="15" t="s">
        <v>125</v>
      </c>
      <c r="F85" s="48">
        <v>0.5</v>
      </c>
      <c r="G85" s="26">
        <v>1</v>
      </c>
      <c r="H85" s="48">
        <f t="shared" si="11"/>
        <v>0.65</v>
      </c>
      <c r="I85" s="48">
        <f t="shared" si="12"/>
        <v>0.65</v>
      </c>
      <c r="J85" s="15">
        <v>20</v>
      </c>
    </row>
    <row r="86" spans="1:10" ht="12.75">
      <c r="A86" s="10" t="s">
        <v>323</v>
      </c>
      <c r="B86" s="40"/>
      <c r="C86" s="15">
        <v>313</v>
      </c>
      <c r="D86" s="15"/>
      <c r="E86" s="15" t="s">
        <v>11</v>
      </c>
      <c r="F86" s="48">
        <v>0.75</v>
      </c>
      <c r="G86" s="26">
        <v>25</v>
      </c>
      <c r="H86" s="48">
        <f t="shared" si="11"/>
        <v>0.9</v>
      </c>
      <c r="I86" s="48">
        <f t="shared" si="12"/>
        <v>0.9</v>
      </c>
      <c r="J86" s="15">
        <v>15</v>
      </c>
    </row>
    <row r="87" spans="3:10" ht="12.75">
      <c r="C87" s="2"/>
      <c r="D87" s="2"/>
      <c r="F87" s="44" t="s">
        <v>148</v>
      </c>
      <c r="G87" s="254">
        <f>SUM(G78:G86)</f>
        <v>50</v>
      </c>
      <c r="H87" s="105"/>
      <c r="I87" s="204"/>
      <c r="J87" s="105"/>
    </row>
    <row r="88" spans="1:10" ht="15.75">
      <c r="A88" s="282" t="s">
        <v>155</v>
      </c>
      <c r="B88" s="285"/>
      <c r="C88" s="2"/>
      <c r="D88" s="2"/>
      <c r="E88" s="2"/>
      <c r="H88" s="15"/>
      <c r="I88" s="10"/>
      <c r="J88" s="15"/>
    </row>
    <row r="89" spans="1:10" ht="15.75">
      <c r="A89" s="284"/>
      <c r="B89" s="286"/>
      <c r="C89" s="2"/>
      <c r="D89" s="2"/>
      <c r="E89" s="2"/>
      <c r="H89" s="15"/>
      <c r="I89" s="10"/>
      <c r="J89" s="15"/>
    </row>
    <row r="90" spans="1:10" ht="12.75">
      <c r="A90" s="26" t="s">
        <v>136</v>
      </c>
      <c r="B90" s="40"/>
      <c r="C90" s="15">
        <v>362</v>
      </c>
      <c r="D90" s="15"/>
      <c r="E90" s="15" t="s">
        <v>125</v>
      </c>
      <c r="F90" s="48">
        <v>0.5</v>
      </c>
      <c r="G90" s="26">
        <v>1</v>
      </c>
      <c r="H90" s="48">
        <f aca="true" t="shared" si="13" ref="H90:H98">$F90+0.15</f>
        <v>0.65</v>
      </c>
      <c r="I90" s="48">
        <f aca="true" t="shared" si="14" ref="I90:I98">$F90+0.15</f>
        <v>0.65</v>
      </c>
      <c r="J90" s="15">
        <v>10</v>
      </c>
    </row>
    <row r="91" spans="1:10" ht="12.75">
      <c r="A91" s="26" t="s">
        <v>124</v>
      </c>
      <c r="B91" s="40"/>
      <c r="C91" s="15">
        <v>382</v>
      </c>
      <c r="D91" s="15"/>
      <c r="E91" s="15" t="s">
        <v>125</v>
      </c>
      <c r="F91" s="48">
        <v>0.5</v>
      </c>
      <c r="G91" s="26">
        <v>1</v>
      </c>
      <c r="H91" s="48">
        <f t="shared" si="13"/>
        <v>0.65</v>
      </c>
      <c r="I91" s="48">
        <f t="shared" si="14"/>
        <v>0.65</v>
      </c>
      <c r="J91" s="15">
        <v>20</v>
      </c>
    </row>
    <row r="92" spans="1:10" ht="12.75">
      <c r="A92" s="26" t="s">
        <v>127</v>
      </c>
      <c r="B92" s="40"/>
      <c r="C92" s="15">
        <v>410</v>
      </c>
      <c r="D92" s="15"/>
      <c r="E92" s="15" t="s">
        <v>11</v>
      </c>
      <c r="F92" s="48">
        <v>0.75</v>
      </c>
      <c r="G92" s="26">
        <v>1</v>
      </c>
      <c r="H92" s="48">
        <f t="shared" si="13"/>
        <v>0.9</v>
      </c>
      <c r="I92" s="48">
        <f t="shared" si="14"/>
        <v>0.9</v>
      </c>
      <c r="J92" s="15">
        <v>15</v>
      </c>
    </row>
    <row r="93" spans="1:10" ht="12.75">
      <c r="A93" s="26" t="s">
        <v>200</v>
      </c>
      <c r="B93" s="40"/>
      <c r="C93" s="15">
        <v>561</v>
      </c>
      <c r="D93" s="15"/>
      <c r="E93" s="15" t="s">
        <v>11</v>
      </c>
      <c r="F93" s="48">
        <v>0.75</v>
      </c>
      <c r="G93" s="26">
        <v>5</v>
      </c>
      <c r="H93" s="48">
        <f t="shared" si="13"/>
        <v>0.9</v>
      </c>
      <c r="I93" s="48">
        <f t="shared" si="14"/>
        <v>0.9</v>
      </c>
      <c r="J93" s="15">
        <v>10</v>
      </c>
    </row>
    <row r="94" spans="1:10" ht="12.75">
      <c r="A94" s="26" t="s">
        <v>326</v>
      </c>
      <c r="B94" s="40"/>
      <c r="C94" s="15">
        <v>634</v>
      </c>
      <c r="D94" s="15"/>
      <c r="E94" s="15" t="s">
        <v>11</v>
      </c>
      <c r="F94" s="48">
        <v>0.75</v>
      </c>
      <c r="G94" s="26">
        <v>4</v>
      </c>
      <c r="H94" s="48">
        <f t="shared" si="13"/>
        <v>0.9</v>
      </c>
      <c r="I94" s="48">
        <f t="shared" si="14"/>
        <v>0.9</v>
      </c>
      <c r="J94" s="15">
        <v>15</v>
      </c>
    </row>
    <row r="95" spans="1:10" ht="12.75">
      <c r="A95" s="26" t="s">
        <v>324</v>
      </c>
      <c r="B95" s="40"/>
      <c r="C95" s="15">
        <v>558</v>
      </c>
      <c r="D95" s="15"/>
      <c r="E95" s="15" t="s">
        <v>11</v>
      </c>
      <c r="F95" s="48">
        <v>0.75</v>
      </c>
      <c r="G95" s="26">
        <v>10</v>
      </c>
      <c r="H95" s="48">
        <f t="shared" si="13"/>
        <v>0.9</v>
      </c>
      <c r="I95" s="48">
        <f t="shared" si="14"/>
        <v>0.9</v>
      </c>
      <c r="J95" s="15">
        <v>15</v>
      </c>
    </row>
    <row r="96" spans="1:10" ht="12.75">
      <c r="A96" s="26" t="s">
        <v>327</v>
      </c>
      <c r="B96" s="40"/>
      <c r="C96" s="15">
        <v>606</v>
      </c>
      <c r="D96" s="15"/>
      <c r="E96" s="15" t="s">
        <v>125</v>
      </c>
      <c r="F96" s="48">
        <v>0.5</v>
      </c>
      <c r="G96" s="26">
        <v>2</v>
      </c>
      <c r="H96" s="48">
        <f t="shared" si="13"/>
        <v>0.65</v>
      </c>
      <c r="I96" s="48">
        <f t="shared" si="14"/>
        <v>0.65</v>
      </c>
      <c r="J96" s="15">
        <v>20</v>
      </c>
    </row>
    <row r="97" spans="1:10" ht="12.75">
      <c r="A97" s="10" t="s">
        <v>141</v>
      </c>
      <c r="B97" s="40"/>
      <c r="C97" s="15">
        <v>620</v>
      </c>
      <c r="D97" s="15"/>
      <c r="E97" s="15" t="s">
        <v>125</v>
      </c>
      <c r="F97" s="48">
        <v>0.5</v>
      </c>
      <c r="G97" s="26">
        <v>1</v>
      </c>
      <c r="H97" s="48">
        <f t="shared" si="13"/>
        <v>0.65</v>
      </c>
      <c r="I97" s="48">
        <f t="shared" si="14"/>
        <v>0.65</v>
      </c>
      <c r="J97" s="15">
        <v>20</v>
      </c>
    </row>
    <row r="98" spans="1:10" ht="12.75">
      <c r="A98" s="10" t="s">
        <v>325</v>
      </c>
      <c r="B98" s="40"/>
      <c r="C98" s="15">
        <v>313</v>
      </c>
      <c r="D98" s="15"/>
      <c r="E98" s="15" t="s">
        <v>11</v>
      </c>
      <c r="F98" s="48">
        <v>0.75</v>
      </c>
      <c r="G98" s="26">
        <v>25</v>
      </c>
      <c r="H98" s="48">
        <f t="shared" si="13"/>
        <v>0.9</v>
      </c>
      <c r="I98" s="48">
        <f t="shared" si="14"/>
        <v>0.9</v>
      </c>
      <c r="J98" s="15">
        <v>15</v>
      </c>
    </row>
    <row r="99" spans="3:7" ht="12.75">
      <c r="C99" s="2"/>
      <c r="D99" s="2"/>
      <c r="F99" s="24" t="s">
        <v>148</v>
      </c>
      <c r="G99" s="25">
        <f>SUM(G90:G98)</f>
        <v>50</v>
      </c>
    </row>
    <row r="100" spans="3:8" ht="12.75">
      <c r="C100" s="359"/>
      <c r="D100" s="359"/>
      <c r="E100" s="351"/>
      <c r="F100" s="357"/>
      <c r="G100" s="358"/>
      <c r="H100" s="351"/>
    </row>
    <row r="101" spans="1:8" ht="15.75">
      <c r="A101" s="364" t="s">
        <v>312</v>
      </c>
      <c r="B101" s="53"/>
      <c r="C101" s="362"/>
      <c r="D101" s="360"/>
      <c r="E101" s="361"/>
      <c r="F101" s="360"/>
      <c r="G101" s="361"/>
      <c r="H101" s="361"/>
    </row>
    <row r="102" spans="1:8" ht="12.75">
      <c r="A102" s="26"/>
      <c r="B102" s="40"/>
      <c r="C102" s="363"/>
      <c r="D102" s="352"/>
      <c r="E102" s="353"/>
      <c r="F102" s="354"/>
      <c r="G102" s="355"/>
      <c r="H102" s="353"/>
    </row>
    <row r="103" spans="1:10" ht="12.75">
      <c r="A103" s="26" t="s">
        <v>313</v>
      </c>
      <c r="B103" s="40"/>
      <c r="C103" s="15">
        <v>634</v>
      </c>
      <c r="D103" s="15"/>
      <c r="E103" s="15" t="s">
        <v>11</v>
      </c>
      <c r="F103" s="48">
        <v>0.5</v>
      </c>
      <c r="G103" s="10">
        <v>4</v>
      </c>
      <c r="H103" s="48">
        <f aca="true" t="shared" si="15" ref="H103:I105">$F103+0.15</f>
        <v>0.65</v>
      </c>
      <c r="I103" s="48">
        <f t="shared" si="15"/>
        <v>0.65</v>
      </c>
      <c r="J103" s="15">
        <v>15</v>
      </c>
    </row>
    <row r="104" spans="1:12" ht="12.75">
      <c r="A104" s="263" t="s">
        <v>314</v>
      </c>
      <c r="B104" s="41"/>
      <c r="C104" s="15">
        <v>313</v>
      </c>
      <c r="D104" s="15"/>
      <c r="E104" s="15" t="s">
        <v>11</v>
      </c>
      <c r="F104" s="48">
        <v>0.5</v>
      </c>
      <c r="G104" s="26">
        <v>25</v>
      </c>
      <c r="H104" s="48">
        <f t="shared" si="15"/>
        <v>0.65</v>
      </c>
      <c r="I104" s="48">
        <f t="shared" si="15"/>
        <v>0.65</v>
      </c>
      <c r="J104" s="15">
        <v>15</v>
      </c>
      <c r="L104" s="5"/>
    </row>
    <row r="105" spans="1:12" ht="12.75">
      <c r="A105" s="10" t="s">
        <v>315</v>
      </c>
      <c r="B105" s="10"/>
      <c r="C105" s="15">
        <v>359</v>
      </c>
      <c r="D105" s="10"/>
      <c r="E105" s="15" t="s">
        <v>11</v>
      </c>
      <c r="F105" s="48">
        <v>0.5</v>
      </c>
      <c r="G105" s="15">
        <v>0</v>
      </c>
      <c r="H105" s="48">
        <f t="shared" si="15"/>
        <v>0.65</v>
      </c>
      <c r="I105" s="48">
        <f t="shared" si="15"/>
        <v>0.65</v>
      </c>
      <c r="J105" s="15">
        <v>15</v>
      </c>
      <c r="L105" s="5"/>
    </row>
    <row r="106" spans="3:8" ht="12.75">
      <c r="C106" s="2"/>
      <c r="D106" s="2"/>
      <c r="E106" s="366"/>
      <c r="F106" s="357"/>
      <c r="G106" s="358"/>
      <c r="H106" s="356"/>
    </row>
    <row r="107" spans="1:10" ht="15.75">
      <c r="A107" s="369" t="s">
        <v>303</v>
      </c>
      <c r="B107" s="368"/>
      <c r="C107" s="368"/>
      <c r="D107" s="338"/>
      <c r="E107" s="285"/>
      <c r="F107" s="365"/>
      <c r="G107" s="356"/>
      <c r="H107" s="5"/>
      <c r="I107" s="5"/>
      <c r="J107" s="5"/>
    </row>
    <row r="108" spans="1:10" ht="12.75">
      <c r="A108" s="350"/>
      <c r="B108" s="367"/>
      <c r="C108" s="367"/>
      <c r="D108" s="370"/>
      <c r="E108" s="40"/>
      <c r="F108" s="5"/>
      <c r="G108" s="5"/>
      <c r="H108" s="5"/>
      <c r="I108" s="5"/>
      <c r="J108" s="5"/>
    </row>
    <row r="109" spans="1:10" ht="12.75">
      <c r="A109" s="382" t="s">
        <v>278</v>
      </c>
      <c r="B109" s="383"/>
      <c r="C109" s="105">
        <v>365</v>
      </c>
      <c r="D109" s="105"/>
      <c r="E109" s="105" t="s">
        <v>11</v>
      </c>
      <c r="F109" s="48">
        <v>0.5</v>
      </c>
      <c r="G109" s="26">
        <v>0</v>
      </c>
      <c r="H109" s="48">
        <f>$F109+0.15</f>
        <v>0.65</v>
      </c>
      <c r="I109" s="48">
        <f>$F109+0.15</f>
        <v>0.65</v>
      </c>
      <c r="J109" s="15">
        <v>15</v>
      </c>
    </row>
    <row r="110" spans="1:10" ht="12.75">
      <c r="A110" s="26" t="s">
        <v>304</v>
      </c>
      <c r="B110" s="40"/>
      <c r="C110" s="15">
        <v>100</v>
      </c>
      <c r="D110" s="10"/>
      <c r="E110" s="15" t="s">
        <v>11</v>
      </c>
      <c r="F110" s="211">
        <v>100</v>
      </c>
      <c r="G110" s="15">
        <v>0</v>
      </c>
      <c r="H110" s="211">
        <v>100</v>
      </c>
      <c r="I110" s="211">
        <v>100</v>
      </c>
      <c r="J110" s="15">
        <v>1</v>
      </c>
    </row>
    <row r="111" spans="1:10" ht="12.75">
      <c r="A111" s="26" t="s">
        <v>98</v>
      </c>
      <c r="B111" s="320"/>
      <c r="C111" s="15">
        <v>340</v>
      </c>
      <c r="D111" s="10"/>
      <c r="E111" s="15" t="s">
        <v>101</v>
      </c>
      <c r="F111" s="211">
        <v>25</v>
      </c>
      <c r="G111" s="15">
        <v>0</v>
      </c>
      <c r="H111" s="211">
        <v>25</v>
      </c>
      <c r="I111" s="211">
        <v>25</v>
      </c>
      <c r="J111" s="15">
        <v>1</v>
      </c>
    </row>
    <row r="112" spans="1:10" ht="12.75">
      <c r="A112" s="321" t="s">
        <v>123</v>
      </c>
      <c r="B112" s="320"/>
      <c r="C112" s="15">
        <v>342</v>
      </c>
      <c r="D112" s="10"/>
      <c r="E112" s="15" t="s">
        <v>101</v>
      </c>
      <c r="F112" s="48">
        <v>0.75</v>
      </c>
      <c r="G112" s="15">
        <v>0</v>
      </c>
      <c r="H112" s="48">
        <f aca="true" t="shared" si="16" ref="H112:I114">$F112+0.15</f>
        <v>0.9</v>
      </c>
      <c r="I112" s="48">
        <f t="shared" si="16"/>
        <v>0.9</v>
      </c>
      <c r="J112" s="15">
        <v>10</v>
      </c>
    </row>
    <row r="113" spans="1:10" ht="12.75">
      <c r="A113" s="26" t="s">
        <v>100</v>
      </c>
      <c r="B113" s="40"/>
      <c r="C113" s="15">
        <v>393</v>
      </c>
      <c r="D113" s="10"/>
      <c r="E113" s="15" t="s">
        <v>101</v>
      </c>
      <c r="F113" s="48">
        <v>0.75</v>
      </c>
      <c r="G113" s="15">
        <v>0</v>
      </c>
      <c r="H113" s="48">
        <f t="shared" si="16"/>
        <v>0.9</v>
      </c>
      <c r="I113" s="48">
        <f t="shared" si="16"/>
        <v>0.9</v>
      </c>
      <c r="J113" s="15">
        <v>10</v>
      </c>
    </row>
    <row r="114" spans="1:10" ht="12.75">
      <c r="A114" s="321" t="s">
        <v>128</v>
      </c>
      <c r="B114" s="40"/>
      <c r="C114" s="15">
        <v>412</v>
      </c>
      <c r="D114" s="10"/>
      <c r="E114" s="15" t="s">
        <v>125</v>
      </c>
      <c r="F114" s="48">
        <v>0.75</v>
      </c>
      <c r="G114" s="15">
        <v>0</v>
      </c>
      <c r="H114" s="48">
        <f t="shared" si="16"/>
        <v>0.9</v>
      </c>
      <c r="I114" s="48">
        <f t="shared" si="16"/>
        <v>0.9</v>
      </c>
      <c r="J114" s="15">
        <v>10</v>
      </c>
    </row>
    <row r="115" spans="1:10" ht="12.75">
      <c r="A115" s="263" t="s">
        <v>277</v>
      </c>
      <c r="B115" s="41"/>
      <c r="C115" s="15">
        <v>769</v>
      </c>
      <c r="D115" s="15"/>
      <c r="E115" s="15" t="s">
        <v>11</v>
      </c>
      <c r="F115" s="48">
        <v>0.5</v>
      </c>
      <c r="G115" s="26">
        <v>0</v>
      </c>
      <c r="H115" s="48">
        <f>$F115+0.15</f>
        <v>0.65</v>
      </c>
      <c r="I115" s="48">
        <f>$F115+0.15</f>
        <v>0.65</v>
      </c>
      <c r="J115" s="15">
        <v>15</v>
      </c>
    </row>
    <row r="116" spans="1:10" ht="12.75">
      <c r="A116" s="321" t="s">
        <v>219</v>
      </c>
      <c r="B116" s="40"/>
      <c r="C116" s="15">
        <v>449</v>
      </c>
      <c r="D116" s="10"/>
      <c r="E116" s="15" t="s">
        <v>125</v>
      </c>
      <c r="F116" s="211">
        <v>10</v>
      </c>
      <c r="G116" s="15">
        <v>0</v>
      </c>
      <c r="H116" s="211">
        <v>10</v>
      </c>
      <c r="I116" s="211">
        <v>10</v>
      </c>
      <c r="J116" s="15">
        <v>1</v>
      </c>
    </row>
    <row r="117" spans="1:10" ht="12.75">
      <c r="A117" s="26" t="s">
        <v>137</v>
      </c>
      <c r="B117" s="40"/>
      <c r="C117" s="15">
        <v>468</v>
      </c>
      <c r="D117" s="10"/>
      <c r="E117" s="15" t="s">
        <v>125</v>
      </c>
      <c r="F117" s="48">
        <v>0.5</v>
      </c>
      <c r="G117" s="15">
        <v>0</v>
      </c>
      <c r="H117" s="48">
        <f>$F117+0.15</f>
        <v>0.65</v>
      </c>
      <c r="I117" s="48">
        <f>$F117+0.15</f>
        <v>0.65</v>
      </c>
      <c r="J117" s="15">
        <v>15</v>
      </c>
    </row>
    <row r="118" spans="1:10" ht="12.75">
      <c r="A118" s="382" t="s">
        <v>328</v>
      </c>
      <c r="B118" s="383"/>
      <c r="C118" s="15">
        <v>590</v>
      </c>
      <c r="D118" s="10"/>
      <c r="E118" s="15" t="s">
        <v>101</v>
      </c>
      <c r="F118" s="211">
        <v>3</v>
      </c>
      <c r="G118" s="15">
        <v>0</v>
      </c>
      <c r="H118" s="211">
        <v>3</v>
      </c>
      <c r="I118" s="211">
        <v>3</v>
      </c>
      <c r="J118" s="15">
        <v>1</v>
      </c>
    </row>
    <row r="119" spans="1:10" ht="12.75">
      <c r="A119" s="382" t="s">
        <v>329</v>
      </c>
      <c r="B119" s="383"/>
      <c r="C119" s="15">
        <v>590</v>
      </c>
      <c r="D119" s="10"/>
      <c r="E119" s="15" t="s">
        <v>101</v>
      </c>
      <c r="F119" s="211">
        <v>5</v>
      </c>
      <c r="G119" s="15"/>
      <c r="H119" s="211">
        <v>5</v>
      </c>
      <c r="I119" s="211">
        <v>5</v>
      </c>
      <c r="J119" s="15">
        <v>1</v>
      </c>
    </row>
    <row r="120" spans="1:10" ht="12.75">
      <c r="A120" s="382" t="s">
        <v>330</v>
      </c>
      <c r="B120" s="383"/>
      <c r="C120" s="15">
        <v>590</v>
      </c>
      <c r="D120" s="10"/>
      <c r="E120" s="15" t="s">
        <v>101</v>
      </c>
      <c r="F120" s="211">
        <v>7</v>
      </c>
      <c r="G120" s="15"/>
      <c r="H120" s="211">
        <v>7</v>
      </c>
      <c r="I120" s="211">
        <v>7</v>
      </c>
      <c r="J120" s="15">
        <v>1</v>
      </c>
    </row>
    <row r="121" spans="1:10" ht="12.75">
      <c r="A121" s="382" t="s">
        <v>331</v>
      </c>
      <c r="B121" s="383"/>
      <c r="C121" s="15">
        <v>590</v>
      </c>
      <c r="D121" s="10"/>
      <c r="E121" s="15" t="s">
        <v>101</v>
      </c>
      <c r="F121" s="211">
        <v>5</v>
      </c>
      <c r="G121" s="15"/>
      <c r="H121" s="211">
        <v>5</v>
      </c>
      <c r="I121" s="211">
        <v>5</v>
      </c>
      <c r="J121" s="15">
        <v>1</v>
      </c>
    </row>
    <row r="122" spans="1:10" ht="12.75">
      <c r="A122" s="382" t="s">
        <v>332</v>
      </c>
      <c r="B122" s="383"/>
      <c r="C122" s="15">
        <v>590</v>
      </c>
      <c r="D122" s="10"/>
      <c r="E122" s="15" t="s">
        <v>101</v>
      </c>
      <c r="F122" s="211">
        <v>7</v>
      </c>
      <c r="G122" s="15"/>
      <c r="H122" s="211">
        <v>7</v>
      </c>
      <c r="I122" s="211">
        <v>7</v>
      </c>
      <c r="J122" s="15">
        <v>1</v>
      </c>
    </row>
    <row r="123" spans="1:10" ht="12.75">
      <c r="A123" s="382" t="s">
        <v>333</v>
      </c>
      <c r="B123" s="383"/>
      <c r="C123" s="15">
        <v>590</v>
      </c>
      <c r="D123" s="10"/>
      <c r="E123" s="15" t="s">
        <v>101</v>
      </c>
      <c r="F123" s="211">
        <v>9</v>
      </c>
      <c r="G123" s="15"/>
      <c r="H123" s="211">
        <v>9</v>
      </c>
      <c r="I123" s="211">
        <v>9</v>
      </c>
      <c r="J123" s="15">
        <v>1</v>
      </c>
    </row>
    <row r="124" spans="1:10" ht="12.75">
      <c r="A124" s="382" t="s">
        <v>334</v>
      </c>
      <c r="B124" s="383"/>
      <c r="C124" s="15">
        <v>590</v>
      </c>
      <c r="D124" s="10"/>
      <c r="E124" s="15" t="s">
        <v>101</v>
      </c>
      <c r="F124" s="211">
        <v>8</v>
      </c>
      <c r="G124" s="15"/>
      <c r="H124" s="211">
        <v>8</v>
      </c>
      <c r="I124" s="211">
        <v>8</v>
      </c>
      <c r="J124" s="15">
        <v>1</v>
      </c>
    </row>
    <row r="125" spans="1:10" ht="12.75">
      <c r="A125" s="382" t="s">
        <v>335</v>
      </c>
      <c r="B125" s="383"/>
      <c r="C125" s="15">
        <v>590</v>
      </c>
      <c r="D125" s="10"/>
      <c r="E125" s="15" t="s">
        <v>101</v>
      </c>
      <c r="F125" s="211">
        <v>10</v>
      </c>
      <c r="G125" s="15">
        <v>0</v>
      </c>
      <c r="H125" s="211">
        <v>10</v>
      </c>
      <c r="I125" s="211">
        <v>10</v>
      </c>
      <c r="J125" s="15">
        <v>1</v>
      </c>
    </row>
    <row r="126" spans="1:10" ht="12.75">
      <c r="A126" s="382" t="s">
        <v>336</v>
      </c>
      <c r="B126" s="383"/>
      <c r="C126" s="15">
        <v>590</v>
      </c>
      <c r="D126" s="10"/>
      <c r="E126" s="15" t="s">
        <v>101</v>
      </c>
      <c r="F126" s="211">
        <v>12</v>
      </c>
      <c r="G126" s="15">
        <v>0</v>
      </c>
      <c r="H126" s="211">
        <v>12</v>
      </c>
      <c r="I126" s="211">
        <v>12</v>
      </c>
      <c r="J126" s="15">
        <v>1</v>
      </c>
    </row>
    <row r="127" spans="1:10" ht="12.75">
      <c r="A127" s="26" t="s">
        <v>280</v>
      </c>
      <c r="B127" s="40"/>
      <c r="C127" s="15">
        <v>521</v>
      </c>
      <c r="D127" s="15"/>
      <c r="E127" s="56" t="s">
        <v>11</v>
      </c>
      <c r="F127" s="48">
        <v>0.5</v>
      </c>
      <c r="G127" s="26">
        <v>0</v>
      </c>
      <c r="H127" s="48">
        <f>$F127+0.15</f>
        <v>0.65</v>
      </c>
      <c r="I127" s="48">
        <f>$F127+0.15</f>
        <v>0.65</v>
      </c>
      <c r="J127" s="15">
        <v>20</v>
      </c>
    </row>
    <row r="128" spans="1:10" ht="12.75">
      <c r="A128" s="238" t="s">
        <v>455</v>
      </c>
      <c r="B128" s="40"/>
      <c r="C128" s="15">
        <v>329</v>
      </c>
      <c r="D128" s="10"/>
      <c r="E128" s="15" t="s">
        <v>101</v>
      </c>
      <c r="F128" s="211">
        <v>40</v>
      </c>
      <c r="G128" s="15"/>
      <c r="H128" s="211">
        <v>40</v>
      </c>
      <c r="I128" s="211">
        <v>40</v>
      </c>
      <c r="J128" s="15">
        <v>1</v>
      </c>
    </row>
    <row r="129" spans="1:10" ht="12.75">
      <c r="A129" s="10" t="s">
        <v>302</v>
      </c>
      <c r="B129" s="10"/>
      <c r="C129" s="15">
        <v>359</v>
      </c>
      <c r="D129" s="10"/>
      <c r="E129" s="15" t="s">
        <v>11</v>
      </c>
      <c r="F129" s="48">
        <v>0.75</v>
      </c>
      <c r="G129" s="15">
        <v>0</v>
      </c>
      <c r="H129" s="48">
        <f>$F129+0.15</f>
        <v>0.9</v>
      </c>
      <c r="I129" s="48">
        <f>$F129+0.15</f>
        <v>0.9</v>
      </c>
      <c r="J129" s="15">
        <v>15</v>
      </c>
    </row>
    <row r="130" spans="1:10" ht="12.75">
      <c r="A130" s="26" t="s">
        <v>279</v>
      </c>
      <c r="B130" s="40"/>
      <c r="C130" s="15">
        <v>635</v>
      </c>
      <c r="D130" s="15"/>
      <c r="E130" s="15" t="s">
        <v>101</v>
      </c>
      <c r="F130" s="48">
        <v>0.75</v>
      </c>
      <c r="G130" s="10">
        <v>0</v>
      </c>
      <c r="H130" s="48">
        <f>$F130+0.15</f>
        <v>0.9</v>
      </c>
      <c r="I130" s="48">
        <f>$F130+0.15</f>
        <v>0.9</v>
      </c>
      <c r="J130" s="15">
        <v>10</v>
      </c>
    </row>
    <row r="133" spans="1:7" ht="12.75">
      <c r="A133" s="54" t="s">
        <v>307</v>
      </c>
      <c r="B133" s="45"/>
      <c r="C133" s="28"/>
      <c r="D133" s="28"/>
      <c r="E133" s="24"/>
      <c r="F133" s="25"/>
      <c r="G133" s="10">
        <v>40</v>
      </c>
    </row>
    <row r="134" spans="1:7" ht="12.75">
      <c r="A134" s="27" t="s">
        <v>306</v>
      </c>
      <c r="B134" s="45"/>
      <c r="C134" s="28"/>
      <c r="D134" s="28"/>
      <c r="E134" s="24"/>
      <c r="F134" s="25"/>
      <c r="G134" s="10">
        <v>10</v>
      </c>
    </row>
    <row r="135" spans="3:7" ht="12.75">
      <c r="C135" s="2"/>
      <c r="D135" s="2"/>
      <c r="F135" s="44" t="s">
        <v>148</v>
      </c>
      <c r="G135" s="25">
        <f>SUM(G133:G134)</f>
        <v>50</v>
      </c>
    </row>
    <row r="138" spans="1:5" ht="12.75">
      <c r="A138" s="391"/>
      <c r="B138" s="391"/>
      <c r="C138" s="5"/>
      <c r="D138" s="5"/>
      <c r="E138" s="5"/>
    </row>
    <row r="139" spans="1:5" ht="12.75">
      <c r="A139" s="391"/>
      <c r="B139" s="391"/>
      <c r="C139" s="5"/>
      <c r="D139" s="5"/>
      <c r="E139" s="5"/>
    </row>
  </sheetData>
  <sheetProtection sheet="1" objects="1" scenarios="1"/>
  <mergeCells count="56">
    <mergeCell ref="A31:E31"/>
    <mergeCell ref="A32:I32"/>
    <mergeCell ref="A23:B23"/>
    <mergeCell ref="A1:I1"/>
    <mergeCell ref="B3:E3"/>
    <mergeCell ref="G3:I3"/>
    <mergeCell ref="D4:E4"/>
    <mergeCell ref="F4:G4"/>
    <mergeCell ref="H4:I4"/>
    <mergeCell ref="H5:I5"/>
    <mergeCell ref="A38:I38"/>
    <mergeCell ref="A33:B33"/>
    <mergeCell ref="A35:B35"/>
    <mergeCell ref="L14:L17"/>
    <mergeCell ref="F18:H18"/>
    <mergeCell ref="A14:G14"/>
    <mergeCell ref="A16:B16"/>
    <mergeCell ref="F16:H16"/>
    <mergeCell ref="D18:E18"/>
    <mergeCell ref="K14:K17"/>
    <mergeCell ref="H10:I10"/>
    <mergeCell ref="F9:G9"/>
    <mergeCell ref="F10:G10"/>
    <mergeCell ref="A50:B50"/>
    <mergeCell ref="A25:B25"/>
    <mergeCell ref="A26:B26"/>
    <mergeCell ref="A27:B27"/>
    <mergeCell ref="A28:B28"/>
    <mergeCell ref="A29:B29"/>
    <mergeCell ref="A36:I36"/>
    <mergeCell ref="F5:G5"/>
    <mergeCell ref="B5:E5"/>
    <mergeCell ref="B9:E9"/>
    <mergeCell ref="A10:B10"/>
    <mergeCell ref="B6:E6"/>
    <mergeCell ref="C10:E10"/>
    <mergeCell ref="H6:I6"/>
    <mergeCell ref="A45:J45"/>
    <mergeCell ref="A18:C18"/>
    <mergeCell ref="A20:B20"/>
    <mergeCell ref="A21:B21"/>
    <mergeCell ref="A30:B30"/>
    <mergeCell ref="A22:B22"/>
    <mergeCell ref="C35:G35"/>
    <mergeCell ref="C33:G33"/>
    <mergeCell ref="H9:I9"/>
    <mergeCell ref="E46:J46"/>
    <mergeCell ref="F6:G6"/>
    <mergeCell ref="B7:E7"/>
    <mergeCell ref="H7:I7"/>
    <mergeCell ref="H8:I8"/>
    <mergeCell ref="F8:G8"/>
    <mergeCell ref="F7:G7"/>
    <mergeCell ref="A12:G12"/>
    <mergeCell ref="A24:B24"/>
    <mergeCell ref="B8:E8"/>
  </mergeCells>
  <dataValidations count="2">
    <dataValidation type="list" allowBlank="1" showInputMessage="1" showErrorMessage="1" sqref="C10:E10 I18:I19 D18:D19 H9:I10">
      <formula1>$I$41:$I$43</formula1>
    </dataValidation>
    <dataValidation type="list" allowBlank="1" showInputMessage="1" showErrorMessage="1" sqref="A21:B30">
      <formula1>$A$49:$A$132</formula1>
    </dataValidation>
  </dataValidations>
  <printOptions horizontalCentered="1" verticalCentered="1"/>
  <pageMargins left="0.5" right="0.5" top="0.7" bottom="0.7" header="0.5" footer="0.5"/>
  <pageSetup fitToHeight="1" fitToWidth="1" horizontalDpi="600" verticalDpi="600" orientation="portrait" scale="94" r:id="rId3"/>
  <rowBreaks count="1" manualBreakCount="1">
    <brk id="39" max="255" man="1"/>
  </rowBreaks>
  <legacyDrawing r:id="rId2"/>
</worksheet>
</file>

<file path=xl/worksheets/sheet6.xml><?xml version="1.0" encoding="utf-8"?>
<worksheet xmlns="http://schemas.openxmlformats.org/spreadsheetml/2006/main" xmlns:r="http://schemas.openxmlformats.org/officeDocument/2006/relationships">
  <sheetPr codeName="Sheet3">
    <pageSetUpPr fitToPage="1"/>
  </sheetPr>
  <dimension ref="A1:M62"/>
  <sheetViews>
    <sheetView showZeros="0" workbookViewId="0" topLeftCell="A1">
      <selection activeCell="A1" sqref="A1:I1"/>
    </sheetView>
  </sheetViews>
  <sheetFormatPr defaultColWidth="9.140625" defaultRowHeight="12.75"/>
  <cols>
    <col min="1" max="1" width="14.7109375" style="0" customWidth="1"/>
    <col min="2" max="2" width="17.42187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203</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c r="D10" s="772"/>
      <c r="E10" s="772"/>
      <c r="F10" s="682" t="s">
        <v>55</v>
      </c>
      <c r="G10" s="683"/>
      <c r="H10" s="801"/>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700"/>
      <c r="C14" s="700"/>
      <c r="D14" s="700"/>
      <c r="E14" s="700"/>
      <c r="F14" s="700"/>
      <c r="G14" s="703"/>
      <c r="H14" s="271">
        <f>$K$30</f>
        <v>0</v>
      </c>
      <c r="I14" s="267"/>
    </row>
    <row r="15" spans="1:9" ht="4.5" customHeight="1" thickBot="1">
      <c r="A15" s="268"/>
      <c r="B15" s="269"/>
      <c r="C15" s="269"/>
      <c r="D15" s="269"/>
      <c r="E15" s="269"/>
      <c r="F15" s="269"/>
      <c r="G15" s="269"/>
      <c r="H15" s="269"/>
      <c r="I15" s="270"/>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57" t="s">
        <v>201</v>
      </c>
      <c r="L18" s="106" t="s">
        <v>257</v>
      </c>
      <c r="M18" s="59"/>
    </row>
    <row r="19" spans="1:13" ht="19.5" customHeight="1">
      <c r="A19" s="759"/>
      <c r="B19" s="760"/>
      <c r="C19" s="96">
        <f aca="true" t="shared" si="0" ref="C19:C29">VLOOKUP($A19,$A$47:$G$58,4,FALSE)</f>
        <v>0</v>
      </c>
      <c r="D19" s="308"/>
      <c r="E19" s="97">
        <f aca="true" t="shared" si="1" ref="E19:E29">VLOOKUP($A19,$A$47:$G$58,5,FALSE)</f>
        <v>0</v>
      </c>
      <c r="F19" s="311"/>
      <c r="G19" s="143">
        <f>IF($C$10="Yes",VLOOKUP($A19,$A$47:$I$58,8,FALSE),IF($H$10="Yes",VLOOKUP($A19,$A$47:$I$58,9,FALSE),VLOOKUP($A19,$A$47:$I$58,6,FALSE)))</f>
        <v>0</v>
      </c>
      <c r="H19" s="348">
        <f>IF($G19&lt;1,$F19*(1-$G19),0)</f>
        <v>0</v>
      </c>
      <c r="I19" s="373">
        <f>IF($G19&lt;1,$F19*$G19,($D19*$G19))</f>
        <v>0</v>
      </c>
      <c r="K19" s="58">
        <f>VLOOKUP($A19,$A$47:$I$58,7,FALSE)</f>
        <v>0</v>
      </c>
      <c r="L19" s="107">
        <f>VLOOKUP($A19,$A$47:$J$98,10,FALSE)</f>
        <v>0</v>
      </c>
      <c r="M19" s="5"/>
    </row>
    <row r="20" spans="1:12" ht="19.5" customHeight="1">
      <c r="A20" s="796"/>
      <c r="B20" s="797"/>
      <c r="C20" s="42">
        <f t="shared" si="0"/>
        <v>0</v>
      </c>
      <c r="D20" s="309"/>
      <c r="E20" s="15">
        <f t="shared" si="1"/>
        <v>0</v>
      </c>
      <c r="F20" s="312"/>
      <c r="G20" s="143">
        <f>IF($C$10="Yes",VLOOKUP($A20,$A$47:$I$58,8,FALSE),IF($H$10="Yes",VLOOKUP($A20,$A$47:$I$58,9,FALSE),VLOOKUP($A20,$A$47:$I$58,6,FALSE)))</f>
        <v>0</v>
      </c>
      <c r="H20" s="255">
        <f>IF($G20&lt;1,$F20*(1-$G20),0)</f>
        <v>0</v>
      </c>
      <c r="I20" s="373">
        <f>IF($G20&lt;1,$F20*$G20,($D20*$G20))</f>
        <v>0</v>
      </c>
      <c r="K20" s="60">
        <f>VLOOKUP($A20,$A$47:$I$58,7,FALSE)</f>
        <v>0</v>
      </c>
      <c r="L20" s="108">
        <f>VLOOKUP($A20,$A$47:$J$98,10,FALSE)</f>
        <v>0</v>
      </c>
    </row>
    <row r="21" spans="1:12" ht="19.5" customHeight="1">
      <c r="A21" s="796"/>
      <c r="B21" s="797"/>
      <c r="C21" s="42">
        <f t="shared" si="0"/>
        <v>0</v>
      </c>
      <c r="D21" s="309"/>
      <c r="E21" s="15">
        <f t="shared" si="1"/>
        <v>0</v>
      </c>
      <c r="F21" s="312"/>
      <c r="G21" s="143">
        <f aca="true" t="shared" si="2" ref="G21:G29">IF($C$10="Yes",VLOOKUP($A21,$A$47:$I$58,8,FALSE),IF($H$10="Yes",VLOOKUP($A21,$A$47:$I$58,9,FALSE),VLOOKUP($A21,$A$47:$I$58,6,FALSE)))</f>
        <v>0</v>
      </c>
      <c r="H21" s="255">
        <f aca="true" t="shared" si="3" ref="H21:H29">IF($G21&lt;1,$F21*(1-$G21),0)</f>
        <v>0</v>
      </c>
      <c r="I21" s="373">
        <f aca="true" t="shared" si="4" ref="I21:I29">IF($G21&lt;1,$F21*$G21,($D21*$G21))</f>
        <v>0</v>
      </c>
      <c r="K21" s="60">
        <f aca="true" t="shared" si="5" ref="K21:K29">VLOOKUP($A21,$A$47:$I$58,7,FALSE)</f>
        <v>0</v>
      </c>
      <c r="L21" s="108">
        <f aca="true" t="shared" si="6" ref="L21:L29">VLOOKUP($A21,$A$47:$J$98,10,FALSE)</f>
        <v>0</v>
      </c>
    </row>
    <row r="22" spans="1:12" ht="19.5" customHeight="1">
      <c r="A22" s="796"/>
      <c r="B22" s="797"/>
      <c r="C22" s="42">
        <f t="shared" si="0"/>
        <v>0</v>
      </c>
      <c r="D22" s="309"/>
      <c r="E22" s="15">
        <f t="shared" si="1"/>
        <v>0</v>
      </c>
      <c r="F22" s="312"/>
      <c r="G22" s="143">
        <f t="shared" si="2"/>
        <v>0</v>
      </c>
      <c r="H22" s="255">
        <f t="shared" si="3"/>
        <v>0</v>
      </c>
      <c r="I22" s="373">
        <f t="shared" si="4"/>
        <v>0</v>
      </c>
      <c r="K22" s="60">
        <f t="shared" si="5"/>
        <v>0</v>
      </c>
      <c r="L22" s="108">
        <f t="shared" si="6"/>
        <v>0</v>
      </c>
    </row>
    <row r="23" spans="1:13" ht="19.5" customHeight="1">
      <c r="A23" s="796"/>
      <c r="B23" s="797"/>
      <c r="C23" s="42">
        <f t="shared" si="0"/>
        <v>0</v>
      </c>
      <c r="D23" s="309"/>
      <c r="E23" s="15">
        <f t="shared" si="1"/>
        <v>0</v>
      </c>
      <c r="F23" s="312"/>
      <c r="G23" s="143">
        <f t="shared" si="2"/>
        <v>0</v>
      </c>
      <c r="H23" s="255">
        <f t="shared" si="3"/>
        <v>0</v>
      </c>
      <c r="I23" s="373">
        <f t="shared" si="4"/>
        <v>0</v>
      </c>
      <c r="K23" s="60">
        <f t="shared" si="5"/>
        <v>0</v>
      </c>
      <c r="L23" s="108">
        <f t="shared" si="6"/>
        <v>0</v>
      </c>
      <c r="M23" s="5"/>
    </row>
    <row r="24" spans="1:13" ht="19.5" customHeight="1">
      <c r="A24" s="796"/>
      <c r="B24" s="797"/>
      <c r="C24" s="42">
        <f t="shared" si="0"/>
        <v>0</v>
      </c>
      <c r="D24" s="309"/>
      <c r="E24" s="15">
        <f t="shared" si="1"/>
        <v>0</v>
      </c>
      <c r="F24" s="312"/>
      <c r="G24" s="143">
        <f t="shared" si="2"/>
        <v>0</v>
      </c>
      <c r="H24" s="255">
        <f t="shared" si="3"/>
        <v>0</v>
      </c>
      <c r="I24" s="373">
        <f t="shared" si="4"/>
        <v>0</v>
      </c>
      <c r="K24" s="60">
        <f t="shared" si="5"/>
        <v>0</v>
      </c>
      <c r="L24" s="108">
        <f t="shared" si="6"/>
        <v>0</v>
      </c>
      <c r="M24" s="150"/>
    </row>
    <row r="25" spans="1:13" ht="19.5" customHeight="1">
      <c r="A25" s="796"/>
      <c r="B25" s="797"/>
      <c r="C25" s="42">
        <f t="shared" si="0"/>
        <v>0</v>
      </c>
      <c r="D25" s="309"/>
      <c r="E25" s="15">
        <f t="shared" si="1"/>
        <v>0</v>
      </c>
      <c r="F25" s="312"/>
      <c r="G25" s="143">
        <f t="shared" si="2"/>
        <v>0</v>
      </c>
      <c r="H25" s="255">
        <f t="shared" si="3"/>
        <v>0</v>
      </c>
      <c r="I25" s="373">
        <f t="shared" si="4"/>
        <v>0</v>
      </c>
      <c r="K25" s="60">
        <f t="shared" si="5"/>
        <v>0</v>
      </c>
      <c r="L25" s="108">
        <f t="shared" si="6"/>
        <v>0</v>
      </c>
      <c r="M25" s="150"/>
    </row>
    <row r="26" spans="1:12" ht="19.5" customHeight="1">
      <c r="A26" s="796"/>
      <c r="B26" s="797"/>
      <c r="C26" s="42">
        <f t="shared" si="0"/>
        <v>0</v>
      </c>
      <c r="D26" s="309"/>
      <c r="E26" s="15">
        <f t="shared" si="1"/>
        <v>0</v>
      </c>
      <c r="F26" s="312"/>
      <c r="G26" s="143">
        <f t="shared" si="2"/>
        <v>0</v>
      </c>
      <c r="H26" s="255">
        <f t="shared" si="3"/>
        <v>0</v>
      </c>
      <c r="I26" s="373">
        <f t="shared" si="4"/>
        <v>0</v>
      </c>
      <c r="K26" s="60">
        <f t="shared" si="5"/>
        <v>0</v>
      </c>
      <c r="L26" s="108">
        <f t="shared" si="6"/>
        <v>0</v>
      </c>
    </row>
    <row r="27" spans="1:12" ht="19.5" customHeight="1">
      <c r="A27" s="796"/>
      <c r="B27" s="797"/>
      <c r="C27" s="42">
        <f t="shared" si="0"/>
        <v>0</v>
      </c>
      <c r="D27" s="309"/>
      <c r="E27" s="15">
        <f t="shared" si="1"/>
        <v>0</v>
      </c>
      <c r="F27" s="312"/>
      <c r="G27" s="143">
        <f t="shared" si="2"/>
        <v>0</v>
      </c>
      <c r="H27" s="255">
        <f t="shared" si="3"/>
        <v>0</v>
      </c>
      <c r="I27" s="373">
        <f t="shared" si="4"/>
        <v>0</v>
      </c>
      <c r="K27" s="60">
        <f t="shared" si="5"/>
        <v>0</v>
      </c>
      <c r="L27" s="108">
        <f t="shared" si="6"/>
        <v>0</v>
      </c>
    </row>
    <row r="28" spans="1:12" ht="19.5" customHeight="1">
      <c r="A28" s="796"/>
      <c r="B28" s="797"/>
      <c r="C28" s="42">
        <f t="shared" si="0"/>
        <v>0</v>
      </c>
      <c r="D28" s="309"/>
      <c r="E28" s="15">
        <f t="shared" si="1"/>
        <v>0</v>
      </c>
      <c r="F28" s="312"/>
      <c r="G28" s="143">
        <f t="shared" si="2"/>
        <v>0</v>
      </c>
      <c r="H28" s="255">
        <f t="shared" si="3"/>
        <v>0</v>
      </c>
      <c r="I28" s="373">
        <f t="shared" si="4"/>
        <v>0</v>
      </c>
      <c r="K28" s="60">
        <f t="shared" si="5"/>
        <v>0</v>
      </c>
      <c r="L28" s="108">
        <f t="shared" si="6"/>
        <v>0</v>
      </c>
    </row>
    <row r="29" spans="1:12" ht="19.5" customHeight="1" thickBot="1">
      <c r="A29" s="796"/>
      <c r="B29" s="797"/>
      <c r="C29" s="98">
        <f t="shared" si="0"/>
        <v>0</v>
      </c>
      <c r="D29" s="310"/>
      <c r="E29" s="99">
        <f t="shared" si="1"/>
        <v>0</v>
      </c>
      <c r="F29" s="313"/>
      <c r="G29" s="143">
        <f t="shared" si="2"/>
        <v>0</v>
      </c>
      <c r="H29" s="258">
        <f t="shared" si="3"/>
        <v>0</v>
      </c>
      <c r="I29" s="373">
        <f t="shared" si="4"/>
        <v>0</v>
      </c>
      <c r="K29" s="60">
        <f t="shared" si="5"/>
        <v>0</v>
      </c>
      <c r="L29" s="189">
        <f t="shared" si="6"/>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SUM(K19:K29)</f>
        <v>0</v>
      </c>
      <c r="L30" s="271">
        <f>SUM(L19:L29)</f>
        <v>0</v>
      </c>
    </row>
    <row r="31" spans="1:9" s="1" customFormat="1" ht="31.5" customHeight="1" thickBot="1">
      <c r="A31" s="786" t="s">
        <v>65</v>
      </c>
      <c r="B31" s="787"/>
      <c r="C31" s="787"/>
      <c r="D31" s="787"/>
      <c r="E31" s="787"/>
      <c r="F31" s="787"/>
      <c r="G31" s="787"/>
      <c r="H31" s="787"/>
      <c r="I31" s="788"/>
    </row>
    <row r="32" spans="1:9" ht="26.25" customHeight="1" thickBot="1">
      <c r="A32" s="695" t="s">
        <v>66</v>
      </c>
      <c r="B32" s="696"/>
      <c r="C32" s="765"/>
      <c r="D32" s="765"/>
      <c r="E32" s="765"/>
      <c r="F32" s="765"/>
      <c r="G32" s="766"/>
      <c r="H32" s="262" t="s">
        <v>44</v>
      </c>
      <c r="I32" s="195"/>
    </row>
    <row r="33" spans="1:9" s="12" customFormat="1" ht="7.5" customHeight="1" thickBot="1">
      <c r="A33" s="69"/>
      <c r="B33" s="11"/>
      <c r="C33" s="11"/>
      <c r="D33" s="11"/>
      <c r="E33" s="11"/>
      <c r="F33" s="11"/>
      <c r="G33" s="11"/>
      <c r="H33" s="265"/>
      <c r="I33" s="70"/>
    </row>
    <row r="34" spans="1:9" ht="27.75" customHeight="1" thickBot="1">
      <c r="A34" s="695" t="s">
        <v>67</v>
      </c>
      <c r="B34" s="696"/>
      <c r="C34" s="763"/>
      <c r="D34" s="763"/>
      <c r="E34" s="763"/>
      <c r="F34" s="763"/>
      <c r="G34" s="764"/>
      <c r="H34" s="262" t="s">
        <v>44</v>
      </c>
      <c r="I34" s="195"/>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spans="1:9" ht="13.5" thickBot="1">
      <c r="A42" s="1"/>
      <c r="I42" s="36" t="s">
        <v>72</v>
      </c>
    </row>
    <row r="43" ht="13.5" thickBot="1">
      <c r="I43" s="17"/>
    </row>
    <row r="44" spans="1:10" ht="50.25" customHeight="1" thickBot="1">
      <c r="A44" s="615" t="s">
        <v>108</v>
      </c>
      <c r="B44" s="616"/>
      <c r="C44" s="616"/>
      <c r="D44" s="616"/>
      <c r="E44" s="616"/>
      <c r="F44" s="616"/>
      <c r="G44" s="616"/>
      <c r="H44" s="616"/>
      <c r="I44" s="616"/>
      <c r="J44" s="617"/>
    </row>
    <row r="45" spans="1:10" ht="25.5" customHeight="1" thickBot="1">
      <c r="A45" s="618" t="s">
        <v>447</v>
      </c>
      <c r="B45" s="619"/>
      <c r="C45" s="241"/>
      <c r="D45" s="242"/>
      <c r="E45" s="242"/>
      <c r="F45" s="122"/>
      <c r="G45" s="620" t="s">
        <v>202</v>
      </c>
      <c r="H45" s="620"/>
      <c r="I45" s="620"/>
      <c r="J45" s="621"/>
    </row>
    <row r="46" spans="1:10" ht="51.75" thickBot="1">
      <c r="A46" s="585" t="s">
        <v>94</v>
      </c>
      <c r="B46" s="586"/>
      <c r="C46" s="578"/>
      <c r="D46" s="77" t="s">
        <v>59</v>
      </c>
      <c r="E46" s="77" t="s">
        <v>95</v>
      </c>
      <c r="F46" s="77" t="s">
        <v>96</v>
      </c>
      <c r="G46" s="78" t="s">
        <v>97</v>
      </c>
      <c r="H46" s="156" t="s">
        <v>242</v>
      </c>
      <c r="I46" s="77" t="s">
        <v>243</v>
      </c>
      <c r="J46" s="237" t="s">
        <v>260</v>
      </c>
    </row>
    <row r="47" spans="1:10" ht="15" customHeight="1">
      <c r="A47" s="611">
        <v>0</v>
      </c>
      <c r="B47" s="601"/>
      <c r="C47" s="598"/>
      <c r="D47" s="92">
        <v>0</v>
      </c>
      <c r="E47" s="91"/>
      <c r="F47" s="91">
        <v>0</v>
      </c>
      <c r="G47" s="91">
        <v>0</v>
      </c>
      <c r="H47" s="330"/>
      <c r="I47" s="325"/>
      <c r="J47" s="243">
        <v>0</v>
      </c>
    </row>
    <row r="48" spans="1:10" ht="15" customHeight="1">
      <c r="A48" s="633" t="s">
        <v>109</v>
      </c>
      <c r="B48" s="634"/>
      <c r="C48" s="635"/>
      <c r="D48" s="118">
        <v>327</v>
      </c>
      <c r="E48" s="118" t="s">
        <v>99</v>
      </c>
      <c r="F48" s="119">
        <v>0.75</v>
      </c>
      <c r="G48" s="389">
        <v>9</v>
      </c>
      <c r="H48" s="233">
        <f aca="true" t="shared" si="7" ref="H48:I58">$F48+0.15</f>
        <v>0.9</v>
      </c>
      <c r="I48" s="233">
        <f t="shared" si="7"/>
        <v>0.9</v>
      </c>
      <c r="J48" s="239">
        <v>10</v>
      </c>
    </row>
    <row r="49" spans="1:10" ht="15" customHeight="1">
      <c r="A49" s="579" t="s">
        <v>110</v>
      </c>
      <c r="B49" s="580"/>
      <c r="C49" s="581"/>
      <c r="D49" s="79">
        <v>386</v>
      </c>
      <c r="E49" s="79" t="s">
        <v>101</v>
      </c>
      <c r="F49" s="80">
        <v>0.5</v>
      </c>
      <c r="G49" s="153">
        <v>4</v>
      </c>
      <c r="H49" s="233">
        <f t="shared" si="7"/>
        <v>0.65</v>
      </c>
      <c r="I49" s="233">
        <f t="shared" si="7"/>
        <v>0.65</v>
      </c>
      <c r="J49" s="239">
        <v>10</v>
      </c>
    </row>
    <row r="50" spans="1:10" ht="15" customHeight="1">
      <c r="A50" s="579" t="s">
        <v>111</v>
      </c>
      <c r="B50" s="580"/>
      <c r="C50" s="581"/>
      <c r="D50" s="79">
        <v>422</v>
      </c>
      <c r="E50" s="79" t="s">
        <v>99</v>
      </c>
      <c r="F50" s="80">
        <v>0.5</v>
      </c>
      <c r="G50" s="153">
        <v>8</v>
      </c>
      <c r="H50" s="233">
        <f t="shared" si="7"/>
        <v>0.65</v>
      </c>
      <c r="I50" s="233">
        <f t="shared" si="7"/>
        <v>0.65</v>
      </c>
      <c r="J50" s="239">
        <v>15</v>
      </c>
    </row>
    <row r="51" spans="1:10" ht="15" customHeight="1">
      <c r="A51" s="579" t="s">
        <v>105</v>
      </c>
      <c r="B51" s="580"/>
      <c r="C51" s="581"/>
      <c r="D51" s="79">
        <v>391</v>
      </c>
      <c r="E51" s="79" t="s">
        <v>101</v>
      </c>
      <c r="F51" s="80">
        <v>0.75</v>
      </c>
      <c r="G51" s="153">
        <v>15</v>
      </c>
      <c r="H51" s="233">
        <f t="shared" si="7"/>
        <v>0.9</v>
      </c>
      <c r="I51" s="233">
        <f t="shared" si="7"/>
        <v>0.9</v>
      </c>
      <c r="J51" s="239">
        <v>15</v>
      </c>
    </row>
    <row r="52" spans="1:10" ht="15" customHeight="1">
      <c r="A52" s="579" t="s">
        <v>112</v>
      </c>
      <c r="B52" s="580"/>
      <c r="C52" s="581"/>
      <c r="D52" s="79">
        <v>646</v>
      </c>
      <c r="E52" s="79" t="s">
        <v>99</v>
      </c>
      <c r="F52" s="80">
        <v>0.5</v>
      </c>
      <c r="G52" s="153">
        <v>8</v>
      </c>
      <c r="H52" s="233">
        <f t="shared" si="7"/>
        <v>0.65</v>
      </c>
      <c r="I52" s="233">
        <f t="shared" si="7"/>
        <v>0.65</v>
      </c>
      <c r="J52" s="239">
        <v>10</v>
      </c>
    </row>
    <row r="53" spans="1:10" ht="15" customHeight="1">
      <c r="A53" s="579" t="s">
        <v>113</v>
      </c>
      <c r="B53" s="580"/>
      <c r="C53" s="581"/>
      <c r="D53" s="79">
        <v>612</v>
      </c>
      <c r="E53" s="79" t="s">
        <v>101</v>
      </c>
      <c r="F53" s="80">
        <v>0.5</v>
      </c>
      <c r="G53" s="153">
        <v>8</v>
      </c>
      <c r="H53" s="233">
        <f t="shared" si="7"/>
        <v>0.65</v>
      </c>
      <c r="I53" s="233">
        <f t="shared" si="7"/>
        <v>0.65</v>
      </c>
      <c r="J53" s="239">
        <v>15</v>
      </c>
    </row>
    <row r="54" spans="1:10" ht="15" customHeight="1">
      <c r="A54" s="798" t="s">
        <v>114</v>
      </c>
      <c r="B54" s="799"/>
      <c r="C54" s="800"/>
      <c r="D54" s="79">
        <v>645</v>
      </c>
      <c r="E54" s="79" t="s">
        <v>101</v>
      </c>
      <c r="F54" s="103">
        <v>5</v>
      </c>
      <c r="G54" s="180">
        <v>8</v>
      </c>
      <c r="H54" s="175">
        <f>$F54</f>
        <v>5</v>
      </c>
      <c r="I54" s="234">
        <f>$F54</f>
        <v>5</v>
      </c>
      <c r="J54" s="239">
        <v>1</v>
      </c>
    </row>
    <row r="55" spans="1:10" ht="15" customHeight="1">
      <c r="A55" s="579" t="s">
        <v>115</v>
      </c>
      <c r="B55" s="580"/>
      <c r="C55" s="581"/>
      <c r="D55" s="79">
        <v>657</v>
      </c>
      <c r="E55" s="79" t="s">
        <v>116</v>
      </c>
      <c r="F55" s="80">
        <v>0.75</v>
      </c>
      <c r="G55" s="153">
        <v>15</v>
      </c>
      <c r="H55" s="233">
        <f t="shared" si="7"/>
        <v>0.9</v>
      </c>
      <c r="I55" s="233">
        <f>$F55+0.15</f>
        <v>0.9</v>
      </c>
      <c r="J55" s="239">
        <v>15</v>
      </c>
    </row>
    <row r="56" spans="1:10" ht="15" customHeight="1">
      <c r="A56" s="798" t="s">
        <v>117</v>
      </c>
      <c r="B56" s="799"/>
      <c r="C56" s="800"/>
      <c r="D56" s="79">
        <v>644</v>
      </c>
      <c r="E56" s="79" t="s">
        <v>101</v>
      </c>
      <c r="F56" s="103">
        <v>5</v>
      </c>
      <c r="G56" s="180">
        <v>8</v>
      </c>
      <c r="H56" s="175">
        <f>$F56</f>
        <v>5</v>
      </c>
      <c r="I56" s="234">
        <f>$F56</f>
        <v>5</v>
      </c>
      <c r="J56" s="239">
        <v>1</v>
      </c>
    </row>
    <row r="57" spans="1:10" ht="15" customHeight="1">
      <c r="A57" s="579" t="s">
        <v>118</v>
      </c>
      <c r="B57" s="580"/>
      <c r="C57" s="581"/>
      <c r="D57" s="79">
        <v>380</v>
      </c>
      <c r="E57" s="79" t="s">
        <v>99</v>
      </c>
      <c r="F57" s="80">
        <v>0.75</v>
      </c>
      <c r="G57" s="153">
        <v>9</v>
      </c>
      <c r="H57" s="233">
        <f t="shared" si="7"/>
        <v>0.9</v>
      </c>
      <c r="I57" s="233">
        <f>$F57+0.15</f>
        <v>0.9</v>
      </c>
      <c r="J57" s="239">
        <v>15</v>
      </c>
    </row>
    <row r="58" spans="1:10" ht="15" customHeight="1" thickBot="1">
      <c r="A58" s="592" t="s">
        <v>119</v>
      </c>
      <c r="B58" s="593"/>
      <c r="C58" s="588"/>
      <c r="D58" s="82">
        <v>666</v>
      </c>
      <c r="E58" s="82" t="s">
        <v>101</v>
      </c>
      <c r="F58" s="83">
        <v>0.5</v>
      </c>
      <c r="G58" s="155">
        <v>8</v>
      </c>
      <c r="H58" s="235">
        <f t="shared" si="7"/>
        <v>0.65</v>
      </c>
      <c r="I58" s="235">
        <f>$F58+0.15</f>
        <v>0.65</v>
      </c>
      <c r="J58" s="240">
        <v>10</v>
      </c>
    </row>
    <row r="59" spans="1:7" ht="15" customHeight="1" thickBot="1">
      <c r="A59" s="84"/>
      <c r="B59" s="86"/>
      <c r="C59" s="85"/>
      <c r="D59" s="605" t="s">
        <v>106</v>
      </c>
      <c r="E59" s="606"/>
      <c r="F59" s="607"/>
      <c r="G59" s="89">
        <f>SUM(G48:G58)</f>
        <v>100</v>
      </c>
    </row>
    <row r="60" spans="1:7" ht="12.75">
      <c r="A60" s="84"/>
      <c r="B60" s="86"/>
      <c r="C60" s="85"/>
      <c r="D60" s="94"/>
      <c r="E60" s="94"/>
      <c r="F60" s="94"/>
      <c r="G60" s="95"/>
    </row>
    <row r="61" spans="1:5" ht="12.75">
      <c r="A61" s="12"/>
      <c r="B61" s="12"/>
      <c r="C61" s="12"/>
      <c r="D61" s="87"/>
      <c r="E61" s="20"/>
    </row>
    <row r="62" spans="1:9" ht="57" customHeight="1">
      <c r="A62" s="632" t="s">
        <v>120</v>
      </c>
      <c r="B62" s="632"/>
      <c r="C62" s="632"/>
      <c r="D62" s="632"/>
      <c r="E62" s="632"/>
      <c r="F62" s="632"/>
      <c r="G62" s="632"/>
      <c r="I62" s="93"/>
    </row>
  </sheetData>
  <sheetProtection sheet="1" objects="1" scenarios="1" autoFilter="0" pivotTables="0"/>
  <mergeCells count="67">
    <mergeCell ref="B5:E5"/>
    <mergeCell ref="A20:B20"/>
    <mergeCell ref="A22:B22"/>
    <mergeCell ref="A23:B23"/>
    <mergeCell ref="B6:E6"/>
    <mergeCell ref="B7:E7"/>
    <mergeCell ref="B8:E8"/>
    <mergeCell ref="A12:G12"/>
    <mergeCell ref="F7:G7"/>
    <mergeCell ref="F8:G8"/>
    <mergeCell ref="A1:I1"/>
    <mergeCell ref="B3:E3"/>
    <mergeCell ref="G3:I3"/>
    <mergeCell ref="D4:E4"/>
    <mergeCell ref="H4:I4"/>
    <mergeCell ref="F4:G4"/>
    <mergeCell ref="H5:I5"/>
    <mergeCell ref="H6:I6"/>
    <mergeCell ref="H10:I10"/>
    <mergeCell ref="F9:G9"/>
    <mergeCell ref="F10:G10"/>
    <mergeCell ref="H7:I7"/>
    <mergeCell ref="H8:I8"/>
    <mergeCell ref="H9:I9"/>
    <mergeCell ref="F5:G5"/>
    <mergeCell ref="F6:G6"/>
    <mergeCell ref="A35:I35"/>
    <mergeCell ref="A26:B26"/>
    <mergeCell ref="A31:I31"/>
    <mergeCell ref="C32:G32"/>
    <mergeCell ref="A27:B27"/>
    <mergeCell ref="C34:G34"/>
    <mergeCell ref="A50:C50"/>
    <mergeCell ref="A51:C51"/>
    <mergeCell ref="A46:C46"/>
    <mergeCell ref="A44:J44"/>
    <mergeCell ref="G45:J45"/>
    <mergeCell ref="A48:C48"/>
    <mergeCell ref="A49:C49"/>
    <mergeCell ref="A47:C47"/>
    <mergeCell ref="A54:C54"/>
    <mergeCell ref="A53:C53"/>
    <mergeCell ref="A62:G62"/>
    <mergeCell ref="A52:C52"/>
    <mergeCell ref="D59:F59"/>
    <mergeCell ref="A57:C57"/>
    <mergeCell ref="A58:C58"/>
    <mergeCell ref="A55:C55"/>
    <mergeCell ref="A56:C56"/>
    <mergeCell ref="A24:B24"/>
    <mergeCell ref="A25:B25"/>
    <mergeCell ref="A45:B45"/>
    <mergeCell ref="A21:B21"/>
    <mergeCell ref="A28:B28"/>
    <mergeCell ref="A29:B29"/>
    <mergeCell ref="A37:I37"/>
    <mergeCell ref="A32:B32"/>
    <mergeCell ref="A34:B34"/>
    <mergeCell ref="A30:E30"/>
    <mergeCell ref="C10:E10"/>
    <mergeCell ref="B9:E9"/>
    <mergeCell ref="A10:B10"/>
    <mergeCell ref="A19:B19"/>
    <mergeCell ref="A18:B18"/>
    <mergeCell ref="A14:G14"/>
    <mergeCell ref="F16:H16"/>
    <mergeCell ref="A16:B16"/>
  </mergeCells>
  <dataValidations count="2">
    <dataValidation type="list" allowBlank="1" showInputMessage="1" showErrorMessage="1" sqref="C10:E10 H9:I10">
      <formula1>$I$40:$I$42</formula1>
    </dataValidation>
    <dataValidation type="list" allowBlank="1" showInputMessage="1" showErrorMessage="1" sqref="A47:C47 A19:B29">
      <formula1>$A$47:$A$58</formula1>
    </dataValidation>
  </dataValidations>
  <printOptions horizontalCentered="1" verticalCentered="1"/>
  <pageMargins left="0.5" right="0.5" top="0.75" bottom="0.75" header="0.5" footer="0.5"/>
  <pageSetup fitToHeight="1" fitToWidth="1" horizontalDpi="600" verticalDpi="600" orientation="portrait" scale="91" r:id="rId2"/>
  <legacy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M67"/>
  <sheetViews>
    <sheetView showZeros="0" workbookViewId="0" topLeftCell="A1">
      <selection activeCell="A1" sqref="A1:I1"/>
    </sheetView>
  </sheetViews>
  <sheetFormatPr defaultColWidth="9.140625" defaultRowHeight="12.75"/>
  <cols>
    <col min="1" max="1" width="14.7109375" style="0" customWidth="1"/>
    <col min="2" max="2" width="17.42187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thickBot="1">
      <c r="A3" s="62" t="s">
        <v>41</v>
      </c>
      <c r="B3" s="789" t="str">
        <f>'Ap Form'!$B$3</f>
        <v>New Castle</v>
      </c>
      <c r="C3" s="790"/>
      <c r="D3" s="790"/>
      <c r="E3" s="791"/>
      <c r="F3" s="141" t="s">
        <v>42</v>
      </c>
      <c r="G3" s="811" t="str">
        <f>'Ap Form'!$G$3</f>
        <v> </v>
      </c>
      <c r="H3" s="812"/>
      <c r="I3" s="813"/>
    </row>
    <row r="4" spans="1:9" s="4" customFormat="1" ht="19.5" customHeight="1">
      <c r="A4" s="63" t="s">
        <v>43</v>
      </c>
      <c r="B4" s="194"/>
      <c r="C4" s="49" t="s">
        <v>44</v>
      </c>
      <c r="D4" s="792">
        <f>'Ap Form'!$D$4</f>
        <v>0</v>
      </c>
      <c r="E4" s="793"/>
      <c r="F4" s="816" t="s">
        <v>45</v>
      </c>
      <c r="G4" s="817"/>
      <c r="H4" s="814" t="s">
        <v>207</v>
      </c>
      <c r="I4" s="81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771">
        <f>'Ap Form'!$H$10</f>
        <v>0</v>
      </c>
      <c r="I10" s="808"/>
    </row>
    <row r="11" spans="1:9" ht="4.5" customHeight="1" thickBot="1">
      <c r="A11" s="214"/>
      <c r="B11" s="207"/>
      <c r="C11" s="207"/>
      <c r="D11" s="207"/>
      <c r="E11" s="207"/>
      <c r="F11" s="207"/>
      <c r="G11" s="207"/>
      <c r="H11" s="207"/>
      <c r="I11" s="159"/>
    </row>
    <row r="12" spans="1:9" s="1" customFormat="1" ht="13.5" thickBot="1">
      <c r="A12" s="699" t="s">
        <v>56</v>
      </c>
      <c r="B12" s="809"/>
      <c r="C12" s="809"/>
      <c r="D12" s="809"/>
      <c r="E12" s="809"/>
      <c r="F12" s="809"/>
      <c r="G12" s="810"/>
      <c r="H12" s="266">
        <f>'Env Factors'!$I$28</f>
        <v>0</v>
      </c>
      <c r="I12" s="267"/>
    </row>
    <row r="13" spans="1:9" s="377" customFormat="1" ht="3.75" customHeight="1" thickBot="1">
      <c r="A13" s="378"/>
      <c r="B13" s="379"/>
      <c r="C13" s="379"/>
      <c r="D13" s="379"/>
      <c r="E13" s="379"/>
      <c r="F13" s="379"/>
      <c r="G13" s="379"/>
      <c r="H13" s="375"/>
      <c r="I13" s="376"/>
    </row>
    <row r="14" spans="1:9" s="1" customFormat="1" ht="13.5" thickBot="1">
      <c r="A14" s="699" t="s">
        <v>57</v>
      </c>
      <c r="B14" s="700"/>
      <c r="C14" s="700"/>
      <c r="D14" s="700"/>
      <c r="E14" s="700"/>
      <c r="F14" s="700"/>
      <c r="G14" s="703"/>
      <c r="H14" s="271">
        <f>$K$30</f>
        <v>0</v>
      </c>
      <c r="I14" s="267"/>
    </row>
    <row r="15" spans="1:9" ht="4.5" customHeight="1" thickBot="1">
      <c r="A15" s="268"/>
      <c r="B15" s="269"/>
      <c r="C15" s="269"/>
      <c r="D15" s="269"/>
      <c r="E15" s="269"/>
      <c r="F15" s="269"/>
      <c r="G15" s="269"/>
      <c r="H15" s="269"/>
      <c r="I15" s="270"/>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106" t="s">
        <v>201</v>
      </c>
      <c r="L18" s="106" t="s">
        <v>257</v>
      </c>
      <c r="M18" s="59"/>
    </row>
    <row r="19" spans="1:13" ht="19.5" customHeight="1">
      <c r="A19" s="796">
        <v>0</v>
      </c>
      <c r="B19" s="807"/>
      <c r="C19" s="105">
        <f aca="true" t="shared" si="0" ref="C19:C29">VLOOKUP($A19,$A$47:$G$66,4,FALSE)</f>
        <v>0</v>
      </c>
      <c r="D19" s="314"/>
      <c r="E19" s="105">
        <f aca="true" t="shared" si="1" ref="E19:E29">VLOOKUP($A19,$A$47:$G$66,5,FALSE)</f>
        <v>0</v>
      </c>
      <c r="F19" s="315"/>
      <c r="G19" s="143">
        <f aca="true" t="shared" si="2" ref="G19:G29">IF($C$10="Yes",VLOOKUP($A19,$A$47:$I$66,8,FALSE),IF($H$10="Yes",VLOOKUP($A19,$A$47:$I$66,9,FALSE),VLOOKUP($A19,$A$47:$I$66,6,FALSE)))</f>
        <v>0</v>
      </c>
      <c r="H19" s="348">
        <f>IF($G19&lt;1,$F19*(1-$G19),0)</f>
        <v>0</v>
      </c>
      <c r="I19" s="373">
        <f>IF($G19&lt;1,$F19*$G19,($D19*$G19))</f>
        <v>0</v>
      </c>
      <c r="K19" s="107">
        <f aca="true" t="shared" si="3" ref="K19:K29">VLOOKUP($A19,$A$47:$I$66,7,FALSE)</f>
        <v>0</v>
      </c>
      <c r="L19" s="107">
        <f aca="true" t="shared" si="4" ref="L19:L29">VLOOKUP($A19,$A$47:$J$99,10,FALSE)</f>
        <v>0</v>
      </c>
      <c r="M19" s="5"/>
    </row>
    <row r="20" spans="1:12" ht="19.5" customHeight="1">
      <c r="A20" s="796">
        <v>0</v>
      </c>
      <c r="B20" s="797"/>
      <c r="C20" s="104">
        <f t="shared" si="0"/>
        <v>0</v>
      </c>
      <c r="D20" s="314"/>
      <c r="E20" s="105">
        <f t="shared" si="1"/>
        <v>0</v>
      </c>
      <c r="F20" s="315"/>
      <c r="G20" s="143">
        <f t="shared" si="2"/>
        <v>0</v>
      </c>
      <c r="H20" s="255">
        <f>IF($G20&lt;1,$F20*(1-$G20),0)</f>
        <v>0</v>
      </c>
      <c r="I20" s="373">
        <f>IF($G20&lt;1,$F20*$G20,($D20*$G20))</f>
        <v>0</v>
      </c>
      <c r="K20" s="108">
        <f t="shared" si="3"/>
        <v>0</v>
      </c>
      <c r="L20" s="108">
        <f t="shared" si="4"/>
        <v>0</v>
      </c>
    </row>
    <row r="21" spans="1:12" ht="19.5" customHeight="1">
      <c r="A21" s="796"/>
      <c r="B21" s="797"/>
      <c r="C21" s="104">
        <f t="shared" si="0"/>
        <v>0</v>
      </c>
      <c r="D21" s="309"/>
      <c r="E21" s="105">
        <f t="shared" si="1"/>
        <v>0</v>
      </c>
      <c r="F21" s="312"/>
      <c r="G21" s="143">
        <f t="shared" si="2"/>
        <v>0</v>
      </c>
      <c r="H21" s="255">
        <f aca="true" t="shared" si="5" ref="H21:H29">IF($G21&lt;1,$F21*(1-$G21),0)</f>
        <v>0</v>
      </c>
      <c r="I21" s="373">
        <f aca="true" t="shared" si="6" ref="I21:I29">IF($G21&lt;1,$F21*$G21,($D21*$G21))</f>
        <v>0</v>
      </c>
      <c r="K21" s="108">
        <f t="shared" si="3"/>
        <v>0</v>
      </c>
      <c r="L21" s="108">
        <f t="shared" si="4"/>
        <v>0</v>
      </c>
    </row>
    <row r="22" spans="1:12" ht="19.5" customHeight="1">
      <c r="A22" s="796"/>
      <c r="B22" s="797"/>
      <c r="C22" s="104">
        <f t="shared" si="0"/>
        <v>0</v>
      </c>
      <c r="D22" s="309"/>
      <c r="E22" s="105">
        <f t="shared" si="1"/>
        <v>0</v>
      </c>
      <c r="F22" s="312"/>
      <c r="G22" s="143">
        <f t="shared" si="2"/>
        <v>0</v>
      </c>
      <c r="H22" s="255">
        <f t="shared" si="5"/>
        <v>0</v>
      </c>
      <c r="I22" s="373">
        <f t="shared" si="6"/>
        <v>0</v>
      </c>
      <c r="K22" s="108">
        <f t="shared" si="3"/>
        <v>0</v>
      </c>
      <c r="L22" s="108">
        <f t="shared" si="4"/>
        <v>0</v>
      </c>
    </row>
    <row r="23" spans="1:13" ht="19.5" customHeight="1">
      <c r="A23" s="796"/>
      <c r="B23" s="797"/>
      <c r="C23" s="104">
        <f t="shared" si="0"/>
        <v>0</v>
      </c>
      <c r="D23" s="309"/>
      <c r="E23" s="105">
        <f t="shared" si="1"/>
        <v>0</v>
      </c>
      <c r="F23" s="312"/>
      <c r="G23" s="143">
        <f t="shared" si="2"/>
        <v>0</v>
      </c>
      <c r="H23" s="255">
        <f t="shared" si="5"/>
        <v>0</v>
      </c>
      <c r="I23" s="373">
        <f t="shared" si="6"/>
        <v>0</v>
      </c>
      <c r="K23" s="108">
        <f t="shared" si="3"/>
        <v>0</v>
      </c>
      <c r="L23" s="108">
        <f t="shared" si="4"/>
        <v>0</v>
      </c>
      <c r="M23" s="5"/>
    </row>
    <row r="24" spans="1:13" ht="19.5" customHeight="1">
      <c r="A24" s="796"/>
      <c r="B24" s="797"/>
      <c r="C24" s="104">
        <f t="shared" si="0"/>
        <v>0</v>
      </c>
      <c r="D24" s="309"/>
      <c r="E24" s="105">
        <f t="shared" si="1"/>
        <v>0</v>
      </c>
      <c r="F24" s="312"/>
      <c r="G24" s="143">
        <f t="shared" si="2"/>
        <v>0</v>
      </c>
      <c r="H24" s="255">
        <f t="shared" si="5"/>
        <v>0</v>
      </c>
      <c r="I24" s="373">
        <f t="shared" si="6"/>
        <v>0</v>
      </c>
      <c r="K24" s="108">
        <f t="shared" si="3"/>
        <v>0</v>
      </c>
      <c r="L24" s="108">
        <f t="shared" si="4"/>
        <v>0</v>
      </c>
      <c r="M24" s="5"/>
    </row>
    <row r="25" spans="1:12" ht="19.5" customHeight="1">
      <c r="A25" s="796"/>
      <c r="B25" s="797"/>
      <c r="C25" s="104">
        <f t="shared" si="0"/>
        <v>0</v>
      </c>
      <c r="D25" s="309"/>
      <c r="E25" s="105">
        <f t="shared" si="1"/>
        <v>0</v>
      </c>
      <c r="F25" s="312"/>
      <c r="G25" s="143">
        <f t="shared" si="2"/>
        <v>0</v>
      </c>
      <c r="H25" s="255">
        <f t="shared" si="5"/>
        <v>0</v>
      </c>
      <c r="I25" s="373">
        <f t="shared" si="6"/>
        <v>0</v>
      </c>
      <c r="K25" s="108">
        <f t="shared" si="3"/>
        <v>0</v>
      </c>
      <c r="L25" s="108">
        <f t="shared" si="4"/>
        <v>0</v>
      </c>
    </row>
    <row r="26" spans="1:12" ht="19.5" customHeight="1">
      <c r="A26" s="796"/>
      <c r="B26" s="797"/>
      <c r="C26" s="104">
        <f t="shared" si="0"/>
        <v>0</v>
      </c>
      <c r="D26" s="309"/>
      <c r="E26" s="105">
        <f t="shared" si="1"/>
        <v>0</v>
      </c>
      <c r="F26" s="312"/>
      <c r="G26" s="143">
        <f t="shared" si="2"/>
        <v>0</v>
      </c>
      <c r="H26" s="255">
        <f t="shared" si="5"/>
        <v>0</v>
      </c>
      <c r="I26" s="373">
        <f t="shared" si="6"/>
        <v>0</v>
      </c>
      <c r="K26" s="108">
        <f t="shared" si="3"/>
        <v>0</v>
      </c>
      <c r="L26" s="108">
        <f t="shared" si="4"/>
        <v>0</v>
      </c>
    </row>
    <row r="27" spans="1:12" ht="19.5" customHeight="1">
      <c r="A27" s="796"/>
      <c r="B27" s="797"/>
      <c r="C27" s="104">
        <f t="shared" si="0"/>
        <v>0</v>
      </c>
      <c r="D27" s="309"/>
      <c r="E27" s="105">
        <f t="shared" si="1"/>
        <v>0</v>
      </c>
      <c r="F27" s="312"/>
      <c r="G27" s="143">
        <f t="shared" si="2"/>
        <v>0</v>
      </c>
      <c r="H27" s="255">
        <f t="shared" si="5"/>
        <v>0</v>
      </c>
      <c r="I27" s="373">
        <f t="shared" si="6"/>
        <v>0</v>
      </c>
      <c r="K27" s="108">
        <f t="shared" si="3"/>
        <v>0</v>
      </c>
      <c r="L27" s="108">
        <f t="shared" si="4"/>
        <v>0</v>
      </c>
    </row>
    <row r="28" spans="1:12" ht="19.5" customHeight="1">
      <c r="A28" s="796"/>
      <c r="B28" s="797"/>
      <c r="C28" s="104">
        <f t="shared" si="0"/>
        <v>0</v>
      </c>
      <c r="D28" s="309"/>
      <c r="E28" s="105">
        <f t="shared" si="1"/>
        <v>0</v>
      </c>
      <c r="F28" s="312"/>
      <c r="G28" s="143">
        <f t="shared" si="2"/>
        <v>0</v>
      </c>
      <c r="H28" s="255">
        <f t="shared" si="5"/>
        <v>0</v>
      </c>
      <c r="I28" s="373">
        <f t="shared" si="6"/>
        <v>0</v>
      </c>
      <c r="K28" s="108">
        <f t="shared" si="3"/>
        <v>0</v>
      </c>
      <c r="L28" s="108">
        <f t="shared" si="4"/>
        <v>0</v>
      </c>
    </row>
    <row r="29" spans="1:12" ht="19.5" customHeight="1" thickBot="1">
      <c r="A29" s="796"/>
      <c r="B29" s="797"/>
      <c r="C29" s="104">
        <f t="shared" si="0"/>
        <v>0</v>
      </c>
      <c r="D29" s="310"/>
      <c r="E29" s="105">
        <f t="shared" si="1"/>
        <v>0</v>
      </c>
      <c r="F29" s="313"/>
      <c r="G29" s="143">
        <f t="shared" si="2"/>
        <v>0</v>
      </c>
      <c r="H29" s="258">
        <f t="shared" si="5"/>
        <v>0</v>
      </c>
      <c r="I29" s="373">
        <f t="shared" si="6"/>
        <v>0</v>
      </c>
      <c r="K29" s="189">
        <f t="shared" si="3"/>
        <v>0</v>
      </c>
      <c r="L29" s="189">
        <f t="shared" si="4"/>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SUM(K19:K29)</f>
        <v>0</v>
      </c>
      <c r="L30" s="271">
        <f>SUM(L19:L29)</f>
        <v>0</v>
      </c>
    </row>
    <row r="31" spans="1:9" s="1" customFormat="1" ht="31.5" customHeight="1" thickBot="1">
      <c r="A31" s="786" t="s">
        <v>65</v>
      </c>
      <c r="B31" s="787"/>
      <c r="C31" s="787"/>
      <c r="D31" s="787"/>
      <c r="E31" s="787"/>
      <c r="F31" s="787"/>
      <c r="G31" s="787"/>
      <c r="H31" s="787"/>
      <c r="I31" s="788"/>
    </row>
    <row r="32" spans="1:9" ht="26.25" customHeight="1" thickBot="1">
      <c r="A32" s="695" t="s">
        <v>66</v>
      </c>
      <c r="B32" s="696"/>
      <c r="C32" s="803"/>
      <c r="D32" s="803"/>
      <c r="E32" s="803"/>
      <c r="F32" s="803"/>
      <c r="G32" s="804"/>
      <c r="H32" s="262" t="s">
        <v>44</v>
      </c>
      <c r="I32" s="195"/>
    </row>
    <row r="33" spans="1:9" s="12" customFormat="1" ht="7.5" customHeight="1" thickBot="1">
      <c r="A33" s="273"/>
      <c r="B33" s="265"/>
      <c r="C33" s="265"/>
      <c r="D33" s="265"/>
      <c r="E33" s="265"/>
      <c r="F33" s="265"/>
      <c r="G33" s="265"/>
      <c r="H33" s="265"/>
      <c r="I33" s="70"/>
    </row>
    <row r="34" spans="1:9" ht="27.75" customHeight="1" thickBot="1">
      <c r="A34" s="695" t="s">
        <v>67</v>
      </c>
      <c r="B34" s="696"/>
      <c r="C34" s="805"/>
      <c r="D34" s="805"/>
      <c r="E34" s="805"/>
      <c r="F34" s="805"/>
      <c r="G34" s="806"/>
      <c r="H34" s="262" t="s">
        <v>44</v>
      </c>
      <c r="I34" s="195"/>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ht="13.5" thickBot="1">
      <c r="I42" s="36" t="s">
        <v>72</v>
      </c>
    </row>
    <row r="43" ht="13.5" thickBot="1"/>
    <row r="44" spans="1:10" ht="43.5" customHeight="1" thickBot="1">
      <c r="A44" s="575" t="s">
        <v>135</v>
      </c>
      <c r="B44" s="576"/>
      <c r="C44" s="576"/>
      <c r="D44" s="576"/>
      <c r="E44" s="576"/>
      <c r="F44" s="576"/>
      <c r="G44" s="576"/>
      <c r="H44" s="576"/>
      <c r="I44" s="576"/>
      <c r="J44" s="577"/>
    </row>
    <row r="45" spans="1:10" ht="25.5" customHeight="1" thickBot="1">
      <c r="A45" s="618" t="s">
        <v>450</v>
      </c>
      <c r="B45" s="624"/>
      <c r="C45" s="556" t="s">
        <v>204</v>
      </c>
      <c r="D45" s="556"/>
      <c r="E45" s="556"/>
      <c r="F45" s="556"/>
      <c r="G45" s="556"/>
      <c r="H45" s="556"/>
      <c r="I45" s="556"/>
      <c r="J45" s="628"/>
    </row>
    <row r="46" spans="1:10" ht="51.75" thickBot="1">
      <c r="A46" s="101" t="s">
        <v>94</v>
      </c>
      <c r="B46" s="102"/>
      <c r="C46" s="102"/>
      <c r="D46" s="77" t="s">
        <v>59</v>
      </c>
      <c r="E46" s="77" t="s">
        <v>95</v>
      </c>
      <c r="F46" s="90" t="s">
        <v>96</v>
      </c>
      <c r="G46" s="78" t="s">
        <v>97</v>
      </c>
      <c r="H46" s="169" t="s">
        <v>242</v>
      </c>
      <c r="I46" s="170" t="s">
        <v>243</v>
      </c>
      <c r="J46" s="236" t="s">
        <v>261</v>
      </c>
    </row>
    <row r="47" spans="1:10" ht="15" customHeight="1">
      <c r="A47" s="611">
        <v>0</v>
      </c>
      <c r="B47" s="601"/>
      <c r="C47" s="598"/>
      <c r="D47" s="91">
        <v>0</v>
      </c>
      <c r="E47" s="91">
        <v>0</v>
      </c>
      <c r="F47" s="91">
        <v>0</v>
      </c>
      <c r="G47" s="329">
        <v>0</v>
      </c>
      <c r="H47" s="327"/>
      <c r="I47" s="9"/>
      <c r="J47" s="243">
        <v>0</v>
      </c>
    </row>
    <row r="48" spans="1:10" ht="15" customHeight="1">
      <c r="A48" s="579" t="s">
        <v>206</v>
      </c>
      <c r="B48" s="580"/>
      <c r="C48" s="581"/>
      <c r="D48" s="79">
        <v>340</v>
      </c>
      <c r="E48" s="118" t="s">
        <v>101</v>
      </c>
      <c r="F48" s="103">
        <v>25</v>
      </c>
      <c r="G48" s="79">
        <v>8</v>
      </c>
      <c r="H48" s="328">
        <v>25</v>
      </c>
      <c r="I48" s="211">
        <v>25</v>
      </c>
      <c r="J48" s="239">
        <v>1</v>
      </c>
    </row>
    <row r="49" spans="1:10" ht="15" customHeight="1">
      <c r="A49" s="579" t="s">
        <v>123</v>
      </c>
      <c r="B49" s="580"/>
      <c r="C49" s="581"/>
      <c r="D49" s="79">
        <v>342</v>
      </c>
      <c r="E49" s="79" t="s">
        <v>101</v>
      </c>
      <c r="F49" s="80">
        <v>0.75</v>
      </c>
      <c r="G49" s="168">
        <v>8</v>
      </c>
      <c r="H49" s="48">
        <f aca="true" t="shared" si="7" ref="H49:I53">$F49+0.15</f>
        <v>0.9</v>
      </c>
      <c r="I49" s="48">
        <f t="shared" si="7"/>
        <v>0.9</v>
      </c>
      <c r="J49" s="239">
        <v>10</v>
      </c>
    </row>
    <row r="50" spans="1:10" ht="15" customHeight="1">
      <c r="A50" s="579" t="s">
        <v>136</v>
      </c>
      <c r="B50" s="580"/>
      <c r="C50" s="581"/>
      <c r="D50" s="79">
        <v>362</v>
      </c>
      <c r="E50" s="79" t="s">
        <v>125</v>
      </c>
      <c r="F50" s="80">
        <v>0.5</v>
      </c>
      <c r="G50" s="168">
        <v>2</v>
      </c>
      <c r="H50" s="48">
        <f t="shared" si="7"/>
        <v>0.65</v>
      </c>
      <c r="I50" s="48">
        <f t="shared" si="7"/>
        <v>0.65</v>
      </c>
      <c r="J50" s="239">
        <v>10</v>
      </c>
    </row>
    <row r="51" spans="1:10" ht="15" customHeight="1">
      <c r="A51" s="579" t="s">
        <v>124</v>
      </c>
      <c r="B51" s="580"/>
      <c r="C51" s="581"/>
      <c r="D51" s="79">
        <v>382</v>
      </c>
      <c r="E51" s="79" t="s">
        <v>125</v>
      </c>
      <c r="F51" s="80">
        <v>0.5</v>
      </c>
      <c r="G51" s="168">
        <v>2</v>
      </c>
      <c r="H51" s="48">
        <f t="shared" si="7"/>
        <v>0.65</v>
      </c>
      <c r="I51" s="48">
        <f t="shared" si="7"/>
        <v>0.65</v>
      </c>
      <c r="J51" s="239">
        <v>20</v>
      </c>
    </row>
    <row r="52" spans="1:10" ht="15" customHeight="1">
      <c r="A52" s="579" t="s">
        <v>110</v>
      </c>
      <c r="B52" s="580"/>
      <c r="C52" s="581"/>
      <c r="D52" s="79">
        <v>386</v>
      </c>
      <c r="E52" s="79" t="s">
        <v>125</v>
      </c>
      <c r="F52" s="80">
        <v>0.5</v>
      </c>
      <c r="G52" s="168">
        <v>2</v>
      </c>
      <c r="H52" s="48">
        <f t="shared" si="7"/>
        <v>0.65</v>
      </c>
      <c r="I52" s="48">
        <f t="shared" si="7"/>
        <v>0.65</v>
      </c>
      <c r="J52" s="239">
        <v>10</v>
      </c>
    </row>
    <row r="53" spans="1:10" ht="15" customHeight="1">
      <c r="A53" s="579" t="s">
        <v>100</v>
      </c>
      <c r="B53" s="580"/>
      <c r="C53" s="581"/>
      <c r="D53" s="79">
        <v>393</v>
      </c>
      <c r="E53" s="79" t="s">
        <v>101</v>
      </c>
      <c r="F53" s="80">
        <v>0.75</v>
      </c>
      <c r="G53" s="168">
        <v>10</v>
      </c>
      <c r="H53" s="48">
        <f t="shared" si="7"/>
        <v>0.9</v>
      </c>
      <c r="I53" s="48">
        <f t="shared" si="7"/>
        <v>0.9</v>
      </c>
      <c r="J53" s="239">
        <v>10</v>
      </c>
    </row>
    <row r="54" spans="1:10" ht="15" customHeight="1">
      <c r="A54" s="579" t="s">
        <v>126</v>
      </c>
      <c r="B54" s="580"/>
      <c r="C54" s="581"/>
      <c r="D54" s="79">
        <v>510</v>
      </c>
      <c r="E54" s="79" t="s">
        <v>99</v>
      </c>
      <c r="F54" s="103">
        <v>10</v>
      </c>
      <c r="G54" s="79">
        <v>5</v>
      </c>
      <c r="H54" s="328">
        <f>$F54</f>
        <v>10</v>
      </c>
      <c r="I54" s="211">
        <f>$F54</f>
        <v>10</v>
      </c>
      <c r="J54" s="239">
        <v>1</v>
      </c>
    </row>
    <row r="55" spans="1:10" ht="15" customHeight="1">
      <c r="A55" s="579" t="s">
        <v>127</v>
      </c>
      <c r="B55" s="580"/>
      <c r="C55" s="581"/>
      <c r="D55" s="79">
        <v>410</v>
      </c>
      <c r="E55" s="79" t="s">
        <v>11</v>
      </c>
      <c r="F55" s="80">
        <v>0.75</v>
      </c>
      <c r="G55" s="168">
        <v>8</v>
      </c>
      <c r="H55" s="48">
        <f aca="true" t="shared" si="8" ref="H55:H66">$F55+0.15</f>
        <v>0.9</v>
      </c>
      <c r="I55" s="48">
        <f aca="true" t="shared" si="9" ref="I55:I66">$F55+0.15</f>
        <v>0.9</v>
      </c>
      <c r="J55" s="239">
        <v>15</v>
      </c>
    </row>
    <row r="56" spans="1:10" ht="15" customHeight="1">
      <c r="A56" s="579" t="s">
        <v>128</v>
      </c>
      <c r="B56" s="580"/>
      <c r="C56" s="581"/>
      <c r="D56" s="79">
        <v>412</v>
      </c>
      <c r="E56" s="79" t="s">
        <v>101</v>
      </c>
      <c r="F56" s="80">
        <v>0.75</v>
      </c>
      <c r="G56" s="168">
        <v>8</v>
      </c>
      <c r="H56" s="48">
        <f t="shared" si="8"/>
        <v>0.9</v>
      </c>
      <c r="I56" s="48">
        <f t="shared" si="9"/>
        <v>0.9</v>
      </c>
      <c r="J56" s="239">
        <v>10</v>
      </c>
    </row>
    <row r="57" spans="1:10" ht="15" customHeight="1">
      <c r="A57" s="579" t="s">
        <v>137</v>
      </c>
      <c r="B57" s="580"/>
      <c r="C57" s="581"/>
      <c r="D57" s="79">
        <v>468</v>
      </c>
      <c r="E57" s="79" t="s">
        <v>125</v>
      </c>
      <c r="F57" s="80">
        <v>0.5</v>
      </c>
      <c r="G57" s="168">
        <v>5</v>
      </c>
      <c r="H57" s="48">
        <f t="shared" si="8"/>
        <v>0.65</v>
      </c>
      <c r="I57" s="48">
        <f t="shared" si="9"/>
        <v>0.65</v>
      </c>
      <c r="J57" s="239">
        <v>15</v>
      </c>
    </row>
    <row r="58" spans="1:10" ht="15" customHeight="1">
      <c r="A58" s="579" t="s">
        <v>130</v>
      </c>
      <c r="B58" s="580"/>
      <c r="C58" s="581"/>
      <c r="D58" s="79">
        <v>512</v>
      </c>
      <c r="E58" s="79" t="s">
        <v>101</v>
      </c>
      <c r="F58" s="80">
        <v>0.5</v>
      </c>
      <c r="G58" s="168">
        <v>5</v>
      </c>
      <c r="H58" s="48">
        <f t="shared" si="8"/>
        <v>0.65</v>
      </c>
      <c r="I58" s="48">
        <f t="shared" si="9"/>
        <v>0.65</v>
      </c>
      <c r="J58" s="239">
        <v>10</v>
      </c>
    </row>
    <row r="59" spans="1:10" ht="15" customHeight="1">
      <c r="A59" s="579" t="s">
        <v>455</v>
      </c>
      <c r="B59" s="580"/>
      <c r="C59" s="581"/>
      <c r="D59" s="79">
        <v>329</v>
      </c>
      <c r="E59" s="79" t="s">
        <v>101</v>
      </c>
      <c r="F59" s="103">
        <v>40</v>
      </c>
      <c r="G59" s="168">
        <v>6</v>
      </c>
      <c r="H59" s="103">
        <v>40</v>
      </c>
      <c r="I59" s="103">
        <v>40</v>
      </c>
      <c r="J59" s="239">
        <v>1</v>
      </c>
    </row>
    <row r="60" spans="1:10" ht="15" customHeight="1">
      <c r="A60" s="579" t="s">
        <v>105</v>
      </c>
      <c r="B60" s="580"/>
      <c r="C60" s="581"/>
      <c r="D60" s="79">
        <v>391</v>
      </c>
      <c r="E60" s="79" t="s">
        <v>101</v>
      </c>
      <c r="F60" s="80">
        <v>0.75</v>
      </c>
      <c r="G60" s="168">
        <v>10</v>
      </c>
      <c r="H60" s="48">
        <f t="shared" si="8"/>
        <v>0.9</v>
      </c>
      <c r="I60" s="48">
        <f t="shared" si="9"/>
        <v>0.9</v>
      </c>
      <c r="J60" s="239">
        <v>15</v>
      </c>
    </row>
    <row r="61" spans="1:10" ht="15" customHeight="1">
      <c r="A61" s="579" t="s">
        <v>138</v>
      </c>
      <c r="B61" s="580"/>
      <c r="C61" s="581"/>
      <c r="D61" s="79">
        <v>350</v>
      </c>
      <c r="E61" s="79" t="s">
        <v>11</v>
      </c>
      <c r="F61" s="80">
        <v>0.5</v>
      </c>
      <c r="G61" s="168">
        <v>5</v>
      </c>
      <c r="H61" s="48">
        <f t="shared" si="8"/>
        <v>0.65</v>
      </c>
      <c r="I61" s="48">
        <f t="shared" si="9"/>
        <v>0.65</v>
      </c>
      <c r="J61" s="239">
        <v>20</v>
      </c>
    </row>
    <row r="62" spans="1:10" ht="15" customHeight="1">
      <c r="A62" s="579" t="s">
        <v>139</v>
      </c>
      <c r="B62" s="580"/>
      <c r="C62" s="581"/>
      <c r="D62" s="79">
        <v>580</v>
      </c>
      <c r="E62" s="79" t="s">
        <v>125</v>
      </c>
      <c r="F62" s="80">
        <v>0.5</v>
      </c>
      <c r="G62" s="168">
        <v>5</v>
      </c>
      <c r="H62" s="48">
        <f t="shared" si="8"/>
        <v>0.65</v>
      </c>
      <c r="I62" s="48">
        <f t="shared" si="9"/>
        <v>0.65</v>
      </c>
      <c r="J62" s="239">
        <v>20</v>
      </c>
    </row>
    <row r="63" spans="1:10" ht="15" customHeight="1">
      <c r="A63" s="579" t="s">
        <v>140</v>
      </c>
      <c r="B63" s="580"/>
      <c r="C63" s="581"/>
      <c r="D63" s="79">
        <v>587</v>
      </c>
      <c r="E63" s="79" t="s">
        <v>11</v>
      </c>
      <c r="F63" s="80">
        <v>0.5</v>
      </c>
      <c r="G63" s="168">
        <v>2</v>
      </c>
      <c r="H63" s="48">
        <f t="shared" si="8"/>
        <v>0.65</v>
      </c>
      <c r="I63" s="48">
        <f t="shared" si="9"/>
        <v>0.65</v>
      </c>
      <c r="J63" s="239">
        <v>20</v>
      </c>
    </row>
    <row r="64" spans="1:10" ht="15" customHeight="1">
      <c r="A64" s="579" t="s">
        <v>141</v>
      </c>
      <c r="B64" s="580"/>
      <c r="C64" s="581"/>
      <c r="D64" s="79">
        <v>620</v>
      </c>
      <c r="E64" s="79" t="s">
        <v>125</v>
      </c>
      <c r="F64" s="80">
        <v>0.5</v>
      </c>
      <c r="G64" s="168">
        <v>2</v>
      </c>
      <c r="H64" s="48">
        <f t="shared" si="8"/>
        <v>0.65</v>
      </c>
      <c r="I64" s="48">
        <f t="shared" si="9"/>
        <v>0.65</v>
      </c>
      <c r="J64" s="239">
        <v>20</v>
      </c>
    </row>
    <row r="65" spans="1:10" ht="15" customHeight="1">
      <c r="A65" s="579" t="s">
        <v>142</v>
      </c>
      <c r="B65" s="580"/>
      <c r="C65" s="581"/>
      <c r="D65" s="79">
        <v>638</v>
      </c>
      <c r="E65" s="79" t="s">
        <v>11</v>
      </c>
      <c r="F65" s="80">
        <v>0.5</v>
      </c>
      <c r="G65" s="168">
        <v>2</v>
      </c>
      <c r="H65" s="48">
        <f t="shared" si="8"/>
        <v>0.65</v>
      </c>
      <c r="I65" s="48">
        <f t="shared" si="9"/>
        <v>0.65</v>
      </c>
      <c r="J65" s="239">
        <v>10</v>
      </c>
    </row>
    <row r="66" spans="1:10" ht="15" customHeight="1" thickBot="1">
      <c r="A66" s="592" t="s">
        <v>143</v>
      </c>
      <c r="B66" s="593"/>
      <c r="C66" s="588"/>
      <c r="D66" s="82">
        <v>380</v>
      </c>
      <c r="E66" s="82" t="s">
        <v>125</v>
      </c>
      <c r="F66" s="83">
        <v>0.75</v>
      </c>
      <c r="G66" s="387">
        <v>5</v>
      </c>
      <c r="H66" s="174">
        <f t="shared" si="8"/>
        <v>0.9</v>
      </c>
      <c r="I66" s="174">
        <f t="shared" si="9"/>
        <v>0.9</v>
      </c>
      <c r="J66" s="240">
        <v>15</v>
      </c>
    </row>
    <row r="67" spans="1:7" ht="15" customHeight="1" thickBot="1">
      <c r="A67" s="100"/>
      <c r="B67" s="34"/>
      <c r="C67" s="605" t="s">
        <v>205</v>
      </c>
      <c r="D67" s="606"/>
      <c r="E67" s="606"/>
      <c r="F67" s="607"/>
      <c r="G67" s="88">
        <f>SUM(G48:G66)</f>
        <v>100</v>
      </c>
    </row>
  </sheetData>
  <sheetProtection sheet="1" objects="1" scenarios="1"/>
  <mergeCells count="73">
    <mergeCell ref="B5:E5"/>
    <mergeCell ref="H5:I5"/>
    <mergeCell ref="A1:I1"/>
    <mergeCell ref="B3:E3"/>
    <mergeCell ref="G3:I3"/>
    <mergeCell ref="D4:E4"/>
    <mergeCell ref="H4:I4"/>
    <mergeCell ref="F4:G4"/>
    <mergeCell ref="F5:G5"/>
    <mergeCell ref="B6:E6"/>
    <mergeCell ref="H6:I6"/>
    <mergeCell ref="B7:E7"/>
    <mergeCell ref="H7:I7"/>
    <mergeCell ref="F6:G6"/>
    <mergeCell ref="F7:G7"/>
    <mergeCell ref="A14:G14"/>
    <mergeCell ref="F16:H16"/>
    <mergeCell ref="F10:G10"/>
    <mergeCell ref="B8:E8"/>
    <mergeCell ref="H8:I8"/>
    <mergeCell ref="B9:E9"/>
    <mergeCell ref="H9:I9"/>
    <mergeCell ref="F8:G8"/>
    <mergeCell ref="F9:G9"/>
    <mergeCell ref="A16:B16"/>
    <mergeCell ref="C10:E10"/>
    <mergeCell ref="H10:I10"/>
    <mergeCell ref="A10:B10"/>
    <mergeCell ref="A12:G12"/>
    <mergeCell ref="A19:B19"/>
    <mergeCell ref="A20:B20"/>
    <mergeCell ref="A21:B21"/>
    <mergeCell ref="A18:B18"/>
    <mergeCell ref="A35:I35"/>
    <mergeCell ref="A30:E30"/>
    <mergeCell ref="A32:B32"/>
    <mergeCell ref="A34:B34"/>
    <mergeCell ref="A31:I31"/>
    <mergeCell ref="C32:G32"/>
    <mergeCell ref="C34:G34"/>
    <mergeCell ref="A37:I37"/>
    <mergeCell ref="A49:C49"/>
    <mergeCell ref="A50:C50"/>
    <mergeCell ref="A45:B45"/>
    <mergeCell ref="C45:J45"/>
    <mergeCell ref="A44:J44"/>
    <mergeCell ref="C67:F67"/>
    <mergeCell ref="A66:C66"/>
    <mergeCell ref="A47:C47"/>
    <mergeCell ref="A60:C60"/>
    <mergeCell ref="A61:C61"/>
    <mergeCell ref="A62:C62"/>
    <mergeCell ref="A63:C63"/>
    <mergeCell ref="A55:C55"/>
    <mergeCell ref="A56:C56"/>
    <mergeCell ref="A57:C57"/>
    <mergeCell ref="A64:C64"/>
    <mergeCell ref="A48:C48"/>
    <mergeCell ref="A65:C65"/>
    <mergeCell ref="A51:C51"/>
    <mergeCell ref="A52:C52"/>
    <mergeCell ref="A53:C53"/>
    <mergeCell ref="A54:C54"/>
    <mergeCell ref="A58:C58"/>
    <mergeCell ref="A59:C59"/>
    <mergeCell ref="A22:B22"/>
    <mergeCell ref="A23:B23"/>
    <mergeCell ref="A24:B24"/>
    <mergeCell ref="A25:B25"/>
    <mergeCell ref="A26:B26"/>
    <mergeCell ref="A27:B27"/>
    <mergeCell ref="A28:B28"/>
    <mergeCell ref="A29:B29"/>
  </mergeCells>
  <dataValidations count="2">
    <dataValidation type="list" allowBlank="1" showInputMessage="1" showErrorMessage="1" sqref="C10:E10 H9:I10">
      <formula1>$I$40:$I$42</formula1>
    </dataValidation>
    <dataValidation type="list" allowBlank="1" showInputMessage="1" showErrorMessage="1" sqref="A19:B29">
      <formula1>$A$47:$A$66</formula1>
    </dataValidation>
  </dataValidations>
  <printOptions horizontalCentered="1" verticalCentered="1"/>
  <pageMargins left="0.75" right="0.75" top="0.75" bottom="0.75" header="0.5" footer="0.5"/>
  <pageSetup fitToHeight="1" fitToWidth="1" horizontalDpi="600" verticalDpi="600" orientation="portrait" scale="91" r:id="rId2"/>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M69"/>
  <sheetViews>
    <sheetView showZeros="0" workbookViewId="0" topLeftCell="A1">
      <selection activeCell="A1" sqref="A1:I1"/>
    </sheetView>
  </sheetViews>
  <sheetFormatPr defaultColWidth="9.140625" defaultRowHeight="12.75"/>
  <cols>
    <col min="1" max="1" width="14.7109375" style="0" customWidth="1"/>
    <col min="2" max="2" width="17.421875" style="0" customWidth="1"/>
    <col min="3" max="3" width="7.28125" style="0" customWidth="1"/>
    <col min="4" max="5" width="5.7109375" style="0" customWidth="1"/>
    <col min="6" max="6" width="12.421875" style="0" customWidth="1"/>
    <col min="7" max="7" width="12.28125" style="0" customWidth="1"/>
    <col min="8" max="8" width="12.140625" style="0" customWidth="1"/>
    <col min="9" max="9" width="12.0039062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210</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f>'Ap Form'!$H$10</f>
        <v>0</v>
      </c>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700"/>
      <c r="C14" s="700"/>
      <c r="D14" s="700"/>
      <c r="E14" s="700"/>
      <c r="F14" s="700"/>
      <c r="G14" s="703"/>
      <c r="H14" s="271">
        <f>$K$30</f>
        <v>0</v>
      </c>
      <c r="I14" s="267"/>
    </row>
    <row r="15" spans="1:9" ht="4.5" customHeight="1" thickBot="1">
      <c r="A15" s="268"/>
      <c r="B15" s="269"/>
      <c r="C15" s="269"/>
      <c r="D15" s="269"/>
      <c r="E15" s="269"/>
      <c r="F15" s="269"/>
      <c r="G15" s="269"/>
      <c r="H15" s="269"/>
      <c r="I15" s="270"/>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106" t="s">
        <v>201</v>
      </c>
      <c r="L18" s="106" t="s">
        <v>257</v>
      </c>
      <c r="M18" s="59"/>
    </row>
    <row r="19" spans="1:13" ht="19.5" customHeight="1">
      <c r="A19" s="759"/>
      <c r="B19" s="760"/>
      <c r="C19" s="96">
        <f aca="true" t="shared" si="0" ref="C19:C29">VLOOKUP($A19,$A$47:$G$64,4,FALSE)</f>
        <v>0</v>
      </c>
      <c r="D19" s="308"/>
      <c r="E19" s="96">
        <f aca="true" t="shared" si="1" ref="E19:E29">VLOOKUP($A19,$A$47:$G$64,5,FALSE)</f>
        <v>0</v>
      </c>
      <c r="F19" s="311"/>
      <c r="G19" s="143">
        <f>IF($C$10="Yes",VLOOKUP($A19,$A$47:$I$64,8,FALSE),IF($H$10="Yes",VLOOKUP($A19,$A$47:$I$64,9,FALSE),VLOOKUP($A19,$A$47:$I$64,6,FALSE)))</f>
        <v>0</v>
      </c>
      <c r="H19" s="348">
        <f>IF($G19&lt;1,$F19*(1-$G19),0)</f>
        <v>0</v>
      </c>
      <c r="I19" s="373">
        <f>IF($G19&lt;1,$F19*$G19,($D19*$G19))</f>
        <v>0</v>
      </c>
      <c r="K19" s="35">
        <f aca="true" t="shared" si="2" ref="K19:K29">VLOOKUP($A19,$A$47:$I$64,7,FALSE)</f>
        <v>0</v>
      </c>
      <c r="L19" s="107">
        <f aca="true" t="shared" si="3" ref="L19:L29">VLOOKUP($A19,$A$47:$J$98,10,FALSE)</f>
        <v>0</v>
      </c>
      <c r="M19" s="5"/>
    </row>
    <row r="20" spans="1:12" ht="19.5" customHeight="1">
      <c r="A20" s="796"/>
      <c r="B20" s="797"/>
      <c r="C20" s="42">
        <f t="shared" si="0"/>
        <v>0</v>
      </c>
      <c r="D20" s="309"/>
      <c r="E20" s="42">
        <f t="shared" si="1"/>
        <v>0</v>
      </c>
      <c r="F20" s="312"/>
      <c r="G20" s="143">
        <f>IF($C$10="Yes",VLOOKUP($A20,$A$47:$I$64,8,FALSE),IF($H$10="Yes",VLOOKUP($A20,$A$47:$I$64,9,FALSE),VLOOKUP($A20,$A$47:$I$64,6,FALSE)))</f>
        <v>0</v>
      </c>
      <c r="H20" s="255">
        <f>IF($G20&lt;1,$F20*(1-$G20),0)</f>
        <v>0</v>
      </c>
      <c r="I20" s="373">
        <f>IF($G20&lt;1,$F20*$G20,($D20*$G20))</f>
        <v>0</v>
      </c>
      <c r="K20" s="60">
        <f t="shared" si="2"/>
        <v>0</v>
      </c>
      <c r="L20" s="108">
        <f t="shared" si="3"/>
        <v>0</v>
      </c>
    </row>
    <row r="21" spans="1:12" ht="19.5" customHeight="1">
      <c r="A21" s="796"/>
      <c r="B21" s="797"/>
      <c r="C21" s="42">
        <f t="shared" si="0"/>
        <v>0</v>
      </c>
      <c r="D21" s="309"/>
      <c r="E21" s="42">
        <f t="shared" si="1"/>
        <v>0</v>
      </c>
      <c r="F21" s="312"/>
      <c r="G21" s="143">
        <f aca="true" t="shared" si="4" ref="G21:G29">IF($C$10="Yes",VLOOKUP($A21,$A$47:$I$64,8,FALSE),IF($H$10="Yes",VLOOKUP($A21,$A$47:$I$64,9,FALSE),VLOOKUP($A21,$A$47:$I$64,6,FALSE)))</f>
        <v>0</v>
      </c>
      <c r="H21" s="255">
        <f aca="true" t="shared" si="5" ref="H21:H29">IF($G21&lt;1,$F21*(1-$G21),0)</f>
        <v>0</v>
      </c>
      <c r="I21" s="373">
        <f aca="true" t="shared" si="6" ref="I21:I29">IF($G21&lt;1,$F21*$G21,($D21*$G21))</f>
        <v>0</v>
      </c>
      <c r="K21" s="60">
        <f t="shared" si="2"/>
        <v>0</v>
      </c>
      <c r="L21" s="108">
        <f t="shared" si="3"/>
        <v>0</v>
      </c>
    </row>
    <row r="22" spans="1:12" ht="19.5" customHeight="1">
      <c r="A22" s="796"/>
      <c r="B22" s="797"/>
      <c r="C22" s="42">
        <f t="shared" si="0"/>
        <v>0</v>
      </c>
      <c r="D22" s="309"/>
      <c r="E22" s="42">
        <f t="shared" si="1"/>
        <v>0</v>
      </c>
      <c r="F22" s="312"/>
      <c r="G22" s="143">
        <f t="shared" si="4"/>
        <v>0</v>
      </c>
      <c r="H22" s="255">
        <f t="shared" si="5"/>
        <v>0</v>
      </c>
      <c r="I22" s="373">
        <f t="shared" si="6"/>
        <v>0</v>
      </c>
      <c r="K22" s="60">
        <f t="shared" si="2"/>
        <v>0</v>
      </c>
      <c r="L22" s="108">
        <f t="shared" si="3"/>
        <v>0</v>
      </c>
    </row>
    <row r="23" spans="1:13" ht="19.5" customHeight="1">
      <c r="A23" s="796"/>
      <c r="B23" s="797"/>
      <c r="C23" s="42">
        <f t="shared" si="0"/>
        <v>0</v>
      </c>
      <c r="D23" s="309"/>
      <c r="E23" s="42">
        <f t="shared" si="1"/>
        <v>0</v>
      </c>
      <c r="F23" s="312"/>
      <c r="G23" s="143">
        <f t="shared" si="4"/>
        <v>0</v>
      </c>
      <c r="H23" s="255">
        <f t="shared" si="5"/>
        <v>0</v>
      </c>
      <c r="I23" s="373">
        <f t="shared" si="6"/>
        <v>0</v>
      </c>
      <c r="K23" s="60">
        <f t="shared" si="2"/>
        <v>0</v>
      </c>
      <c r="L23" s="108">
        <f t="shared" si="3"/>
        <v>0</v>
      </c>
      <c r="M23" s="5"/>
    </row>
    <row r="24" spans="1:13" ht="19.5" customHeight="1">
      <c r="A24" s="796"/>
      <c r="B24" s="797"/>
      <c r="C24" s="42">
        <f t="shared" si="0"/>
        <v>0</v>
      </c>
      <c r="D24" s="309"/>
      <c r="E24" s="42">
        <f t="shared" si="1"/>
        <v>0</v>
      </c>
      <c r="F24" s="312"/>
      <c r="G24" s="143">
        <f t="shared" si="4"/>
        <v>0</v>
      </c>
      <c r="H24" s="255">
        <f t="shared" si="5"/>
        <v>0</v>
      </c>
      <c r="I24" s="373">
        <f t="shared" si="6"/>
        <v>0</v>
      </c>
      <c r="K24" s="60">
        <f t="shared" si="2"/>
        <v>0</v>
      </c>
      <c r="L24" s="108">
        <f t="shared" si="3"/>
        <v>0</v>
      </c>
      <c r="M24" s="5"/>
    </row>
    <row r="25" spans="1:12" ht="19.5" customHeight="1">
      <c r="A25" s="796"/>
      <c r="B25" s="797"/>
      <c r="C25" s="42">
        <f t="shared" si="0"/>
        <v>0</v>
      </c>
      <c r="D25" s="309"/>
      <c r="E25" s="42">
        <f t="shared" si="1"/>
        <v>0</v>
      </c>
      <c r="F25" s="312"/>
      <c r="G25" s="143">
        <f t="shared" si="4"/>
        <v>0</v>
      </c>
      <c r="H25" s="255">
        <f t="shared" si="5"/>
        <v>0</v>
      </c>
      <c r="I25" s="373">
        <f t="shared" si="6"/>
        <v>0</v>
      </c>
      <c r="K25" s="60">
        <f t="shared" si="2"/>
        <v>0</v>
      </c>
      <c r="L25" s="108">
        <f t="shared" si="3"/>
        <v>0</v>
      </c>
    </row>
    <row r="26" spans="1:12" ht="19.5" customHeight="1">
      <c r="A26" s="796"/>
      <c r="B26" s="797"/>
      <c r="C26" s="42">
        <f t="shared" si="0"/>
        <v>0</v>
      </c>
      <c r="D26" s="309"/>
      <c r="E26" s="42">
        <f t="shared" si="1"/>
        <v>0</v>
      </c>
      <c r="F26" s="312"/>
      <c r="G26" s="143">
        <f t="shared" si="4"/>
        <v>0</v>
      </c>
      <c r="H26" s="255">
        <f t="shared" si="5"/>
        <v>0</v>
      </c>
      <c r="I26" s="373">
        <f t="shared" si="6"/>
        <v>0</v>
      </c>
      <c r="K26" s="60">
        <f t="shared" si="2"/>
        <v>0</v>
      </c>
      <c r="L26" s="108">
        <f t="shared" si="3"/>
        <v>0</v>
      </c>
    </row>
    <row r="27" spans="1:12" ht="19.5" customHeight="1">
      <c r="A27" s="796"/>
      <c r="B27" s="797"/>
      <c r="C27" s="42">
        <f t="shared" si="0"/>
        <v>0</v>
      </c>
      <c r="D27" s="309"/>
      <c r="E27" s="42">
        <f t="shared" si="1"/>
        <v>0</v>
      </c>
      <c r="F27" s="312"/>
      <c r="G27" s="143">
        <f t="shared" si="4"/>
        <v>0</v>
      </c>
      <c r="H27" s="255">
        <f t="shared" si="5"/>
        <v>0</v>
      </c>
      <c r="I27" s="373">
        <f t="shared" si="6"/>
        <v>0</v>
      </c>
      <c r="K27" s="60">
        <f t="shared" si="2"/>
        <v>0</v>
      </c>
      <c r="L27" s="108">
        <f t="shared" si="3"/>
        <v>0</v>
      </c>
    </row>
    <row r="28" spans="1:12" ht="19.5" customHeight="1">
      <c r="A28" s="796"/>
      <c r="B28" s="797"/>
      <c r="C28" s="42">
        <f t="shared" si="0"/>
        <v>0</v>
      </c>
      <c r="D28" s="309"/>
      <c r="E28" s="42">
        <f t="shared" si="1"/>
        <v>0</v>
      </c>
      <c r="F28" s="312"/>
      <c r="G28" s="143">
        <f t="shared" si="4"/>
        <v>0</v>
      </c>
      <c r="H28" s="255">
        <f t="shared" si="5"/>
        <v>0</v>
      </c>
      <c r="I28" s="373">
        <f t="shared" si="6"/>
        <v>0</v>
      </c>
      <c r="K28" s="60">
        <f t="shared" si="2"/>
        <v>0</v>
      </c>
      <c r="L28" s="108">
        <f t="shared" si="3"/>
        <v>0</v>
      </c>
    </row>
    <row r="29" spans="1:12" ht="19.5" customHeight="1" thickBot="1">
      <c r="A29" s="796"/>
      <c r="B29" s="797"/>
      <c r="C29" s="98">
        <f t="shared" si="0"/>
        <v>0</v>
      </c>
      <c r="D29" s="310"/>
      <c r="E29" s="98">
        <f t="shared" si="1"/>
        <v>0</v>
      </c>
      <c r="F29" s="313"/>
      <c r="G29" s="143">
        <f t="shared" si="4"/>
        <v>0</v>
      </c>
      <c r="H29" s="258">
        <f t="shared" si="5"/>
        <v>0</v>
      </c>
      <c r="I29" s="373">
        <f t="shared" si="6"/>
        <v>0</v>
      </c>
      <c r="K29" s="38">
        <f t="shared" si="2"/>
        <v>0</v>
      </c>
      <c r="L29" s="189">
        <f t="shared" si="3"/>
        <v>0</v>
      </c>
    </row>
    <row r="30" spans="1:12" s="1" customFormat="1" ht="23.25" customHeight="1" thickBot="1">
      <c r="A30" s="706" t="s">
        <v>64</v>
      </c>
      <c r="B30" s="707"/>
      <c r="C30" s="707"/>
      <c r="D30" s="707"/>
      <c r="E30" s="708"/>
      <c r="F30" s="73">
        <f>SUM(F19:F29)</f>
        <v>0</v>
      </c>
      <c r="G30" s="74"/>
      <c r="H30" s="75">
        <f>SUM(H19:H29)</f>
        <v>0</v>
      </c>
      <c r="I30" s="76">
        <f>SUM(I19:I29)</f>
        <v>0</v>
      </c>
      <c r="J30" s="510" t="s">
        <v>148</v>
      </c>
      <c r="K30" s="271">
        <f>SUM(K19:K29)</f>
        <v>0</v>
      </c>
      <c r="L30" s="271">
        <f>SUM(L19:L29)</f>
        <v>0</v>
      </c>
    </row>
    <row r="31" spans="1:9" s="1" customFormat="1" ht="31.5" customHeight="1" thickBot="1">
      <c r="A31" s="727" t="s">
        <v>65</v>
      </c>
      <c r="B31" s="728"/>
      <c r="C31" s="728"/>
      <c r="D31" s="728"/>
      <c r="E31" s="728"/>
      <c r="F31" s="728"/>
      <c r="G31" s="728"/>
      <c r="H31" s="728"/>
      <c r="I31" s="729"/>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821" t="s">
        <v>67</v>
      </c>
      <c r="B34" s="822"/>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ht="12.75">
      <c r="I41" s="60" t="s">
        <v>71</v>
      </c>
    </row>
    <row r="42" ht="13.5" thickBot="1">
      <c r="I42" s="36" t="s">
        <v>72</v>
      </c>
    </row>
    <row r="43" ht="13.5" thickBot="1"/>
    <row r="44" spans="1:10" ht="47.25" customHeight="1" thickBot="1">
      <c r="A44" s="575" t="s">
        <v>121</v>
      </c>
      <c r="B44" s="576"/>
      <c r="C44" s="576"/>
      <c r="D44" s="576"/>
      <c r="E44" s="576"/>
      <c r="F44" s="576"/>
      <c r="G44" s="576"/>
      <c r="H44" s="576"/>
      <c r="I44" s="576"/>
      <c r="J44" s="577"/>
    </row>
    <row r="45" spans="1:10" ht="32.25" customHeight="1" thickBot="1">
      <c r="A45" s="121" t="s">
        <v>442</v>
      </c>
      <c r="B45" s="122"/>
      <c r="C45" s="122"/>
      <c r="D45" s="620" t="s">
        <v>209</v>
      </c>
      <c r="E45" s="620"/>
      <c r="F45" s="620"/>
      <c r="G45" s="620"/>
      <c r="H45" s="620"/>
      <c r="I45" s="620"/>
      <c r="J45" s="621"/>
    </row>
    <row r="46" spans="1:10" ht="51.75" thickBot="1">
      <c r="A46" s="823" t="s">
        <v>94</v>
      </c>
      <c r="B46" s="824"/>
      <c r="C46" s="825"/>
      <c r="D46" s="182" t="s">
        <v>59</v>
      </c>
      <c r="E46" s="182" t="s">
        <v>95</v>
      </c>
      <c r="F46" s="182" t="s">
        <v>96</v>
      </c>
      <c r="G46" s="183" t="s">
        <v>97</v>
      </c>
      <c r="H46" s="156" t="s">
        <v>242</v>
      </c>
      <c r="I46" s="77" t="s">
        <v>243</v>
      </c>
      <c r="J46" s="244" t="s">
        <v>261</v>
      </c>
    </row>
    <row r="47" spans="1:10" ht="15" customHeight="1">
      <c r="A47" s="582">
        <v>0</v>
      </c>
      <c r="B47" s="573"/>
      <c r="C47" s="574"/>
      <c r="D47" s="127">
        <v>0</v>
      </c>
      <c r="E47" s="127">
        <v>0</v>
      </c>
      <c r="F47" s="127">
        <v>0</v>
      </c>
      <c r="G47" s="187">
        <v>0</v>
      </c>
      <c r="H47" s="9"/>
      <c r="I47" s="9"/>
      <c r="J47" s="243">
        <v>0</v>
      </c>
    </row>
    <row r="48" spans="1:10" ht="15" customHeight="1">
      <c r="A48" s="579" t="s">
        <v>122</v>
      </c>
      <c r="B48" s="580"/>
      <c r="C48" s="581"/>
      <c r="D48" s="118">
        <v>314</v>
      </c>
      <c r="E48" s="118" t="s">
        <v>101</v>
      </c>
      <c r="F48" s="119">
        <v>0.5</v>
      </c>
      <c r="G48" s="180">
        <v>5</v>
      </c>
      <c r="H48" s="48">
        <f>$F48+0.15</f>
        <v>0.65</v>
      </c>
      <c r="I48" s="48">
        <f>$F48+0.15</f>
        <v>0.65</v>
      </c>
      <c r="J48" s="239">
        <v>10</v>
      </c>
    </row>
    <row r="49" spans="1:10" ht="15" customHeight="1">
      <c r="A49" s="579" t="s">
        <v>123</v>
      </c>
      <c r="B49" s="580"/>
      <c r="C49" s="581"/>
      <c r="D49" s="79">
        <v>342</v>
      </c>
      <c r="E49" s="79" t="s">
        <v>101</v>
      </c>
      <c r="F49" s="80">
        <v>0.75</v>
      </c>
      <c r="G49" s="180">
        <v>10</v>
      </c>
      <c r="H49" s="48">
        <f aca="true" t="shared" si="7" ref="H49:H64">$F49+0.15</f>
        <v>0.9</v>
      </c>
      <c r="I49" s="48">
        <f aca="true" t="shared" si="8" ref="I49:I64">$F49+0.15</f>
        <v>0.9</v>
      </c>
      <c r="J49" s="239">
        <v>10</v>
      </c>
    </row>
    <row r="50" spans="1:10" ht="15" customHeight="1">
      <c r="A50" s="579" t="s">
        <v>124</v>
      </c>
      <c r="B50" s="580"/>
      <c r="C50" s="581"/>
      <c r="D50" s="79">
        <v>382</v>
      </c>
      <c r="E50" s="79" t="s">
        <v>125</v>
      </c>
      <c r="F50" s="80">
        <v>0.5</v>
      </c>
      <c r="G50" s="180">
        <v>5</v>
      </c>
      <c r="H50" s="48">
        <f t="shared" si="7"/>
        <v>0.65</v>
      </c>
      <c r="I50" s="48">
        <f t="shared" si="8"/>
        <v>0.65</v>
      </c>
      <c r="J50" s="239">
        <v>20</v>
      </c>
    </row>
    <row r="51" spans="1:10" ht="15" customHeight="1">
      <c r="A51" s="579" t="s">
        <v>100</v>
      </c>
      <c r="B51" s="580"/>
      <c r="C51" s="581"/>
      <c r="D51" s="79">
        <v>393</v>
      </c>
      <c r="E51" s="79" t="s">
        <v>101</v>
      </c>
      <c r="F51" s="80">
        <v>0.75</v>
      </c>
      <c r="G51" s="180">
        <v>10</v>
      </c>
      <c r="H51" s="48">
        <f t="shared" si="7"/>
        <v>0.9</v>
      </c>
      <c r="I51" s="48">
        <f>$F51+0.15</f>
        <v>0.9</v>
      </c>
      <c r="J51" s="239">
        <v>10</v>
      </c>
    </row>
    <row r="52" spans="1:10" ht="15" customHeight="1">
      <c r="A52" s="579" t="s">
        <v>126</v>
      </c>
      <c r="B52" s="580"/>
      <c r="C52" s="581"/>
      <c r="D52" s="79">
        <v>511</v>
      </c>
      <c r="E52" s="79" t="s">
        <v>101</v>
      </c>
      <c r="F52" s="103">
        <v>10</v>
      </c>
      <c r="G52" s="180">
        <v>10</v>
      </c>
      <c r="H52" s="211">
        <f>$F52</f>
        <v>10</v>
      </c>
      <c r="I52" s="211">
        <f>$F52</f>
        <v>10</v>
      </c>
      <c r="J52" s="239">
        <v>1</v>
      </c>
    </row>
    <row r="53" spans="1:10" ht="15" customHeight="1">
      <c r="A53" s="579" t="s">
        <v>127</v>
      </c>
      <c r="B53" s="580"/>
      <c r="C53" s="581"/>
      <c r="D53" s="79">
        <v>410</v>
      </c>
      <c r="E53" s="79" t="s">
        <v>11</v>
      </c>
      <c r="F53" s="80">
        <v>0.75</v>
      </c>
      <c r="G53" s="180">
        <v>4</v>
      </c>
      <c r="H53" s="48">
        <f t="shared" si="7"/>
        <v>0.9</v>
      </c>
      <c r="I53" s="48">
        <f t="shared" si="8"/>
        <v>0.9</v>
      </c>
      <c r="J53" s="239">
        <v>15</v>
      </c>
    </row>
    <row r="54" spans="1:10" ht="15" customHeight="1">
      <c r="A54" s="579" t="s">
        <v>128</v>
      </c>
      <c r="B54" s="580"/>
      <c r="C54" s="581"/>
      <c r="D54" s="79">
        <v>412</v>
      </c>
      <c r="E54" s="79" t="s">
        <v>101</v>
      </c>
      <c r="F54" s="80">
        <v>0.75</v>
      </c>
      <c r="G54" s="180">
        <v>4</v>
      </c>
      <c r="H54" s="48">
        <f t="shared" si="7"/>
        <v>0.9</v>
      </c>
      <c r="I54" s="48">
        <f t="shared" si="8"/>
        <v>0.9</v>
      </c>
      <c r="J54" s="239">
        <v>10</v>
      </c>
    </row>
    <row r="55" spans="1:10" ht="15" customHeight="1">
      <c r="A55" s="579" t="s">
        <v>443</v>
      </c>
      <c r="B55" s="580"/>
      <c r="C55" s="581"/>
      <c r="D55" s="79">
        <v>590</v>
      </c>
      <c r="E55" s="79" t="s">
        <v>101</v>
      </c>
      <c r="F55" s="103">
        <v>3</v>
      </c>
      <c r="G55" s="180">
        <v>5</v>
      </c>
      <c r="H55" s="211">
        <f>$F55</f>
        <v>3</v>
      </c>
      <c r="I55" s="211">
        <f>$F55</f>
        <v>3</v>
      </c>
      <c r="J55" s="239">
        <v>1</v>
      </c>
    </row>
    <row r="56" spans="1:10" ht="15" customHeight="1">
      <c r="A56" s="579" t="s">
        <v>130</v>
      </c>
      <c r="B56" s="580"/>
      <c r="C56" s="581"/>
      <c r="D56" s="79">
        <v>512</v>
      </c>
      <c r="E56" s="79" t="s">
        <v>101</v>
      </c>
      <c r="F56" s="80">
        <v>0.5</v>
      </c>
      <c r="G56" s="180">
        <v>5</v>
      </c>
      <c r="H56" s="48">
        <f t="shared" si="7"/>
        <v>0.65</v>
      </c>
      <c r="I56" s="48">
        <f t="shared" si="8"/>
        <v>0.65</v>
      </c>
      <c r="J56" s="239">
        <v>10</v>
      </c>
    </row>
    <row r="57" spans="1:10" ht="15" customHeight="1">
      <c r="A57" s="579" t="s">
        <v>131</v>
      </c>
      <c r="B57" s="580"/>
      <c r="C57" s="581"/>
      <c r="D57" s="79">
        <v>516</v>
      </c>
      <c r="E57" s="79" t="s">
        <v>125</v>
      </c>
      <c r="F57" s="80">
        <v>0.5</v>
      </c>
      <c r="G57" s="180">
        <v>2</v>
      </c>
      <c r="H57" s="48">
        <f t="shared" si="7"/>
        <v>0.65</v>
      </c>
      <c r="I57" s="48">
        <f t="shared" si="8"/>
        <v>0.65</v>
      </c>
      <c r="J57" s="239">
        <v>20</v>
      </c>
    </row>
    <row r="58" spans="1:10" ht="15" customHeight="1">
      <c r="A58" s="579" t="s">
        <v>254</v>
      </c>
      <c r="B58" s="580"/>
      <c r="C58" s="581"/>
      <c r="D58" s="79">
        <v>528</v>
      </c>
      <c r="E58" s="79" t="s">
        <v>101</v>
      </c>
      <c r="F58" s="103">
        <v>20</v>
      </c>
      <c r="G58" s="180">
        <v>10</v>
      </c>
      <c r="H58" s="211">
        <f>$F58</f>
        <v>20</v>
      </c>
      <c r="I58" s="211">
        <f>$F58</f>
        <v>20</v>
      </c>
      <c r="J58" s="239">
        <v>5</v>
      </c>
    </row>
    <row r="59" spans="1:10" ht="15" customHeight="1">
      <c r="A59" s="579" t="s">
        <v>132</v>
      </c>
      <c r="B59" s="580"/>
      <c r="C59" s="581"/>
      <c r="D59" s="79">
        <v>533</v>
      </c>
      <c r="E59" s="79" t="s">
        <v>11</v>
      </c>
      <c r="F59" s="80">
        <v>0.5</v>
      </c>
      <c r="G59" s="180">
        <v>1</v>
      </c>
      <c r="H59" s="48">
        <f t="shared" si="7"/>
        <v>0.65</v>
      </c>
      <c r="I59" s="48">
        <f t="shared" si="8"/>
        <v>0.65</v>
      </c>
      <c r="J59" s="239">
        <v>15</v>
      </c>
    </row>
    <row r="60" spans="1:10" ht="15" customHeight="1">
      <c r="A60" s="579" t="s">
        <v>105</v>
      </c>
      <c r="B60" s="580"/>
      <c r="C60" s="581"/>
      <c r="D60" s="79">
        <v>391</v>
      </c>
      <c r="E60" s="79" t="s">
        <v>101</v>
      </c>
      <c r="F60" s="80">
        <v>0.75</v>
      </c>
      <c r="G60" s="180">
        <v>10</v>
      </c>
      <c r="H60" s="48">
        <f t="shared" si="7"/>
        <v>0.9</v>
      </c>
      <c r="I60" s="48">
        <f t="shared" si="8"/>
        <v>0.9</v>
      </c>
      <c r="J60" s="239">
        <v>15</v>
      </c>
    </row>
    <row r="61" spans="1:10" ht="15" customHeight="1">
      <c r="A61" s="579" t="s">
        <v>133</v>
      </c>
      <c r="B61" s="580"/>
      <c r="C61" s="581"/>
      <c r="D61" s="79">
        <v>574</v>
      </c>
      <c r="E61" s="79" t="s">
        <v>11</v>
      </c>
      <c r="F61" s="80">
        <v>0.5</v>
      </c>
      <c r="G61" s="180">
        <v>5</v>
      </c>
      <c r="H61" s="48">
        <f t="shared" si="7"/>
        <v>0.65</v>
      </c>
      <c r="I61" s="48">
        <f t="shared" si="8"/>
        <v>0.65</v>
      </c>
      <c r="J61" s="239">
        <v>10</v>
      </c>
    </row>
    <row r="62" spans="1:10" ht="15" customHeight="1">
      <c r="A62" s="579" t="s">
        <v>262</v>
      </c>
      <c r="B62" s="580"/>
      <c r="C62" s="581"/>
      <c r="D62" s="79">
        <v>472</v>
      </c>
      <c r="E62" s="79" t="s">
        <v>125</v>
      </c>
      <c r="F62" s="80">
        <v>0.75</v>
      </c>
      <c r="G62" s="180">
        <v>10</v>
      </c>
      <c r="H62" s="48">
        <f t="shared" si="7"/>
        <v>0.9</v>
      </c>
      <c r="I62" s="48">
        <f>$F62+0.15</f>
        <v>0.9</v>
      </c>
      <c r="J62" s="239">
        <v>10</v>
      </c>
    </row>
    <row r="63" spans="1:10" ht="15" customHeight="1">
      <c r="A63" s="579" t="s">
        <v>134</v>
      </c>
      <c r="B63" s="580"/>
      <c r="C63" s="581"/>
      <c r="D63" s="79">
        <v>614</v>
      </c>
      <c r="E63" s="79" t="s">
        <v>11</v>
      </c>
      <c r="F63" s="80">
        <v>0.5</v>
      </c>
      <c r="G63" s="180">
        <v>2</v>
      </c>
      <c r="H63" s="48">
        <f t="shared" si="7"/>
        <v>0.65</v>
      </c>
      <c r="I63" s="48">
        <f t="shared" si="8"/>
        <v>0.65</v>
      </c>
      <c r="J63" s="239">
        <v>10</v>
      </c>
    </row>
    <row r="64" spans="1:10" ht="15" customHeight="1" thickBot="1">
      <c r="A64" s="592" t="s">
        <v>251</v>
      </c>
      <c r="B64" s="593"/>
      <c r="C64" s="588"/>
      <c r="D64" s="82">
        <v>642</v>
      </c>
      <c r="E64" s="82" t="s">
        <v>11</v>
      </c>
      <c r="F64" s="83">
        <v>0.5</v>
      </c>
      <c r="G64" s="188">
        <v>2</v>
      </c>
      <c r="H64" s="174">
        <f t="shared" si="7"/>
        <v>0.65</v>
      </c>
      <c r="I64" s="174">
        <f t="shared" si="8"/>
        <v>0.65</v>
      </c>
      <c r="J64" s="240">
        <v>20</v>
      </c>
    </row>
    <row r="65" spans="1:7" ht="13.5" thickBot="1">
      <c r="A65" s="120"/>
      <c r="D65" s="818" t="s">
        <v>106</v>
      </c>
      <c r="E65" s="819"/>
      <c r="F65" s="820"/>
      <c r="G65" s="126">
        <f>SUM(G48:G64)</f>
        <v>100</v>
      </c>
    </row>
    <row r="66" spans="1:7" ht="12.75">
      <c r="A66" s="120"/>
      <c r="D66" s="184"/>
      <c r="E66" s="185"/>
      <c r="F66" s="185"/>
      <c r="G66" s="186"/>
    </row>
    <row r="67" spans="1:5" ht="15.75">
      <c r="A67" s="21"/>
      <c r="B67" s="19"/>
      <c r="C67" s="19"/>
      <c r="D67" s="116"/>
      <c r="E67" s="117"/>
    </row>
    <row r="68" spans="1:5" ht="15.75">
      <c r="A68" s="120" t="s">
        <v>253</v>
      </c>
      <c r="B68" s="19"/>
      <c r="C68" s="19"/>
      <c r="D68" s="116"/>
      <c r="E68" s="117"/>
    </row>
    <row r="69" spans="1:7" ht="15" customHeight="1">
      <c r="A69" s="595" t="s">
        <v>252</v>
      </c>
      <c r="B69" s="595"/>
      <c r="C69" s="595"/>
      <c r="D69" s="595"/>
      <c r="E69" s="595"/>
      <c r="F69" s="595"/>
      <c r="G69" s="595"/>
    </row>
  </sheetData>
  <sheetProtection sheet="1" objects="1" scenarios="1"/>
  <mergeCells count="72">
    <mergeCell ref="A16:B16"/>
    <mergeCell ref="D45:J45"/>
    <mergeCell ref="A44:J44"/>
    <mergeCell ref="A69:G69"/>
    <mergeCell ref="A20:B20"/>
    <mergeCell ref="A61:C61"/>
    <mergeCell ref="A51:C51"/>
    <mergeCell ref="A63:C63"/>
    <mergeCell ref="A64:C64"/>
    <mergeCell ref="A57:C57"/>
    <mergeCell ref="A58:C58"/>
    <mergeCell ref="A59:C59"/>
    <mergeCell ref="A60:C60"/>
    <mergeCell ref="A54:C54"/>
    <mergeCell ref="A62:C62"/>
    <mergeCell ref="A55:C55"/>
    <mergeCell ref="A56:C56"/>
    <mergeCell ref="A46:C46"/>
    <mergeCell ref="A47:C47"/>
    <mergeCell ref="A48:C48"/>
    <mergeCell ref="A49:C49"/>
    <mergeCell ref="A50:C50"/>
    <mergeCell ref="A52:C52"/>
    <mergeCell ref="A53:C53"/>
    <mergeCell ref="A37:I37"/>
    <mergeCell ref="A31:I31"/>
    <mergeCell ref="C32:G32"/>
    <mergeCell ref="A35:I35"/>
    <mergeCell ref="C34:G34"/>
    <mergeCell ref="B9:E9"/>
    <mergeCell ref="H9:I9"/>
    <mergeCell ref="C10:E10"/>
    <mergeCell ref="H10:I10"/>
    <mergeCell ref="A10:B10"/>
    <mergeCell ref="B7:E7"/>
    <mergeCell ref="H7:I7"/>
    <mergeCell ref="B8:E8"/>
    <mergeCell ref="H8:I8"/>
    <mergeCell ref="B5:E5"/>
    <mergeCell ref="H5:I5"/>
    <mergeCell ref="B6:E6"/>
    <mergeCell ref="H6:I6"/>
    <mergeCell ref="A1:I1"/>
    <mergeCell ref="B3:E3"/>
    <mergeCell ref="G3:I3"/>
    <mergeCell ref="D4:E4"/>
    <mergeCell ref="H4:I4"/>
    <mergeCell ref="A12:G12"/>
    <mergeCell ref="A14:G14"/>
    <mergeCell ref="F16:H16"/>
    <mergeCell ref="F4:G4"/>
    <mergeCell ref="F5:G5"/>
    <mergeCell ref="F6:G6"/>
    <mergeCell ref="F7:G7"/>
    <mergeCell ref="F8:G8"/>
    <mergeCell ref="F9:G9"/>
    <mergeCell ref="F10:G10"/>
    <mergeCell ref="A30:E30"/>
    <mergeCell ref="A32:B32"/>
    <mergeCell ref="A34:B34"/>
    <mergeCell ref="A18:B18"/>
    <mergeCell ref="A19:B19"/>
    <mergeCell ref="D65:F65"/>
    <mergeCell ref="A21:B21"/>
    <mergeCell ref="A22:B22"/>
    <mergeCell ref="A23:B23"/>
    <mergeCell ref="A24:B24"/>
    <mergeCell ref="A25:B25"/>
    <mergeCell ref="A26:B26"/>
    <mergeCell ref="A27:B27"/>
    <mergeCell ref="A28:B28"/>
    <mergeCell ref="A29:B29"/>
  </mergeCells>
  <dataValidations count="2">
    <dataValidation type="list" allowBlank="1" showInputMessage="1" showErrorMessage="1" sqref="C10:E10 H9:I10">
      <formula1>$I$40:$I$42</formula1>
    </dataValidation>
    <dataValidation type="list" allowBlank="1" showInputMessage="1" showErrorMessage="1" sqref="A19:B29">
      <formula1>$A$47:$A$64</formula1>
    </dataValidation>
  </dataValidations>
  <printOptions horizontalCentered="1" verticalCentered="1"/>
  <pageMargins left="0.75" right="0.75" top="0.75" bottom="0.75" header="0.5" footer="0.5"/>
  <pageSetup fitToHeight="1" fitToWidth="1" horizontalDpi="600" verticalDpi="600" orientation="portrait" scale="91" r:id="rId2"/>
  <legacy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M75"/>
  <sheetViews>
    <sheetView showZeros="0" workbookViewId="0" topLeftCell="A1">
      <selection activeCell="A1" sqref="A1:I1"/>
    </sheetView>
  </sheetViews>
  <sheetFormatPr defaultColWidth="9.140625" defaultRowHeight="12.75"/>
  <cols>
    <col min="1" max="1" width="14.7109375" style="0" customWidth="1"/>
    <col min="2" max="2" width="17.421875" style="0" customWidth="1"/>
    <col min="3" max="3" width="7.28125" style="0" customWidth="1"/>
    <col min="4" max="5" width="5.7109375" style="0" customWidth="1"/>
    <col min="6" max="6" width="12.421875" style="0" customWidth="1"/>
    <col min="7" max="7" width="13.421875" style="0" customWidth="1"/>
    <col min="8" max="8" width="12.140625" style="0" customWidth="1"/>
    <col min="9" max="9" width="12.57421875" style="0" customWidth="1"/>
  </cols>
  <sheetData>
    <row r="1" spans="1:9" ht="23.25">
      <c r="A1" s="669" t="s">
        <v>388</v>
      </c>
      <c r="B1" s="669"/>
      <c r="C1" s="669"/>
      <c r="D1" s="669"/>
      <c r="E1" s="669"/>
      <c r="F1" s="669"/>
      <c r="G1" s="669"/>
      <c r="H1" s="669"/>
      <c r="I1" s="669"/>
    </row>
    <row r="2" ht="26.25" customHeight="1" thickBot="1"/>
    <row r="3" spans="1:9" s="3" customFormat="1" ht="19.5" customHeight="1">
      <c r="A3" s="62" t="s">
        <v>41</v>
      </c>
      <c r="B3" s="789" t="str">
        <f>'Ap Form'!$B$3</f>
        <v>New Castle</v>
      </c>
      <c r="C3" s="790"/>
      <c r="D3" s="790"/>
      <c r="E3" s="790"/>
      <c r="F3" s="62" t="s">
        <v>42</v>
      </c>
      <c r="G3" s="789" t="str">
        <f>'Ap Form'!$G$3</f>
        <v> </v>
      </c>
      <c r="H3" s="790"/>
      <c r="I3" s="791"/>
    </row>
    <row r="4" spans="1:9" s="4" customFormat="1" ht="19.5" customHeight="1">
      <c r="A4" s="63" t="s">
        <v>43</v>
      </c>
      <c r="B4" s="194"/>
      <c r="C4" s="49" t="s">
        <v>44</v>
      </c>
      <c r="D4" s="792">
        <f>'Ap Form'!$D$4</f>
        <v>0</v>
      </c>
      <c r="E4" s="793"/>
      <c r="F4" s="747" t="s">
        <v>45</v>
      </c>
      <c r="G4" s="676"/>
      <c r="H4" s="794" t="s">
        <v>421</v>
      </c>
      <c r="I4" s="795"/>
    </row>
    <row r="5" spans="1:9" s="4" customFormat="1" ht="19.5" customHeight="1">
      <c r="A5" s="63" t="s">
        <v>46</v>
      </c>
      <c r="B5" s="768">
        <f>'Ap Form'!B5</f>
        <v>0</v>
      </c>
      <c r="C5" s="768"/>
      <c r="D5" s="768"/>
      <c r="E5" s="768"/>
      <c r="F5" s="747" t="s">
        <v>47</v>
      </c>
      <c r="G5" s="676"/>
      <c r="H5" s="750"/>
      <c r="I5" s="751"/>
    </row>
    <row r="6" spans="1:9" s="4" customFormat="1" ht="19.5" customHeight="1">
      <c r="A6" s="64" t="s">
        <v>48</v>
      </c>
      <c r="B6" s="748">
        <f>'Ap Form'!B6</f>
        <v>0</v>
      </c>
      <c r="C6" s="749"/>
      <c r="D6" s="749"/>
      <c r="E6" s="749"/>
      <c r="F6" s="747" t="s">
        <v>49</v>
      </c>
      <c r="G6" s="676"/>
      <c r="H6" s="750"/>
      <c r="I6" s="751"/>
    </row>
    <row r="7" spans="1:9" s="4" customFormat="1" ht="19.5" customHeight="1">
      <c r="A7" s="65"/>
      <c r="B7" s="748">
        <f>'Ap Form'!B7</f>
        <v>0</v>
      </c>
      <c r="C7" s="749"/>
      <c r="D7" s="749"/>
      <c r="E7" s="749"/>
      <c r="F7" s="747" t="s">
        <v>50</v>
      </c>
      <c r="G7" s="676"/>
      <c r="H7" s="750"/>
      <c r="I7" s="751"/>
    </row>
    <row r="8" spans="1:9" s="4" customFormat="1" ht="19.5" customHeight="1">
      <c r="A8" s="65"/>
      <c r="B8" s="756">
        <f>'Ap Form'!B8</f>
        <v>0</v>
      </c>
      <c r="C8" s="757"/>
      <c r="D8" s="757"/>
      <c r="E8" s="757"/>
      <c r="F8" s="747" t="s">
        <v>51</v>
      </c>
      <c r="G8" s="676"/>
      <c r="H8" s="752"/>
      <c r="I8" s="753"/>
    </row>
    <row r="9" spans="1:9" s="4" customFormat="1" ht="19.5" customHeight="1">
      <c r="A9" s="64" t="s">
        <v>52</v>
      </c>
      <c r="B9" s="769">
        <f>'Ap Form'!B9</f>
        <v>0</v>
      </c>
      <c r="C9" s="770"/>
      <c r="D9" s="770"/>
      <c r="E9" s="770"/>
      <c r="F9" s="747" t="s">
        <v>53</v>
      </c>
      <c r="G9" s="676"/>
      <c r="H9" s="767"/>
      <c r="I9" s="751"/>
    </row>
    <row r="10" spans="1:9" ht="19.5" customHeight="1" thickBot="1">
      <c r="A10" s="682" t="s">
        <v>54</v>
      </c>
      <c r="B10" s="683"/>
      <c r="C10" s="771">
        <f>'Ap Form'!$C$10</f>
        <v>0</v>
      </c>
      <c r="D10" s="772"/>
      <c r="E10" s="772"/>
      <c r="F10" s="682" t="s">
        <v>55</v>
      </c>
      <c r="G10" s="683"/>
      <c r="H10" s="801"/>
      <c r="I10" s="802"/>
    </row>
    <row r="11" spans="1:9" ht="4.5" customHeight="1" thickBot="1">
      <c r="A11" s="214"/>
      <c r="B11" s="207"/>
      <c r="C11" s="207"/>
      <c r="D11" s="207"/>
      <c r="E11" s="207"/>
      <c r="F11" s="207"/>
      <c r="G11" s="207"/>
      <c r="H11" s="207"/>
      <c r="I11" s="159"/>
    </row>
    <row r="12" spans="1:9" s="1" customFormat="1" ht="13.5" thickBot="1">
      <c r="A12" s="699" t="s">
        <v>56</v>
      </c>
      <c r="B12" s="700"/>
      <c r="C12" s="700"/>
      <c r="D12" s="700"/>
      <c r="E12" s="700"/>
      <c r="F12" s="700"/>
      <c r="G12" s="703"/>
      <c r="H12" s="266">
        <f>'Env Factors'!$I$28</f>
        <v>0</v>
      </c>
      <c r="I12" s="267"/>
    </row>
    <row r="13" spans="1:9" ht="3.75" customHeight="1" thickBot="1">
      <c r="A13" s="268"/>
      <c r="B13" s="269"/>
      <c r="C13" s="269"/>
      <c r="D13" s="269"/>
      <c r="E13" s="269"/>
      <c r="F13" s="269"/>
      <c r="G13" s="269"/>
      <c r="H13" s="269"/>
      <c r="I13" s="270"/>
    </row>
    <row r="14" spans="1:9" s="1" customFormat="1" ht="13.5" thickBot="1">
      <c r="A14" s="699" t="s">
        <v>57</v>
      </c>
      <c r="B14" s="700"/>
      <c r="C14" s="700"/>
      <c r="D14" s="700"/>
      <c r="E14" s="700"/>
      <c r="F14" s="700"/>
      <c r="G14" s="703"/>
      <c r="H14" s="271">
        <f>$K$30</f>
        <v>0</v>
      </c>
      <c r="I14" s="267"/>
    </row>
    <row r="15" spans="1:9" ht="4.5" customHeight="1" thickBot="1">
      <c r="A15" s="268"/>
      <c r="B15" s="269"/>
      <c r="C15" s="269"/>
      <c r="D15" s="269"/>
      <c r="E15" s="269"/>
      <c r="F15" s="269"/>
      <c r="G15" s="269"/>
      <c r="H15" s="269"/>
      <c r="I15" s="270"/>
    </row>
    <row r="16" spans="1:9" s="1" customFormat="1" ht="15.75" customHeight="1" thickBot="1">
      <c r="A16" s="711" t="s">
        <v>256</v>
      </c>
      <c r="B16" s="712"/>
      <c r="C16" s="271">
        <f>$L$30</f>
        <v>0</v>
      </c>
      <c r="D16" s="272"/>
      <c r="E16" s="272"/>
      <c r="F16" s="677" t="s">
        <v>230</v>
      </c>
      <c r="G16" s="677"/>
      <c r="H16" s="678"/>
      <c r="I16" s="266">
        <f>$H$12+$H$14</f>
        <v>0</v>
      </c>
    </row>
    <row r="17" spans="1:9" ht="5.25" customHeight="1" thickBot="1">
      <c r="A17" s="215"/>
      <c r="B17" s="33"/>
      <c r="C17" s="33"/>
      <c r="D17" s="33"/>
      <c r="E17" s="33"/>
      <c r="F17" s="33"/>
      <c r="G17" s="33"/>
      <c r="H17" s="33"/>
      <c r="I17" s="216"/>
    </row>
    <row r="18" spans="1:13" s="8" customFormat="1" ht="51.75" customHeight="1" thickBot="1">
      <c r="A18" s="709" t="s">
        <v>58</v>
      </c>
      <c r="B18" s="710"/>
      <c r="C18" s="7" t="s">
        <v>59</v>
      </c>
      <c r="D18" s="253" t="s">
        <v>11</v>
      </c>
      <c r="E18" s="252" t="s">
        <v>263</v>
      </c>
      <c r="F18" s="7" t="s">
        <v>60</v>
      </c>
      <c r="G18" s="7" t="s">
        <v>61</v>
      </c>
      <c r="H18" s="7" t="s">
        <v>62</v>
      </c>
      <c r="I18" s="51" t="s">
        <v>63</v>
      </c>
      <c r="K18" s="106" t="s">
        <v>201</v>
      </c>
      <c r="L18" s="106" t="s">
        <v>257</v>
      </c>
      <c r="M18" s="59"/>
    </row>
    <row r="19" spans="1:13" ht="21.75" customHeight="1">
      <c r="A19" s="830">
        <v>0</v>
      </c>
      <c r="B19" s="831"/>
      <c r="C19" s="96">
        <f aca="true" t="shared" si="0" ref="C19:C29">VLOOKUP($A19,$A$47:$G$69,4,FALSE)</f>
        <v>0</v>
      </c>
      <c r="D19" s="308"/>
      <c r="E19" s="295">
        <f aca="true" t="shared" si="1" ref="E19:E29">VLOOKUP($A19,$A$47:$G$69,5,FALSE)</f>
        <v>0</v>
      </c>
      <c r="F19" s="316"/>
      <c r="G19" s="142">
        <f aca="true" t="shared" si="2" ref="G19:G29">IF($C$10="Yes",VLOOKUP($A19,$A$47:$I$69,8,FALSE),IF($H$10="Yes",VLOOKUP($A19,$A$47:$I$69,9,FALSE),VLOOKUP($A19,$A$47:$I$69,6,FALSE)))</f>
        <v>0</v>
      </c>
      <c r="H19" s="348">
        <f>IF($G19&lt;1,$F19*(1-$G19),0)</f>
        <v>0</v>
      </c>
      <c r="I19" s="181">
        <f>IF($G19&lt;1,$F19*$G19,($D19*$G19))</f>
        <v>0</v>
      </c>
      <c r="K19" s="35">
        <f aca="true" t="shared" si="3" ref="K19:K29">VLOOKUP($A19,$A$47:$I$69,7,FALSE)</f>
        <v>0</v>
      </c>
      <c r="L19" s="107">
        <f aca="true" t="shared" si="4" ref="L19:L29">VLOOKUP($A19,$A$47:$J$111,10,FALSE)</f>
        <v>0</v>
      </c>
      <c r="M19" s="5"/>
    </row>
    <row r="20" spans="1:12" ht="21.75" customHeight="1">
      <c r="A20" s="832"/>
      <c r="B20" s="833"/>
      <c r="C20" s="42">
        <f t="shared" si="0"/>
        <v>0</v>
      </c>
      <c r="D20" s="309"/>
      <c r="E20" s="296">
        <f t="shared" si="1"/>
        <v>0</v>
      </c>
      <c r="F20" s="312"/>
      <c r="G20" s="143">
        <f t="shared" si="2"/>
        <v>0</v>
      </c>
      <c r="H20" s="255">
        <f>IF($G20&lt;1,$F20*(1-$G20),0)</f>
        <v>0</v>
      </c>
      <c r="I20" s="390">
        <f>IF($G20&lt;1,$F20*$G20,($D20*$G20))</f>
        <v>0</v>
      </c>
      <c r="K20" s="60">
        <f t="shared" si="3"/>
        <v>0</v>
      </c>
      <c r="L20" s="108">
        <f t="shared" si="4"/>
        <v>0</v>
      </c>
    </row>
    <row r="21" spans="1:12" ht="21.75" customHeight="1">
      <c r="A21" s="828">
        <v>0</v>
      </c>
      <c r="B21" s="829"/>
      <c r="C21" s="42">
        <f t="shared" si="0"/>
        <v>0</v>
      </c>
      <c r="D21" s="309"/>
      <c r="E21" s="296">
        <f t="shared" si="1"/>
        <v>0</v>
      </c>
      <c r="F21" s="312"/>
      <c r="G21" s="143">
        <f t="shared" si="2"/>
        <v>0</v>
      </c>
      <c r="H21" s="255">
        <f aca="true" t="shared" si="5" ref="H21:H29">IF($G21&lt;1,$F21*(1-$G21),0)</f>
        <v>0</v>
      </c>
      <c r="I21" s="373">
        <f>IF($G21&lt;1,$F21*$G21,($D21*$G21))</f>
        <v>0</v>
      </c>
      <c r="K21" s="60">
        <f t="shared" si="3"/>
        <v>0</v>
      </c>
      <c r="L21" s="108">
        <f t="shared" si="4"/>
        <v>0</v>
      </c>
    </row>
    <row r="22" spans="1:12" ht="21.75" customHeight="1">
      <c r="A22" s="828"/>
      <c r="B22" s="829"/>
      <c r="C22" s="42">
        <f t="shared" si="0"/>
        <v>0</v>
      </c>
      <c r="D22" s="309"/>
      <c r="E22" s="296">
        <f t="shared" si="1"/>
        <v>0</v>
      </c>
      <c r="F22" s="312"/>
      <c r="G22" s="143">
        <f t="shared" si="2"/>
        <v>0</v>
      </c>
      <c r="H22" s="255">
        <f t="shared" si="5"/>
        <v>0</v>
      </c>
      <c r="I22" s="373">
        <f aca="true" t="shared" si="6" ref="I22:I29">IF($G22&lt;1,$F22*$G22,($D22*$G22))</f>
        <v>0</v>
      </c>
      <c r="K22" s="60">
        <f t="shared" si="3"/>
        <v>0</v>
      </c>
      <c r="L22" s="108">
        <f t="shared" si="4"/>
        <v>0</v>
      </c>
    </row>
    <row r="23" spans="1:13" ht="21.75" customHeight="1">
      <c r="A23" s="828"/>
      <c r="B23" s="829"/>
      <c r="C23" s="42">
        <f t="shared" si="0"/>
        <v>0</v>
      </c>
      <c r="D23" s="309"/>
      <c r="E23" s="296">
        <f t="shared" si="1"/>
        <v>0</v>
      </c>
      <c r="F23" s="312"/>
      <c r="G23" s="143">
        <f t="shared" si="2"/>
        <v>0</v>
      </c>
      <c r="H23" s="255">
        <f t="shared" si="5"/>
        <v>0</v>
      </c>
      <c r="I23" s="373">
        <f t="shared" si="6"/>
        <v>0</v>
      </c>
      <c r="K23" s="60">
        <f t="shared" si="3"/>
        <v>0</v>
      </c>
      <c r="L23" s="108">
        <f t="shared" si="4"/>
        <v>0</v>
      </c>
      <c r="M23" s="5"/>
    </row>
    <row r="24" spans="1:13" ht="21.75" customHeight="1">
      <c r="A24" s="828"/>
      <c r="B24" s="829"/>
      <c r="C24" s="42">
        <f t="shared" si="0"/>
        <v>0</v>
      </c>
      <c r="D24" s="309"/>
      <c r="E24" s="296">
        <f t="shared" si="1"/>
        <v>0</v>
      </c>
      <c r="F24" s="312"/>
      <c r="G24" s="143">
        <f t="shared" si="2"/>
        <v>0</v>
      </c>
      <c r="H24" s="255">
        <f t="shared" si="5"/>
        <v>0</v>
      </c>
      <c r="I24" s="373">
        <f t="shared" si="6"/>
        <v>0</v>
      </c>
      <c r="K24" s="60">
        <f t="shared" si="3"/>
        <v>0</v>
      </c>
      <c r="L24" s="108">
        <f t="shared" si="4"/>
        <v>0</v>
      </c>
      <c r="M24" s="5"/>
    </row>
    <row r="25" spans="1:12" ht="21.75" customHeight="1">
      <c r="A25" s="828"/>
      <c r="B25" s="829"/>
      <c r="C25" s="42">
        <f t="shared" si="0"/>
        <v>0</v>
      </c>
      <c r="D25" s="309"/>
      <c r="E25" s="296">
        <f t="shared" si="1"/>
        <v>0</v>
      </c>
      <c r="F25" s="312"/>
      <c r="G25" s="143">
        <f t="shared" si="2"/>
        <v>0</v>
      </c>
      <c r="H25" s="255">
        <f t="shared" si="5"/>
        <v>0</v>
      </c>
      <c r="I25" s="373">
        <f t="shared" si="6"/>
        <v>0</v>
      </c>
      <c r="K25" s="60">
        <f t="shared" si="3"/>
        <v>0</v>
      </c>
      <c r="L25" s="108">
        <f t="shared" si="4"/>
        <v>0</v>
      </c>
    </row>
    <row r="26" spans="1:12" ht="21.75" customHeight="1">
      <c r="A26" s="828"/>
      <c r="B26" s="829"/>
      <c r="C26" s="42">
        <f t="shared" si="0"/>
        <v>0</v>
      </c>
      <c r="D26" s="309"/>
      <c r="E26" s="296">
        <f t="shared" si="1"/>
        <v>0</v>
      </c>
      <c r="F26" s="312"/>
      <c r="G26" s="143">
        <f t="shared" si="2"/>
        <v>0</v>
      </c>
      <c r="H26" s="255">
        <f t="shared" si="5"/>
        <v>0</v>
      </c>
      <c r="I26" s="373">
        <f t="shared" si="6"/>
        <v>0</v>
      </c>
      <c r="K26" s="60">
        <f t="shared" si="3"/>
        <v>0</v>
      </c>
      <c r="L26" s="108">
        <f t="shared" si="4"/>
        <v>0</v>
      </c>
    </row>
    <row r="27" spans="1:12" ht="21.75" customHeight="1">
      <c r="A27" s="828"/>
      <c r="B27" s="829"/>
      <c r="C27" s="42">
        <f t="shared" si="0"/>
        <v>0</v>
      </c>
      <c r="D27" s="309"/>
      <c r="E27" s="296">
        <f t="shared" si="1"/>
        <v>0</v>
      </c>
      <c r="F27" s="312"/>
      <c r="G27" s="143">
        <f t="shared" si="2"/>
        <v>0</v>
      </c>
      <c r="H27" s="255">
        <f t="shared" si="5"/>
        <v>0</v>
      </c>
      <c r="I27" s="373">
        <f t="shared" si="6"/>
        <v>0</v>
      </c>
      <c r="K27" s="60">
        <f t="shared" si="3"/>
        <v>0</v>
      </c>
      <c r="L27" s="108">
        <f t="shared" si="4"/>
        <v>0</v>
      </c>
    </row>
    <row r="28" spans="1:12" ht="21.75" customHeight="1">
      <c r="A28" s="828"/>
      <c r="B28" s="829"/>
      <c r="C28" s="42">
        <f t="shared" si="0"/>
        <v>0</v>
      </c>
      <c r="D28" s="309"/>
      <c r="E28" s="296">
        <f t="shared" si="1"/>
        <v>0</v>
      </c>
      <c r="F28" s="312"/>
      <c r="G28" s="143">
        <f t="shared" si="2"/>
        <v>0</v>
      </c>
      <c r="H28" s="255">
        <f t="shared" si="5"/>
        <v>0</v>
      </c>
      <c r="I28" s="373">
        <f t="shared" si="6"/>
        <v>0</v>
      </c>
      <c r="K28" s="60">
        <f t="shared" si="3"/>
        <v>0</v>
      </c>
      <c r="L28" s="108">
        <f t="shared" si="4"/>
        <v>0</v>
      </c>
    </row>
    <row r="29" spans="1:12" ht="21.75" customHeight="1" thickBot="1">
      <c r="A29" s="826"/>
      <c r="B29" s="827"/>
      <c r="C29" s="98">
        <f t="shared" si="0"/>
        <v>0</v>
      </c>
      <c r="D29" s="310"/>
      <c r="E29" s="297">
        <f t="shared" si="1"/>
        <v>0</v>
      </c>
      <c r="F29" s="313"/>
      <c r="G29" s="144">
        <f t="shared" si="2"/>
        <v>0</v>
      </c>
      <c r="H29" s="258">
        <f t="shared" si="5"/>
        <v>0</v>
      </c>
      <c r="I29" s="374">
        <f t="shared" si="6"/>
        <v>0</v>
      </c>
      <c r="K29" s="38">
        <f t="shared" si="3"/>
        <v>0</v>
      </c>
      <c r="L29" s="189">
        <f t="shared" si="4"/>
        <v>0</v>
      </c>
    </row>
    <row r="30" spans="1:12" s="1" customFormat="1" ht="23.25" customHeight="1" thickBot="1">
      <c r="A30" s="783" t="s">
        <v>64</v>
      </c>
      <c r="B30" s="784"/>
      <c r="C30" s="784"/>
      <c r="D30" s="784"/>
      <c r="E30" s="839"/>
      <c r="F30" s="112">
        <f>SUM(F19:F29)</f>
        <v>0</v>
      </c>
      <c r="G30" s="113"/>
      <c r="H30" s="114">
        <f>SUM(H19:H29)</f>
        <v>0</v>
      </c>
      <c r="I30" s="115">
        <f>SUM(I19:I29)</f>
        <v>0</v>
      </c>
      <c r="J30" s="510" t="s">
        <v>148</v>
      </c>
      <c r="K30" s="271">
        <f>SUM(K19:K29)</f>
        <v>0</v>
      </c>
      <c r="L30" s="271">
        <f>SUM(L19:L29)</f>
        <v>0</v>
      </c>
    </row>
    <row r="31" spans="1:9" s="1" customFormat="1" ht="31.5" customHeight="1" thickBot="1">
      <c r="A31" s="786" t="s">
        <v>65</v>
      </c>
      <c r="B31" s="787"/>
      <c r="C31" s="787"/>
      <c r="D31" s="787"/>
      <c r="E31" s="787"/>
      <c r="F31" s="787"/>
      <c r="G31" s="787"/>
      <c r="H31" s="787"/>
      <c r="I31" s="788"/>
    </row>
    <row r="32" spans="1:9" ht="26.25" customHeight="1" thickBot="1">
      <c r="A32" s="695" t="s">
        <v>66</v>
      </c>
      <c r="B32" s="696"/>
      <c r="C32" s="803"/>
      <c r="D32" s="803"/>
      <c r="E32" s="803"/>
      <c r="F32" s="803"/>
      <c r="G32" s="804"/>
      <c r="H32" s="262" t="s">
        <v>44</v>
      </c>
      <c r="I32" s="274"/>
    </row>
    <row r="33" spans="1:9" s="12" customFormat="1" ht="7.5" customHeight="1" thickBot="1">
      <c r="A33" s="273"/>
      <c r="B33" s="265"/>
      <c r="C33" s="265"/>
      <c r="D33" s="265"/>
      <c r="E33" s="265"/>
      <c r="F33" s="265"/>
      <c r="G33" s="265"/>
      <c r="H33" s="265"/>
      <c r="I33" s="275"/>
    </row>
    <row r="34" spans="1:9" ht="27.75" customHeight="1" thickBot="1">
      <c r="A34" s="695" t="s">
        <v>67</v>
      </c>
      <c r="B34" s="696"/>
      <c r="C34" s="805"/>
      <c r="D34" s="805"/>
      <c r="E34" s="805"/>
      <c r="F34" s="805"/>
      <c r="G34" s="806"/>
      <c r="H34" s="262" t="s">
        <v>44</v>
      </c>
      <c r="I34" s="274"/>
    </row>
    <row r="35" spans="1:9" s="13" customFormat="1" ht="54" customHeight="1">
      <c r="A35" s="730" t="s">
        <v>68</v>
      </c>
      <c r="B35" s="731"/>
      <c r="C35" s="731"/>
      <c r="D35" s="731"/>
      <c r="E35" s="731"/>
      <c r="F35" s="731"/>
      <c r="G35" s="731"/>
      <c r="H35" s="731"/>
      <c r="I35" s="732"/>
    </row>
    <row r="36" spans="1:9" s="13" customFormat="1" ht="6" customHeight="1">
      <c r="A36" s="71"/>
      <c r="B36" s="14"/>
      <c r="C36" s="14"/>
      <c r="D36" s="14"/>
      <c r="E36" s="14"/>
      <c r="F36" s="14"/>
      <c r="G36" s="14"/>
      <c r="H36" s="14"/>
      <c r="I36" s="72"/>
    </row>
    <row r="37" spans="1:9" s="13" customFormat="1" ht="32.25" customHeight="1" thickBot="1">
      <c r="A37" s="733" t="s">
        <v>69</v>
      </c>
      <c r="B37" s="734"/>
      <c r="C37" s="734"/>
      <c r="D37" s="734"/>
      <c r="E37" s="734"/>
      <c r="F37" s="734"/>
      <c r="G37" s="734"/>
      <c r="H37" s="734"/>
      <c r="I37" s="735"/>
    </row>
    <row r="38" ht="13.5" thickBot="1"/>
    <row r="39" spans="1:9" ht="12.75">
      <c r="A39" s="1" t="s">
        <v>70</v>
      </c>
      <c r="I39" s="35" t="s">
        <v>212</v>
      </c>
    </row>
    <row r="40" spans="1:9" ht="12.75">
      <c r="A40" s="1"/>
      <c r="I40" s="60"/>
    </row>
    <row r="41" spans="1:9" ht="12.75">
      <c r="A41" s="1"/>
      <c r="I41" s="60" t="s">
        <v>71</v>
      </c>
    </row>
    <row r="42" ht="13.5" thickBot="1">
      <c r="I42" s="36" t="s">
        <v>72</v>
      </c>
    </row>
    <row r="43" ht="13.5" thickBot="1"/>
    <row r="44" spans="1:10" ht="36" customHeight="1" thickBot="1">
      <c r="A44" s="555" t="s">
        <v>93</v>
      </c>
      <c r="B44" s="556"/>
      <c r="C44" s="556"/>
      <c r="D44" s="556"/>
      <c r="E44" s="556"/>
      <c r="F44" s="556"/>
      <c r="G44" s="556"/>
      <c r="H44" s="556"/>
      <c r="I44" s="556"/>
      <c r="J44" s="628"/>
    </row>
    <row r="45" spans="1:10" ht="24.75" customHeight="1" thickBot="1">
      <c r="A45" s="834" t="s">
        <v>446</v>
      </c>
      <c r="B45" s="835"/>
      <c r="C45" s="835"/>
      <c r="D45" s="835"/>
      <c r="E45" s="556" t="s">
        <v>208</v>
      </c>
      <c r="F45" s="556"/>
      <c r="G45" s="556"/>
      <c r="H45" s="556"/>
      <c r="I45" s="556"/>
      <c r="J45" s="628"/>
    </row>
    <row r="46" spans="1:10" ht="51.75" thickBot="1">
      <c r="A46" s="836" t="s">
        <v>94</v>
      </c>
      <c r="B46" s="837"/>
      <c r="C46" s="838"/>
      <c r="D46" s="172" t="s">
        <v>59</v>
      </c>
      <c r="E46" s="172" t="s">
        <v>95</v>
      </c>
      <c r="F46" s="172" t="s">
        <v>96</v>
      </c>
      <c r="G46" s="173" t="s">
        <v>97</v>
      </c>
      <c r="H46" s="156" t="s">
        <v>242</v>
      </c>
      <c r="I46" s="77" t="s">
        <v>243</v>
      </c>
      <c r="J46" s="244" t="s">
        <v>261</v>
      </c>
    </row>
    <row r="47" spans="1:10" ht="15" customHeight="1">
      <c r="A47" s="552">
        <v>0</v>
      </c>
      <c r="B47" s="553"/>
      <c r="C47" s="554"/>
      <c r="D47" s="111">
        <v>0</v>
      </c>
      <c r="E47" s="111">
        <v>0</v>
      </c>
      <c r="F47" s="111">
        <v>0</v>
      </c>
      <c r="G47" s="171">
        <v>0</v>
      </c>
      <c r="H47" s="9"/>
      <c r="I47" s="9"/>
      <c r="J47" s="129">
        <v>0</v>
      </c>
    </row>
    <row r="48" spans="1:10" ht="15" customHeight="1">
      <c r="A48" s="579" t="s">
        <v>98</v>
      </c>
      <c r="B48" s="580"/>
      <c r="C48" s="581"/>
      <c r="D48" s="79">
        <v>340</v>
      </c>
      <c r="E48" s="79" t="s">
        <v>99</v>
      </c>
      <c r="F48" s="103">
        <v>25</v>
      </c>
      <c r="G48" s="79">
        <v>10</v>
      </c>
      <c r="H48" s="175">
        <f>$F48</f>
        <v>25</v>
      </c>
      <c r="I48" s="211">
        <f aca="true" t="shared" si="7" ref="I48:I68">$F48</f>
        <v>25</v>
      </c>
      <c r="J48" s="239">
        <v>1</v>
      </c>
    </row>
    <row r="49" spans="1:10" ht="15" customHeight="1">
      <c r="A49" s="579" t="s">
        <v>100</v>
      </c>
      <c r="B49" s="580"/>
      <c r="C49" s="581"/>
      <c r="D49" s="79">
        <v>393</v>
      </c>
      <c r="E49" s="79" t="s">
        <v>101</v>
      </c>
      <c r="F49" s="80">
        <v>0.75</v>
      </c>
      <c r="G49" s="168">
        <v>15</v>
      </c>
      <c r="H49" s="48">
        <f>$F49+0.15</f>
        <v>0.9</v>
      </c>
      <c r="I49" s="48">
        <f>$F49+0.15</f>
        <v>0.9</v>
      </c>
      <c r="J49" s="239">
        <v>10</v>
      </c>
    </row>
    <row r="50" spans="1:10" ht="15" customHeight="1">
      <c r="A50" s="579" t="s">
        <v>102</v>
      </c>
      <c r="B50" s="580"/>
      <c r="C50" s="581"/>
      <c r="D50" s="79">
        <v>590</v>
      </c>
      <c r="E50" s="79" t="s">
        <v>101</v>
      </c>
      <c r="F50" s="103">
        <v>3</v>
      </c>
      <c r="G50" s="79">
        <v>10</v>
      </c>
      <c r="H50" s="175">
        <v>3</v>
      </c>
      <c r="I50" s="211">
        <v>3</v>
      </c>
      <c r="J50" s="239">
        <v>1</v>
      </c>
    </row>
    <row r="51" spans="1:10" ht="15" customHeight="1">
      <c r="A51" s="579" t="s">
        <v>103</v>
      </c>
      <c r="B51" s="580"/>
      <c r="C51" s="581"/>
      <c r="D51" s="79">
        <v>590</v>
      </c>
      <c r="E51" s="79" t="s">
        <v>101</v>
      </c>
      <c r="F51" s="103">
        <v>5</v>
      </c>
      <c r="G51" s="79">
        <v>15</v>
      </c>
      <c r="H51" s="175">
        <f aca="true" t="shared" si="8" ref="H51:H68">$F51</f>
        <v>5</v>
      </c>
      <c r="I51" s="211">
        <f t="shared" si="7"/>
        <v>5</v>
      </c>
      <c r="J51" s="239">
        <v>1</v>
      </c>
    </row>
    <row r="52" spans="1:10" ht="15" customHeight="1">
      <c r="A52" s="579" t="s">
        <v>104</v>
      </c>
      <c r="B52" s="580"/>
      <c r="C52" s="581"/>
      <c r="D52" s="79">
        <v>590</v>
      </c>
      <c r="E52" s="79" t="s">
        <v>101</v>
      </c>
      <c r="F52" s="103">
        <v>8</v>
      </c>
      <c r="G52" s="79">
        <v>20</v>
      </c>
      <c r="H52" s="175">
        <f t="shared" si="8"/>
        <v>8</v>
      </c>
      <c r="I52" s="211">
        <f t="shared" si="7"/>
        <v>8</v>
      </c>
      <c r="J52" s="239">
        <v>1</v>
      </c>
    </row>
    <row r="53" spans="1:10" ht="21.75" customHeight="1">
      <c r="A53" s="570" t="s">
        <v>342</v>
      </c>
      <c r="B53" s="571"/>
      <c r="C53" s="572"/>
      <c r="D53" s="79">
        <v>590</v>
      </c>
      <c r="E53" s="79" t="s">
        <v>101</v>
      </c>
      <c r="F53" s="103">
        <v>2</v>
      </c>
      <c r="G53" s="79"/>
      <c r="H53" s="175">
        <f t="shared" si="8"/>
        <v>2</v>
      </c>
      <c r="I53" s="211">
        <f t="shared" si="7"/>
        <v>2</v>
      </c>
      <c r="J53" s="239">
        <v>1</v>
      </c>
    </row>
    <row r="54" spans="1:10" ht="21.75" customHeight="1">
      <c r="A54" s="570" t="s">
        <v>343</v>
      </c>
      <c r="B54" s="571"/>
      <c r="C54" s="572"/>
      <c r="D54" s="79">
        <v>590</v>
      </c>
      <c r="E54" s="79" t="s">
        <v>101</v>
      </c>
      <c r="F54" s="103">
        <v>4</v>
      </c>
      <c r="G54" s="79"/>
      <c r="H54" s="175">
        <f t="shared" si="8"/>
        <v>4</v>
      </c>
      <c r="I54" s="211">
        <f t="shared" si="7"/>
        <v>4</v>
      </c>
      <c r="J54" s="239">
        <v>1</v>
      </c>
    </row>
    <row r="55" spans="1:10" ht="21.75" customHeight="1">
      <c r="A55" s="599" t="s">
        <v>353</v>
      </c>
      <c r="B55" s="590"/>
      <c r="C55" s="591"/>
      <c r="D55" s="79">
        <v>595</v>
      </c>
      <c r="E55" s="79" t="s">
        <v>101</v>
      </c>
      <c r="F55" s="103"/>
      <c r="G55" s="79">
        <v>5</v>
      </c>
      <c r="H55" s="175"/>
      <c r="I55" s="211"/>
      <c r="J55" s="239"/>
    </row>
    <row r="56" spans="1:10" ht="15" customHeight="1">
      <c r="A56" s="579" t="s">
        <v>337</v>
      </c>
      <c r="B56" s="580"/>
      <c r="C56" s="581"/>
      <c r="D56" s="79">
        <v>595</v>
      </c>
      <c r="E56" s="79" t="s">
        <v>101</v>
      </c>
      <c r="F56" s="103">
        <v>6</v>
      </c>
      <c r="G56" s="79"/>
      <c r="H56" s="175">
        <f t="shared" si="8"/>
        <v>6</v>
      </c>
      <c r="I56" s="211">
        <f t="shared" si="7"/>
        <v>6</v>
      </c>
      <c r="J56" s="239">
        <v>1</v>
      </c>
    </row>
    <row r="57" spans="1:10" ht="15" customHeight="1">
      <c r="A57" s="579" t="s">
        <v>338</v>
      </c>
      <c r="B57" s="580"/>
      <c r="C57" s="581"/>
      <c r="D57" s="79">
        <v>595</v>
      </c>
      <c r="E57" s="79" t="s">
        <v>101</v>
      </c>
      <c r="F57" s="103">
        <v>12</v>
      </c>
      <c r="G57" s="79"/>
      <c r="H57" s="175">
        <f t="shared" si="8"/>
        <v>12</v>
      </c>
      <c r="I57" s="211">
        <f t="shared" si="7"/>
        <v>12</v>
      </c>
      <c r="J57" s="239">
        <v>1</v>
      </c>
    </row>
    <row r="58" spans="1:10" ht="21.75" customHeight="1">
      <c r="A58" s="599" t="s">
        <v>354</v>
      </c>
      <c r="B58" s="590"/>
      <c r="C58" s="591"/>
      <c r="D58" s="79">
        <v>595</v>
      </c>
      <c r="E58" s="79" t="s">
        <v>101</v>
      </c>
      <c r="F58" s="103"/>
      <c r="G58" s="79">
        <v>10</v>
      </c>
      <c r="H58" s="175"/>
      <c r="I58" s="211"/>
      <c r="J58" s="239"/>
    </row>
    <row r="59" spans="1:10" ht="21.75" customHeight="1">
      <c r="A59" s="570" t="s">
        <v>341</v>
      </c>
      <c r="B59" s="571"/>
      <c r="C59" s="572"/>
      <c r="D59" s="326">
        <v>595</v>
      </c>
      <c r="E59" s="79" t="s">
        <v>101</v>
      </c>
      <c r="F59" s="103">
        <v>1</v>
      </c>
      <c r="G59" s="79"/>
      <c r="H59" s="175">
        <f t="shared" si="8"/>
        <v>1</v>
      </c>
      <c r="I59" s="211">
        <f t="shared" si="7"/>
        <v>1</v>
      </c>
      <c r="J59" s="239">
        <v>1</v>
      </c>
    </row>
    <row r="60" spans="1:10" ht="21.75" customHeight="1">
      <c r="A60" s="570" t="s">
        <v>345</v>
      </c>
      <c r="B60" s="571"/>
      <c r="C60" s="572"/>
      <c r="D60" s="326">
        <v>595</v>
      </c>
      <c r="E60" s="79" t="s">
        <v>101</v>
      </c>
      <c r="F60" s="103">
        <v>1</v>
      </c>
      <c r="G60" s="79"/>
      <c r="H60" s="175">
        <f t="shared" si="8"/>
        <v>1</v>
      </c>
      <c r="I60" s="211">
        <f t="shared" si="7"/>
        <v>1</v>
      </c>
      <c r="J60" s="239">
        <v>1</v>
      </c>
    </row>
    <row r="61" spans="1:10" ht="21.75" customHeight="1">
      <c r="A61" s="570" t="s">
        <v>350</v>
      </c>
      <c r="B61" s="571"/>
      <c r="C61" s="572"/>
      <c r="D61" s="326">
        <v>595</v>
      </c>
      <c r="E61" s="79" t="s">
        <v>101</v>
      </c>
      <c r="F61" s="103">
        <v>3</v>
      </c>
      <c r="G61" s="79"/>
      <c r="H61" s="211">
        <f t="shared" si="8"/>
        <v>3</v>
      </c>
      <c r="I61" s="211">
        <f t="shared" si="7"/>
        <v>3</v>
      </c>
      <c r="J61" s="239">
        <v>1</v>
      </c>
    </row>
    <row r="62" spans="1:10" ht="21.75" customHeight="1">
      <c r="A62" s="570" t="s">
        <v>344</v>
      </c>
      <c r="B62" s="571"/>
      <c r="C62" s="572"/>
      <c r="D62" s="326">
        <v>595</v>
      </c>
      <c r="E62" s="79" t="s">
        <v>101</v>
      </c>
      <c r="F62" s="103">
        <v>3</v>
      </c>
      <c r="G62" s="79"/>
      <c r="H62" s="211">
        <f t="shared" si="8"/>
        <v>3</v>
      </c>
      <c r="I62" s="211">
        <f t="shared" si="7"/>
        <v>3</v>
      </c>
      <c r="J62" s="239">
        <v>1</v>
      </c>
    </row>
    <row r="63" spans="1:10" ht="21.75" customHeight="1">
      <c r="A63" s="570" t="s">
        <v>352</v>
      </c>
      <c r="B63" s="571"/>
      <c r="C63" s="572"/>
      <c r="D63" s="326">
        <v>595</v>
      </c>
      <c r="E63" s="79" t="s">
        <v>101</v>
      </c>
      <c r="F63" s="103">
        <v>5</v>
      </c>
      <c r="G63" s="79"/>
      <c r="H63" s="211">
        <f t="shared" si="8"/>
        <v>5</v>
      </c>
      <c r="I63" s="211">
        <f t="shared" si="7"/>
        <v>5</v>
      </c>
      <c r="J63" s="239">
        <v>1</v>
      </c>
    </row>
    <row r="64" spans="1:10" ht="21.75" customHeight="1">
      <c r="A64" s="570" t="s">
        <v>349</v>
      </c>
      <c r="B64" s="571"/>
      <c r="C64" s="572"/>
      <c r="D64" s="326">
        <v>595</v>
      </c>
      <c r="E64" s="79" t="s">
        <v>101</v>
      </c>
      <c r="F64" s="103">
        <v>5</v>
      </c>
      <c r="G64" s="79"/>
      <c r="H64" s="211">
        <f t="shared" si="8"/>
        <v>5</v>
      </c>
      <c r="I64" s="211">
        <f t="shared" si="7"/>
        <v>5</v>
      </c>
      <c r="J64" s="239">
        <v>1</v>
      </c>
    </row>
    <row r="65" spans="1:10" ht="21.75" customHeight="1">
      <c r="A65" s="570" t="s">
        <v>346</v>
      </c>
      <c r="B65" s="571"/>
      <c r="C65" s="572"/>
      <c r="D65" s="326">
        <v>595</v>
      </c>
      <c r="E65" s="79" t="s">
        <v>101</v>
      </c>
      <c r="F65" s="103">
        <v>5</v>
      </c>
      <c r="G65" s="79"/>
      <c r="H65" s="211">
        <f t="shared" si="8"/>
        <v>5</v>
      </c>
      <c r="I65" s="211">
        <f t="shared" si="7"/>
        <v>5</v>
      </c>
      <c r="J65" s="239">
        <v>1</v>
      </c>
    </row>
    <row r="66" spans="1:10" ht="21.75" customHeight="1">
      <c r="A66" s="570" t="s">
        <v>348</v>
      </c>
      <c r="B66" s="571"/>
      <c r="C66" s="572"/>
      <c r="D66" s="326">
        <v>595</v>
      </c>
      <c r="E66" s="79" t="s">
        <v>101</v>
      </c>
      <c r="F66" s="103">
        <v>5</v>
      </c>
      <c r="G66" s="79"/>
      <c r="H66" s="211">
        <f t="shared" si="8"/>
        <v>5</v>
      </c>
      <c r="I66" s="211">
        <f t="shared" si="7"/>
        <v>5</v>
      </c>
      <c r="J66" s="239">
        <v>1</v>
      </c>
    </row>
    <row r="67" spans="1:10" ht="21.75" customHeight="1">
      <c r="A67" s="570" t="s">
        <v>347</v>
      </c>
      <c r="B67" s="571"/>
      <c r="C67" s="572"/>
      <c r="D67" s="326">
        <v>595</v>
      </c>
      <c r="E67" s="79" t="s">
        <v>101</v>
      </c>
      <c r="F67" s="103">
        <v>5</v>
      </c>
      <c r="G67" s="79"/>
      <c r="H67" s="211">
        <f t="shared" si="8"/>
        <v>5</v>
      </c>
      <c r="I67" s="211">
        <f t="shared" si="7"/>
        <v>5</v>
      </c>
      <c r="J67" s="239">
        <v>1</v>
      </c>
    </row>
    <row r="68" spans="1:10" ht="21.75" customHeight="1">
      <c r="A68" s="570" t="s">
        <v>351</v>
      </c>
      <c r="B68" s="571"/>
      <c r="C68" s="572"/>
      <c r="D68" s="326">
        <v>595</v>
      </c>
      <c r="E68" s="79" t="s">
        <v>101</v>
      </c>
      <c r="F68" s="103">
        <v>3</v>
      </c>
      <c r="G68" s="79"/>
      <c r="H68" s="211">
        <f t="shared" si="8"/>
        <v>3</v>
      </c>
      <c r="I68" s="211">
        <f t="shared" si="7"/>
        <v>3</v>
      </c>
      <c r="J68" s="239">
        <v>1</v>
      </c>
    </row>
    <row r="69" spans="1:10" ht="15" customHeight="1" thickBot="1">
      <c r="A69" s="592" t="s">
        <v>444</v>
      </c>
      <c r="B69" s="593"/>
      <c r="C69" s="588"/>
      <c r="D69" s="82">
        <v>329</v>
      </c>
      <c r="E69" s="82" t="s">
        <v>101</v>
      </c>
      <c r="F69" s="549">
        <v>40</v>
      </c>
      <c r="G69" s="387">
        <v>15</v>
      </c>
      <c r="H69" s="549">
        <v>40</v>
      </c>
      <c r="I69" s="549">
        <v>40</v>
      </c>
      <c r="J69" s="240">
        <v>1</v>
      </c>
    </row>
    <row r="70" spans="1:7" ht="15" customHeight="1" thickBot="1">
      <c r="A70" s="1"/>
      <c r="B70" s="34"/>
      <c r="C70" s="34"/>
      <c r="D70" s="1"/>
      <c r="E70" s="550" t="s">
        <v>106</v>
      </c>
      <c r="F70" s="551"/>
      <c r="G70" s="109">
        <f>SUM(G48:G69)</f>
        <v>100</v>
      </c>
    </row>
    <row r="71" ht="13.5" thickTop="1">
      <c r="E71" s="2"/>
    </row>
    <row r="73" spans="1:5" ht="12.75">
      <c r="A73" s="569" t="s">
        <v>340</v>
      </c>
      <c r="B73" s="569"/>
      <c r="C73" s="569"/>
      <c r="D73" s="569"/>
      <c r="E73" s="569"/>
    </row>
    <row r="74" spans="1:5" ht="12.75">
      <c r="A74" s="191"/>
      <c r="B74" s="191"/>
      <c r="C74" s="191"/>
      <c r="D74" s="191"/>
      <c r="E74" s="191"/>
    </row>
    <row r="75" ht="12.75">
      <c r="A75" t="s">
        <v>339</v>
      </c>
    </row>
  </sheetData>
  <sheetProtection sheet="1" objects="1" scenarios="1"/>
  <mergeCells count="78">
    <mergeCell ref="A55:C55"/>
    <mergeCell ref="A58:C58"/>
    <mergeCell ref="A30:E30"/>
    <mergeCell ref="A32:B32"/>
    <mergeCell ref="C34:G34"/>
    <mergeCell ref="A34:B34"/>
    <mergeCell ref="A31:I31"/>
    <mergeCell ref="C32:G32"/>
    <mergeCell ref="A53:C53"/>
    <mergeCell ref="A54:C54"/>
    <mergeCell ref="A68:C68"/>
    <mergeCell ref="A63:C63"/>
    <mergeCell ref="A64:C64"/>
    <mergeCell ref="A65:C65"/>
    <mergeCell ref="A66:C66"/>
    <mergeCell ref="A35:I35"/>
    <mergeCell ref="A37:I37"/>
    <mergeCell ref="A69:C69"/>
    <mergeCell ref="A57:C57"/>
    <mergeCell ref="A44:J44"/>
    <mergeCell ref="E45:J45"/>
    <mergeCell ref="A52:C52"/>
    <mergeCell ref="A56:C56"/>
    <mergeCell ref="A67:C67"/>
    <mergeCell ref="A59:C59"/>
    <mergeCell ref="A45:D45"/>
    <mergeCell ref="A60:C60"/>
    <mergeCell ref="A73:E73"/>
    <mergeCell ref="A46:C46"/>
    <mergeCell ref="A48:C48"/>
    <mergeCell ref="A49:C49"/>
    <mergeCell ref="A50:C50"/>
    <mergeCell ref="A51:C51"/>
    <mergeCell ref="E70:F70"/>
    <mergeCell ref="A47:C47"/>
    <mergeCell ref="A61:C61"/>
    <mergeCell ref="A62:C62"/>
    <mergeCell ref="A14:G14"/>
    <mergeCell ref="F10:G10"/>
    <mergeCell ref="F16:H16"/>
    <mergeCell ref="A18:B18"/>
    <mergeCell ref="C10:E10"/>
    <mergeCell ref="H10:I10"/>
    <mergeCell ref="A10:B10"/>
    <mergeCell ref="A12:G12"/>
    <mergeCell ref="A16:B16"/>
    <mergeCell ref="B8:E8"/>
    <mergeCell ref="H8:I8"/>
    <mergeCell ref="B9:E9"/>
    <mergeCell ref="H9:I9"/>
    <mergeCell ref="F8:G8"/>
    <mergeCell ref="F9:G9"/>
    <mergeCell ref="H6:I6"/>
    <mergeCell ref="B7:E7"/>
    <mergeCell ref="H7:I7"/>
    <mergeCell ref="F5:G5"/>
    <mergeCell ref="F6:G6"/>
    <mergeCell ref="F7:G7"/>
    <mergeCell ref="B5:E5"/>
    <mergeCell ref="A19:B19"/>
    <mergeCell ref="A20:B20"/>
    <mergeCell ref="A1:I1"/>
    <mergeCell ref="B3:E3"/>
    <mergeCell ref="G3:I3"/>
    <mergeCell ref="D4:E4"/>
    <mergeCell ref="H4:I4"/>
    <mergeCell ref="F4:G4"/>
    <mergeCell ref="H5:I5"/>
    <mergeCell ref="B6:E6"/>
    <mergeCell ref="A21:B21"/>
    <mergeCell ref="A22:B22"/>
    <mergeCell ref="A23:B23"/>
    <mergeCell ref="A24:B24"/>
    <mergeCell ref="A29:B29"/>
    <mergeCell ref="A25:B25"/>
    <mergeCell ref="A26:B26"/>
    <mergeCell ref="A27:B27"/>
    <mergeCell ref="A28:B28"/>
  </mergeCells>
  <dataValidations count="2">
    <dataValidation type="list" allowBlank="1" showInputMessage="1" showErrorMessage="1" sqref="C10:E10 H9:I10">
      <formula1>$I$40:$I$42</formula1>
    </dataValidation>
    <dataValidation type="list" allowBlank="1" showInputMessage="1" showErrorMessage="1" sqref="A19:B29">
      <formula1>$A$47:$A$69</formula1>
    </dataValidation>
  </dataValidations>
  <printOptions horizontalCentered="1" verticalCentered="1"/>
  <pageMargins left="0.75" right="0.75" top="0.75" bottom="0.75" header="0.5" footer="0.5"/>
  <pageSetup fitToHeight="1" fitToWidth="1" horizontalDpi="600" verticalDpi="600" orientation="portrait" scale="89" r:id="rId2"/>
  <ignoredErrors>
    <ignoredError sqref="G70" formulaRange="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Kemmerle</dc:creator>
  <cp:keywords/>
  <dc:description/>
  <cp:lastModifiedBy>joseph.mcdonough</cp:lastModifiedBy>
  <cp:lastPrinted>2006-01-03T18:20:03Z</cp:lastPrinted>
  <dcterms:created xsi:type="dcterms:W3CDTF">2003-05-22T14:18:25Z</dcterms:created>
  <dcterms:modified xsi:type="dcterms:W3CDTF">2006-01-09T12:23:47Z</dcterms:modified>
  <cp:category/>
  <cp:version/>
  <cp:contentType/>
  <cp:contentStatus/>
</cp:coreProperties>
</file>