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35" windowHeight="6405" activeTab="0"/>
  </bookViews>
  <sheets>
    <sheet name="Actual Est. Costs of Analysis" sheetId="1" r:id="rId1"/>
  </sheets>
  <definedNames/>
  <calcPr fullCalcOnLoad="1"/>
</workbook>
</file>

<file path=xl/sharedStrings.xml><?xml version="1.0" encoding="utf-8"?>
<sst xmlns="http://schemas.openxmlformats.org/spreadsheetml/2006/main" count="170" uniqueCount="88">
  <si>
    <t>Sector</t>
  </si>
  <si>
    <t>Actual Permits</t>
  </si>
  <si>
    <t>Estimated Active Permits</t>
  </si>
  <si>
    <t>Activity</t>
  </si>
  <si>
    <t>Selected Parameters</t>
  </si>
  <si>
    <t>Cost Effective</t>
  </si>
  <si>
    <t>High</t>
  </si>
  <si>
    <t>A</t>
  </si>
  <si>
    <t>TSS</t>
  </si>
  <si>
    <t>COD, TSS, Zinc</t>
  </si>
  <si>
    <t xml:space="preserve">COD, TSS </t>
  </si>
  <si>
    <t>Arsenic, Chromium, Copper, Phenols, TSS</t>
  </si>
  <si>
    <t>B</t>
  </si>
  <si>
    <t>TSS, COD</t>
  </si>
  <si>
    <t>C</t>
  </si>
  <si>
    <t>TSS, Al, Fe, NO3, Zn</t>
  </si>
  <si>
    <t>TSS, Zn</t>
  </si>
  <si>
    <t>TSS, Nitrate, Zn</t>
  </si>
  <si>
    <t>Lead, Iron, Zinc, Phosphate, Nitrate, TSS</t>
  </si>
  <si>
    <t>D</t>
  </si>
  <si>
    <t>E</t>
  </si>
  <si>
    <t>TSS, Al,</t>
  </si>
  <si>
    <t>TSS, Iron</t>
  </si>
  <si>
    <t>F</t>
  </si>
  <si>
    <t>TSS, Al, Zn</t>
  </si>
  <si>
    <t>Al, Iron, Zn, Copper, TSS</t>
  </si>
  <si>
    <t>Copper, TSS, Zn</t>
  </si>
  <si>
    <t>G</t>
  </si>
  <si>
    <t>TSS, Nitrate, COD</t>
  </si>
  <si>
    <t>Antimony, Arsenic, Beryllium, Cadmium, Copper, Iron, Hardness, Lead, Manganese, Mercury, Nickel, pH, Selenium, Sb,  Silver, TSS, Turbidity, Zinc</t>
  </si>
  <si>
    <t>H</t>
  </si>
  <si>
    <t xml:space="preserve">TSS, Al, Fe, </t>
  </si>
  <si>
    <t>I</t>
  </si>
  <si>
    <t>TSS, Pb, Ni, Zn, Ammonia, Nitrate</t>
  </si>
  <si>
    <t>J</t>
  </si>
  <si>
    <t>K</t>
  </si>
  <si>
    <t>Cadmium, Cyanide, Lead, Magnesium, Mercury, Selenium, Silver, TSS</t>
  </si>
  <si>
    <t>L</t>
  </si>
  <si>
    <t>TSS, Fe</t>
  </si>
  <si>
    <t>M</t>
  </si>
  <si>
    <t>Al, Iron, Lead, TSS</t>
  </si>
  <si>
    <t>N</t>
  </si>
  <si>
    <t>Lead, TSS, COD, Al, Cu, Fe, Pb, Zn</t>
  </si>
  <si>
    <t>O</t>
  </si>
  <si>
    <t>P</t>
  </si>
  <si>
    <t>Q</t>
  </si>
  <si>
    <t>Al, Iron, Lead, TSS, Zinc</t>
  </si>
  <si>
    <t>R</t>
  </si>
  <si>
    <t>S</t>
  </si>
  <si>
    <t>BOD, TSS</t>
  </si>
  <si>
    <t>T</t>
  </si>
  <si>
    <t>U</t>
  </si>
  <si>
    <t>TSS, BOD5, COD, Nitrate</t>
  </si>
  <si>
    <t>V</t>
  </si>
  <si>
    <t>W</t>
  </si>
  <si>
    <t>X</t>
  </si>
  <si>
    <t>Y</t>
  </si>
  <si>
    <t>Z</t>
  </si>
  <si>
    <t>AA</t>
  </si>
  <si>
    <t>Al, Nitrate, Iron, TSS, Zinc</t>
  </si>
  <si>
    <t>TSS, Zinc, Nitrate</t>
  </si>
  <si>
    <t>AB</t>
  </si>
  <si>
    <t>AC</t>
  </si>
  <si>
    <t>TSS, Cu, Lead</t>
  </si>
  <si>
    <t>AD</t>
  </si>
  <si>
    <t>Aluminum is assumed to cost 10 in low and 13 in high</t>
  </si>
  <si>
    <t>Arsenic is assumed to cost 10 in low and 13 in high</t>
  </si>
  <si>
    <t>BOD5 is assumed to cost $19</t>
  </si>
  <si>
    <t>Initial Estimate</t>
  </si>
  <si>
    <t>Cadmium is estimated to cost $12 in low and $13 in high.</t>
  </si>
  <si>
    <t>using hourly approach</t>
  </si>
  <si>
    <t>Chromium is assumed to cost 10 in low and 13 in high</t>
  </si>
  <si>
    <t>Copper is estimated to cost $10 in low and $13 in high</t>
  </si>
  <si>
    <t>COD is estimated to cost $19</t>
  </si>
  <si>
    <t>If not listed, metals are assumed to be 10 in low and 13 in high and nutrients are assumed to be 19, and organics are assumed to be 20.</t>
  </si>
  <si>
    <t>Cyanide is estimated to cost $35 in low and $40 in high</t>
  </si>
  <si>
    <t>Iron is assumed to cost 10 in low and 13 in high</t>
  </si>
  <si>
    <t>Mercury is estimated to cost $34</t>
  </si>
  <si>
    <t>Nitrate is estimated to cost $19</t>
  </si>
  <si>
    <t>pH is assumed to cost $5</t>
  </si>
  <si>
    <t>Phenols were assumed to cost $20</t>
  </si>
  <si>
    <t>Phosphate is assumed to cost $19</t>
  </si>
  <si>
    <t>Turbidity is assumed to cost $10</t>
  </si>
  <si>
    <t>TSS is estimated at $10</t>
  </si>
  <si>
    <t>Zinc is assumed to cost 10 in low and 13 in high</t>
  </si>
  <si>
    <t>Total First Year Burden (all facilities) =</t>
  </si>
  <si>
    <t>Monitoring Costs Per Facility</t>
  </si>
  <si>
    <t>Annuall Increased Total for All Facilities in Subsector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</si>
</sst>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ont="1" applyFill="1" applyBorder="1" applyAlignment="1">
      <alignment textRotation="61" wrapText="1"/>
    </xf>
    <xf numFmtId="1" fontId="0" fillId="2" borderId="1" xfId="0" applyNumberFormat="1" applyFont="1" applyFill="1" applyBorder="1" applyAlignment="1">
      <alignment textRotation="61" wrapText="1"/>
    </xf>
    <xf numFmtId="1" fontId="0" fillId="2" borderId="2" xfId="0" applyNumberFormat="1" applyFont="1" applyFill="1" applyBorder="1" applyAlignment="1">
      <alignment textRotation="61" wrapText="1"/>
    </xf>
    <xf numFmtId="0" fontId="0" fillId="2" borderId="2" xfId="0" applyFill="1" applyBorder="1" applyAlignment="1">
      <alignment/>
    </xf>
    <xf numFmtId="0" fontId="0" fillId="0" borderId="1" xfId="0" applyFont="1" applyBorder="1" applyAlignment="1">
      <alignment textRotation="61" wrapText="1"/>
    </xf>
    <xf numFmtId="1" fontId="0" fillId="0" borderId="1" xfId="0" applyNumberFormat="1" applyFont="1" applyBorder="1" applyAlignment="1">
      <alignment textRotation="61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3" xfId="0" applyBorder="1" applyAlignment="1">
      <alignment/>
    </xf>
    <xf numFmtId="2" fontId="0" fillId="0" borderId="1" xfId="0" applyNumberFormat="1" applyFill="1" applyBorder="1" applyAlignment="1">
      <alignment wrapText="1"/>
    </xf>
    <xf numFmtId="1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4" fontId="0" fillId="2" borderId="5" xfId="0" applyNumberFormat="1" applyFill="1" applyBorder="1" applyAlignment="1">
      <alignment horizontal="center" wrapText="1"/>
    </xf>
    <xf numFmtId="164" fontId="0" fillId="2" borderId="6" xfId="0" applyNumberForma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164" fontId="4" fillId="0" borderId="0" xfId="0" applyNumberFormat="1" applyFont="1" applyAlignment="1">
      <alignment horizontal="right"/>
    </xf>
    <xf numFmtId="164" fontId="3" fillId="0" borderId="7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08">
      <selection activeCell="G128" sqref="G128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6.00390625" style="23" customWidth="1"/>
    <col min="4" max="4" width="5.8515625" style="0" customWidth="1"/>
    <col min="5" max="5" width="18.8515625" style="0" customWidth="1"/>
    <col min="6" max="6" width="12.57421875" style="22" customWidth="1"/>
    <col min="7" max="7" width="9.140625" style="22" customWidth="1"/>
    <col min="8" max="8" width="12.7109375" style="22" customWidth="1"/>
    <col min="9" max="9" width="12.140625" style="22" bestFit="1" customWidth="1"/>
  </cols>
  <sheetData>
    <row r="1" spans="1:9" ht="66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0" t="s">
        <v>86</v>
      </c>
      <c r="G1" s="30"/>
      <c r="H1" s="31" t="s">
        <v>87</v>
      </c>
      <c r="I1" s="32"/>
    </row>
    <row r="2" spans="1:9" ht="14.25" customHeight="1">
      <c r="A2" s="5"/>
      <c r="B2" s="5"/>
      <c r="C2" s="6"/>
      <c r="D2" s="6"/>
      <c r="E2" s="7"/>
      <c r="F2" s="8" t="s">
        <v>5</v>
      </c>
      <c r="G2" s="8" t="s">
        <v>6</v>
      </c>
      <c r="H2" s="8" t="s">
        <v>5</v>
      </c>
      <c r="I2" s="8" t="s">
        <v>6</v>
      </c>
    </row>
    <row r="3" spans="1:9" ht="12.75">
      <c r="A3" s="9" t="s">
        <v>7</v>
      </c>
      <c r="B3" s="7">
        <v>130</v>
      </c>
      <c r="C3" s="10">
        <v>12</v>
      </c>
      <c r="D3" s="11">
        <v>1</v>
      </c>
      <c r="E3" s="7" t="s">
        <v>8</v>
      </c>
      <c r="F3" s="8">
        <f>10*4</f>
        <v>40</v>
      </c>
      <c r="G3" s="8">
        <f>10*4</f>
        <v>40</v>
      </c>
      <c r="H3" s="8">
        <f aca="true" t="shared" si="0" ref="H3:I34">F3*$C3</f>
        <v>480</v>
      </c>
      <c r="I3" s="8">
        <f t="shared" si="0"/>
        <v>480</v>
      </c>
    </row>
    <row r="4" spans="1:9" ht="12.75">
      <c r="A4" s="9"/>
      <c r="B4" s="7"/>
      <c r="C4" s="10">
        <v>12</v>
      </c>
      <c r="D4" s="11">
        <v>2</v>
      </c>
      <c r="E4" s="7" t="s">
        <v>8</v>
      </c>
      <c r="F4" s="8">
        <f>10*4</f>
        <v>40</v>
      </c>
      <c r="G4" s="8">
        <f>10*4</f>
        <v>40</v>
      </c>
      <c r="H4" s="8">
        <f t="shared" si="0"/>
        <v>480</v>
      </c>
      <c r="I4" s="8">
        <f t="shared" si="0"/>
        <v>480</v>
      </c>
    </row>
    <row r="5" spans="1:9" ht="12.75">
      <c r="A5" s="9"/>
      <c r="B5" s="7"/>
      <c r="C5" s="10">
        <v>12</v>
      </c>
      <c r="D5" s="11">
        <v>3</v>
      </c>
      <c r="E5" s="7" t="s">
        <v>9</v>
      </c>
      <c r="F5" s="8">
        <f>(10+10+19)*4</f>
        <v>156</v>
      </c>
      <c r="G5" s="8">
        <f>(13+10+19)*4</f>
        <v>168</v>
      </c>
      <c r="H5" s="8">
        <f t="shared" si="0"/>
        <v>1872</v>
      </c>
      <c r="I5" s="8">
        <f t="shared" si="0"/>
        <v>2016</v>
      </c>
    </row>
    <row r="6" spans="1:9" ht="12.75">
      <c r="A6" s="9"/>
      <c r="B6" s="7"/>
      <c r="C6" s="10">
        <v>12</v>
      </c>
      <c r="D6" s="11">
        <v>4</v>
      </c>
      <c r="E6" s="7" t="s">
        <v>10</v>
      </c>
      <c r="F6" s="8">
        <f aca="true" t="shared" si="1" ref="F6:G10">29*4</f>
        <v>116</v>
      </c>
      <c r="G6" s="8">
        <f t="shared" si="1"/>
        <v>116</v>
      </c>
      <c r="H6" s="8">
        <f t="shared" si="0"/>
        <v>1392</v>
      </c>
      <c r="I6" s="8">
        <f t="shared" si="0"/>
        <v>1392</v>
      </c>
    </row>
    <row r="7" spans="1:9" ht="12.75">
      <c r="A7" s="9"/>
      <c r="B7" s="7"/>
      <c r="C7" s="10">
        <v>12</v>
      </c>
      <c r="D7" s="11">
        <v>5</v>
      </c>
      <c r="E7" s="7" t="s">
        <v>10</v>
      </c>
      <c r="F7" s="8">
        <f t="shared" si="1"/>
        <v>116</v>
      </c>
      <c r="G7" s="8">
        <f t="shared" si="1"/>
        <v>116</v>
      </c>
      <c r="H7" s="8">
        <f t="shared" si="0"/>
        <v>1392</v>
      </c>
      <c r="I7" s="8">
        <f t="shared" si="0"/>
        <v>1392</v>
      </c>
    </row>
    <row r="8" spans="1:9" ht="12.75">
      <c r="A8" s="9"/>
      <c r="B8" s="7"/>
      <c r="C8" s="10">
        <v>12</v>
      </c>
      <c r="D8" s="11">
        <v>6</v>
      </c>
      <c r="E8" s="7" t="s">
        <v>10</v>
      </c>
      <c r="F8" s="8">
        <f t="shared" si="1"/>
        <v>116</v>
      </c>
      <c r="G8" s="8">
        <f t="shared" si="1"/>
        <v>116</v>
      </c>
      <c r="H8" s="8">
        <f t="shared" si="0"/>
        <v>1392</v>
      </c>
      <c r="I8" s="8">
        <f t="shared" si="0"/>
        <v>1392</v>
      </c>
    </row>
    <row r="9" spans="1:9" ht="12.75">
      <c r="A9" s="9"/>
      <c r="B9" s="7"/>
      <c r="C9" s="10">
        <v>12</v>
      </c>
      <c r="D9" s="11">
        <v>7</v>
      </c>
      <c r="E9" s="7" t="s">
        <v>10</v>
      </c>
      <c r="F9" s="8">
        <f t="shared" si="1"/>
        <v>116</v>
      </c>
      <c r="G9" s="8">
        <f t="shared" si="1"/>
        <v>116</v>
      </c>
      <c r="H9" s="8">
        <f t="shared" si="0"/>
        <v>1392</v>
      </c>
      <c r="I9" s="8">
        <f t="shared" si="0"/>
        <v>1392</v>
      </c>
    </row>
    <row r="10" spans="1:9" ht="12.75">
      <c r="A10" s="9"/>
      <c r="B10" s="7"/>
      <c r="C10" s="10">
        <v>12</v>
      </c>
      <c r="D10" s="11">
        <v>8</v>
      </c>
      <c r="E10" s="7" t="s">
        <v>10</v>
      </c>
      <c r="F10" s="8">
        <f t="shared" si="1"/>
        <v>116</v>
      </c>
      <c r="G10" s="8">
        <f t="shared" si="1"/>
        <v>116</v>
      </c>
      <c r="H10" s="8">
        <f t="shared" si="0"/>
        <v>1392</v>
      </c>
      <c r="I10" s="8">
        <f t="shared" si="0"/>
        <v>1392</v>
      </c>
    </row>
    <row r="11" spans="1:9" ht="39.75" customHeight="1">
      <c r="A11" s="9"/>
      <c r="B11" s="7"/>
      <c r="C11" s="10">
        <v>12</v>
      </c>
      <c r="D11" s="11">
        <v>9</v>
      </c>
      <c r="E11" s="12" t="s">
        <v>11</v>
      </c>
      <c r="F11" s="8">
        <f>(10+10+10+10+20)*4</f>
        <v>240</v>
      </c>
      <c r="G11" s="8">
        <f>(13+13+13+10+20)*4</f>
        <v>276</v>
      </c>
      <c r="H11" s="8">
        <f t="shared" si="0"/>
        <v>2880</v>
      </c>
      <c r="I11" s="8">
        <f t="shared" si="0"/>
        <v>3312</v>
      </c>
    </row>
    <row r="12" spans="1:9" ht="12.75">
      <c r="A12" s="9"/>
      <c r="B12" s="7"/>
      <c r="C12" s="10">
        <v>11</v>
      </c>
      <c r="D12" s="11">
        <v>10</v>
      </c>
      <c r="E12" s="7" t="s">
        <v>10</v>
      </c>
      <c r="F12" s="8">
        <f>29*4</f>
        <v>116</v>
      </c>
      <c r="G12" s="8">
        <f>29*4</f>
        <v>116</v>
      </c>
      <c r="H12" s="8">
        <f t="shared" si="0"/>
        <v>1276</v>
      </c>
      <c r="I12" s="8">
        <f t="shared" si="0"/>
        <v>1276</v>
      </c>
    </row>
    <row r="13" spans="1:9" ht="12.75">
      <c r="A13" s="9"/>
      <c r="B13" s="7"/>
      <c r="C13" s="10">
        <v>11</v>
      </c>
      <c r="D13" s="11">
        <v>11</v>
      </c>
      <c r="E13" s="7" t="s">
        <v>10</v>
      </c>
      <c r="F13" s="8">
        <f>29*4</f>
        <v>116</v>
      </c>
      <c r="G13" s="8">
        <f>29*4</f>
        <v>116</v>
      </c>
      <c r="H13" s="8">
        <f t="shared" si="0"/>
        <v>1276</v>
      </c>
      <c r="I13" s="8">
        <f t="shared" si="0"/>
        <v>1276</v>
      </c>
    </row>
    <row r="14" spans="1:9" ht="12.75">
      <c r="A14" s="7" t="s">
        <v>12</v>
      </c>
      <c r="B14" s="10">
        <v>95</v>
      </c>
      <c r="C14" s="10">
        <f>$B$14/5</f>
        <v>19</v>
      </c>
      <c r="D14" s="10">
        <v>1</v>
      </c>
      <c r="E14" s="7" t="s">
        <v>8</v>
      </c>
      <c r="F14" s="8">
        <f>10*4</f>
        <v>40</v>
      </c>
      <c r="G14" s="8">
        <f>10*4</f>
        <v>40</v>
      </c>
      <c r="H14" s="8">
        <f t="shared" si="0"/>
        <v>760</v>
      </c>
      <c r="I14" s="8">
        <f t="shared" si="0"/>
        <v>760</v>
      </c>
    </row>
    <row r="15" spans="1:9" ht="12.75">
      <c r="A15" s="7"/>
      <c r="B15" s="10"/>
      <c r="C15" s="10">
        <f>$B$14/5</f>
        <v>19</v>
      </c>
      <c r="D15" s="10">
        <v>2</v>
      </c>
      <c r="E15" s="7" t="s">
        <v>8</v>
      </c>
      <c r="F15" s="8">
        <f>10*4</f>
        <v>40</v>
      </c>
      <c r="G15" s="8">
        <f>10*4</f>
        <v>40</v>
      </c>
      <c r="H15" s="8">
        <f t="shared" si="0"/>
        <v>760</v>
      </c>
      <c r="I15" s="8">
        <f t="shared" si="0"/>
        <v>760</v>
      </c>
    </row>
    <row r="16" spans="1:9" ht="12.75">
      <c r="A16" s="7"/>
      <c r="B16" s="10"/>
      <c r="C16" s="10">
        <f>$B$14/5</f>
        <v>19</v>
      </c>
      <c r="D16" s="10">
        <v>3</v>
      </c>
      <c r="E16" s="7" t="s">
        <v>13</v>
      </c>
      <c r="F16" s="8">
        <f>29*4</f>
        <v>116</v>
      </c>
      <c r="G16" s="8">
        <f>29*4</f>
        <v>116</v>
      </c>
      <c r="H16" s="8">
        <f t="shared" si="0"/>
        <v>2204</v>
      </c>
      <c r="I16" s="8">
        <f t="shared" si="0"/>
        <v>2204</v>
      </c>
    </row>
    <row r="17" spans="1:9" ht="12.75">
      <c r="A17" s="7"/>
      <c r="B17" s="10"/>
      <c r="C17" s="10">
        <f>$B$14/5</f>
        <v>19</v>
      </c>
      <c r="D17" s="10">
        <v>4</v>
      </c>
      <c r="E17" s="7" t="s">
        <v>8</v>
      </c>
      <c r="F17" s="8">
        <f>10*4</f>
        <v>40</v>
      </c>
      <c r="G17" s="8">
        <f>10*4</f>
        <v>40</v>
      </c>
      <c r="H17" s="8">
        <f t="shared" si="0"/>
        <v>760</v>
      </c>
      <c r="I17" s="8">
        <f t="shared" si="0"/>
        <v>760</v>
      </c>
    </row>
    <row r="18" spans="1:9" ht="12.75">
      <c r="A18" s="7"/>
      <c r="B18" s="7"/>
      <c r="C18" s="10">
        <f>$B$14/5</f>
        <v>19</v>
      </c>
      <c r="D18" s="10">
        <v>5</v>
      </c>
      <c r="E18" s="7" t="s">
        <v>8</v>
      </c>
      <c r="F18" s="8">
        <f>10*4</f>
        <v>40</v>
      </c>
      <c r="G18" s="8">
        <f>10*4</f>
        <v>40</v>
      </c>
      <c r="H18" s="8">
        <f t="shared" si="0"/>
        <v>760</v>
      </c>
      <c r="I18" s="8">
        <f t="shared" si="0"/>
        <v>760</v>
      </c>
    </row>
    <row r="19" spans="1:9" ht="12.75">
      <c r="A19" s="9" t="s">
        <v>14</v>
      </c>
      <c r="B19" s="10">
        <v>106</v>
      </c>
      <c r="C19" s="10">
        <v>11</v>
      </c>
      <c r="D19" s="10">
        <v>1</v>
      </c>
      <c r="E19" s="7" t="s">
        <v>15</v>
      </c>
      <c r="F19" s="8">
        <f>(10+10+10+19+10)*4</f>
        <v>236</v>
      </c>
      <c r="G19" s="8">
        <f>(10+13+13+19+13)*4</f>
        <v>272</v>
      </c>
      <c r="H19" s="8">
        <f t="shared" si="0"/>
        <v>2596</v>
      </c>
      <c r="I19" s="8">
        <f t="shared" si="0"/>
        <v>2992</v>
      </c>
    </row>
    <row r="20" spans="1:9" ht="12.75">
      <c r="A20" s="9"/>
      <c r="B20" s="10"/>
      <c r="C20" s="10">
        <v>11</v>
      </c>
      <c r="D20" s="10">
        <v>2</v>
      </c>
      <c r="E20" s="7" t="s">
        <v>16</v>
      </c>
      <c r="F20" s="8">
        <f>80</f>
        <v>80</v>
      </c>
      <c r="G20" s="8">
        <f>13*4+40</f>
        <v>92</v>
      </c>
      <c r="H20" s="8">
        <f t="shared" si="0"/>
        <v>880</v>
      </c>
      <c r="I20" s="8">
        <f t="shared" si="0"/>
        <v>1012</v>
      </c>
    </row>
    <row r="21" spans="1:9" ht="12.75">
      <c r="A21" s="9"/>
      <c r="B21" s="10"/>
      <c r="C21" s="10">
        <v>11</v>
      </c>
      <c r="D21" s="10">
        <v>3</v>
      </c>
      <c r="E21" s="7" t="s">
        <v>8</v>
      </c>
      <c r="F21" s="8">
        <f>10*4</f>
        <v>40</v>
      </c>
      <c r="G21" s="8">
        <f>10*4</f>
        <v>40</v>
      </c>
      <c r="H21" s="8">
        <f t="shared" si="0"/>
        <v>440</v>
      </c>
      <c r="I21" s="8">
        <f t="shared" si="0"/>
        <v>440</v>
      </c>
    </row>
    <row r="22" spans="1:9" ht="12.75">
      <c r="A22" s="9"/>
      <c r="B22" s="10"/>
      <c r="C22" s="10">
        <v>11</v>
      </c>
      <c r="D22" s="10">
        <v>4</v>
      </c>
      <c r="E22" s="7" t="s">
        <v>17</v>
      </c>
      <c r="F22" s="8">
        <f>(10+10+19)*4</f>
        <v>156</v>
      </c>
      <c r="G22" s="8">
        <f>(10+13+19)*4</f>
        <v>168</v>
      </c>
      <c r="H22" s="8">
        <f t="shared" si="0"/>
        <v>1716</v>
      </c>
      <c r="I22" s="8">
        <f t="shared" si="0"/>
        <v>1848</v>
      </c>
    </row>
    <row r="23" spans="1:9" ht="12.75">
      <c r="A23" s="9"/>
      <c r="B23" s="10"/>
      <c r="C23" s="10">
        <v>11</v>
      </c>
      <c r="D23" s="10">
        <v>5</v>
      </c>
      <c r="E23" s="7" t="s">
        <v>8</v>
      </c>
      <c r="F23" s="8">
        <f>10*4</f>
        <v>40</v>
      </c>
      <c r="G23" s="8">
        <f>10*4</f>
        <v>40</v>
      </c>
      <c r="H23" s="8">
        <f t="shared" si="0"/>
        <v>440</v>
      </c>
      <c r="I23" s="8">
        <f t="shared" si="0"/>
        <v>440</v>
      </c>
    </row>
    <row r="24" spans="1:9" ht="12.75">
      <c r="A24" s="9"/>
      <c r="B24" s="10"/>
      <c r="C24" s="10">
        <v>10</v>
      </c>
      <c r="D24" s="10">
        <v>6</v>
      </c>
      <c r="E24" s="7" t="s">
        <v>8</v>
      </c>
      <c r="F24" s="8">
        <f>10*4</f>
        <v>40</v>
      </c>
      <c r="G24" s="8">
        <f>10*4</f>
        <v>40</v>
      </c>
      <c r="H24" s="8">
        <f t="shared" si="0"/>
        <v>400</v>
      </c>
      <c r="I24" s="8">
        <f t="shared" si="0"/>
        <v>400</v>
      </c>
    </row>
    <row r="25" spans="1:9" ht="27.75" customHeight="1">
      <c r="A25" s="9"/>
      <c r="B25" s="10"/>
      <c r="C25" s="10">
        <v>11</v>
      </c>
      <c r="D25" s="10">
        <v>7</v>
      </c>
      <c r="E25" s="13" t="s">
        <v>18</v>
      </c>
      <c r="F25" s="8">
        <f>(10+10+10+19+10+10)*4</f>
        <v>276</v>
      </c>
      <c r="G25" s="8">
        <f>(13+13+13+19+13+10)*4</f>
        <v>324</v>
      </c>
      <c r="H25" s="8">
        <f t="shared" si="0"/>
        <v>3036</v>
      </c>
      <c r="I25" s="8">
        <f t="shared" si="0"/>
        <v>3564</v>
      </c>
    </row>
    <row r="26" spans="1:9" ht="12.75">
      <c r="A26" s="9"/>
      <c r="B26" s="10"/>
      <c r="C26" s="10">
        <v>10</v>
      </c>
      <c r="D26" s="10">
        <v>8</v>
      </c>
      <c r="E26" s="7" t="s">
        <v>8</v>
      </c>
      <c r="F26" s="8">
        <f aca="true" t="shared" si="2" ref="F26:G35">10*4</f>
        <v>40</v>
      </c>
      <c r="G26" s="8">
        <f t="shared" si="2"/>
        <v>40</v>
      </c>
      <c r="H26" s="8">
        <f t="shared" si="0"/>
        <v>400</v>
      </c>
      <c r="I26" s="8">
        <f t="shared" si="0"/>
        <v>400</v>
      </c>
    </row>
    <row r="27" spans="1:9" ht="12.75">
      <c r="A27" s="9"/>
      <c r="B27" s="10"/>
      <c r="C27" s="10">
        <v>10</v>
      </c>
      <c r="D27" s="10">
        <v>9</v>
      </c>
      <c r="E27" s="7" t="s">
        <v>8</v>
      </c>
      <c r="F27" s="8">
        <f t="shared" si="2"/>
        <v>40</v>
      </c>
      <c r="G27" s="8">
        <f t="shared" si="2"/>
        <v>40</v>
      </c>
      <c r="H27" s="8">
        <f t="shared" si="0"/>
        <v>400</v>
      </c>
      <c r="I27" s="8">
        <f t="shared" si="0"/>
        <v>400</v>
      </c>
    </row>
    <row r="28" spans="1:9" ht="12.75">
      <c r="A28" s="9"/>
      <c r="B28" s="10"/>
      <c r="C28" s="10">
        <v>10</v>
      </c>
      <c r="D28" s="10">
        <v>10</v>
      </c>
      <c r="E28" s="7" t="s">
        <v>8</v>
      </c>
      <c r="F28" s="8">
        <f t="shared" si="2"/>
        <v>40</v>
      </c>
      <c r="G28" s="8">
        <f t="shared" si="2"/>
        <v>40</v>
      </c>
      <c r="H28" s="8">
        <f t="shared" si="0"/>
        <v>400</v>
      </c>
      <c r="I28" s="8">
        <f t="shared" si="0"/>
        <v>400</v>
      </c>
    </row>
    <row r="29" spans="1:9" ht="12.75">
      <c r="A29" s="7" t="s">
        <v>19</v>
      </c>
      <c r="B29" s="10">
        <v>146</v>
      </c>
      <c r="C29" s="10">
        <v>49</v>
      </c>
      <c r="D29" s="10">
        <v>1</v>
      </c>
      <c r="E29" s="7" t="s">
        <v>8</v>
      </c>
      <c r="F29" s="8">
        <f t="shared" si="2"/>
        <v>40</v>
      </c>
      <c r="G29" s="8">
        <f t="shared" si="2"/>
        <v>40</v>
      </c>
      <c r="H29" s="8">
        <f t="shared" si="0"/>
        <v>1960</v>
      </c>
      <c r="I29" s="8">
        <f t="shared" si="0"/>
        <v>1960</v>
      </c>
    </row>
    <row r="30" spans="1:9" ht="12.75">
      <c r="A30" s="7"/>
      <c r="B30" s="10"/>
      <c r="C30" s="10">
        <v>49</v>
      </c>
      <c r="D30" s="10">
        <v>2</v>
      </c>
      <c r="E30" s="7" t="s">
        <v>8</v>
      </c>
      <c r="F30" s="8">
        <f t="shared" si="2"/>
        <v>40</v>
      </c>
      <c r="G30" s="8">
        <f t="shared" si="2"/>
        <v>40</v>
      </c>
      <c r="H30" s="8">
        <f t="shared" si="0"/>
        <v>1960</v>
      </c>
      <c r="I30" s="8">
        <f t="shared" si="0"/>
        <v>1960</v>
      </c>
    </row>
    <row r="31" spans="1:9" ht="12.75">
      <c r="A31" s="7"/>
      <c r="B31" s="10"/>
      <c r="C31" s="10">
        <v>48</v>
      </c>
      <c r="D31" s="10">
        <v>3</v>
      </c>
      <c r="E31" s="7" t="s">
        <v>8</v>
      </c>
      <c r="F31" s="8">
        <f t="shared" si="2"/>
        <v>40</v>
      </c>
      <c r="G31" s="8">
        <f t="shared" si="2"/>
        <v>40</v>
      </c>
      <c r="H31" s="8">
        <f t="shared" si="0"/>
        <v>1920</v>
      </c>
      <c r="I31" s="8">
        <f t="shared" si="0"/>
        <v>1920</v>
      </c>
    </row>
    <row r="32" spans="1:9" ht="12.75">
      <c r="A32" s="9" t="s">
        <v>20</v>
      </c>
      <c r="B32" s="10">
        <v>232</v>
      </c>
      <c r="C32" s="10">
        <v>26</v>
      </c>
      <c r="D32" s="14">
        <v>1</v>
      </c>
      <c r="E32" s="7" t="s">
        <v>8</v>
      </c>
      <c r="F32" s="8">
        <f t="shared" si="2"/>
        <v>40</v>
      </c>
      <c r="G32" s="8">
        <f t="shared" si="2"/>
        <v>40</v>
      </c>
      <c r="H32" s="8">
        <f t="shared" si="0"/>
        <v>1040</v>
      </c>
      <c r="I32" s="8">
        <f t="shared" si="0"/>
        <v>1040</v>
      </c>
    </row>
    <row r="33" spans="1:9" ht="12.75">
      <c r="A33" s="9"/>
      <c r="B33" s="10"/>
      <c r="C33" s="10">
        <v>26</v>
      </c>
      <c r="D33" s="14">
        <v>2</v>
      </c>
      <c r="E33" s="7" t="s">
        <v>8</v>
      </c>
      <c r="F33" s="8">
        <f t="shared" si="2"/>
        <v>40</v>
      </c>
      <c r="G33" s="8">
        <f t="shared" si="2"/>
        <v>40</v>
      </c>
      <c r="H33" s="8">
        <f t="shared" si="0"/>
        <v>1040</v>
      </c>
      <c r="I33" s="8">
        <f t="shared" si="0"/>
        <v>1040</v>
      </c>
    </row>
    <row r="34" spans="1:9" ht="12.75">
      <c r="A34" s="9"/>
      <c r="B34" s="10"/>
      <c r="C34" s="10">
        <v>26</v>
      </c>
      <c r="D34" s="14">
        <v>3</v>
      </c>
      <c r="E34" s="7" t="s">
        <v>8</v>
      </c>
      <c r="F34" s="8">
        <f t="shared" si="2"/>
        <v>40</v>
      </c>
      <c r="G34" s="8">
        <f t="shared" si="2"/>
        <v>40</v>
      </c>
      <c r="H34" s="8">
        <f t="shared" si="0"/>
        <v>1040</v>
      </c>
      <c r="I34" s="8">
        <f t="shared" si="0"/>
        <v>1040</v>
      </c>
    </row>
    <row r="35" spans="1:9" ht="12.75">
      <c r="A35" s="9"/>
      <c r="B35" s="10"/>
      <c r="C35" s="10">
        <v>26</v>
      </c>
      <c r="D35" s="14">
        <v>4</v>
      </c>
      <c r="E35" s="7" t="s">
        <v>8</v>
      </c>
      <c r="F35" s="8">
        <f t="shared" si="2"/>
        <v>40</v>
      </c>
      <c r="G35" s="8">
        <f t="shared" si="2"/>
        <v>40</v>
      </c>
      <c r="H35" s="8">
        <f aca="true" t="shared" si="3" ref="H35:I66">F35*$C35</f>
        <v>1040</v>
      </c>
      <c r="I35" s="8">
        <f t="shared" si="3"/>
        <v>1040</v>
      </c>
    </row>
    <row r="36" spans="1:9" ht="12.75">
      <c r="A36" s="9"/>
      <c r="B36" s="10"/>
      <c r="C36" s="10">
        <v>26</v>
      </c>
      <c r="D36" s="14">
        <v>5</v>
      </c>
      <c r="E36" s="7" t="s">
        <v>21</v>
      </c>
      <c r="F36" s="8">
        <v>80</v>
      </c>
      <c r="G36" s="8">
        <f>23*4</f>
        <v>92</v>
      </c>
      <c r="H36" s="8">
        <f t="shared" si="3"/>
        <v>2080</v>
      </c>
      <c r="I36" s="8">
        <f t="shared" si="3"/>
        <v>2392</v>
      </c>
    </row>
    <row r="37" spans="1:9" ht="12.75">
      <c r="A37" s="9"/>
      <c r="B37" s="10"/>
      <c r="C37" s="10">
        <v>26</v>
      </c>
      <c r="D37" s="14">
        <v>6</v>
      </c>
      <c r="E37" s="7" t="s">
        <v>21</v>
      </c>
      <c r="F37" s="8">
        <v>80</v>
      </c>
      <c r="G37" s="8">
        <f>23*4</f>
        <v>92</v>
      </c>
      <c r="H37" s="8">
        <f t="shared" si="3"/>
        <v>2080</v>
      </c>
      <c r="I37" s="8">
        <f t="shared" si="3"/>
        <v>2392</v>
      </c>
    </row>
    <row r="38" spans="1:9" ht="12.75">
      <c r="A38" s="9"/>
      <c r="B38" s="10"/>
      <c r="C38" s="10">
        <v>26</v>
      </c>
      <c r="D38" s="14">
        <v>7</v>
      </c>
      <c r="E38" s="7" t="s">
        <v>22</v>
      </c>
      <c r="F38" s="8">
        <v>80</v>
      </c>
      <c r="G38" s="8">
        <f>23*4</f>
        <v>92</v>
      </c>
      <c r="H38" s="8">
        <f t="shared" si="3"/>
        <v>2080</v>
      </c>
      <c r="I38" s="8">
        <f t="shared" si="3"/>
        <v>2392</v>
      </c>
    </row>
    <row r="39" spans="1:9" ht="12.75">
      <c r="A39" s="9"/>
      <c r="B39" s="10"/>
      <c r="C39" s="10">
        <v>25</v>
      </c>
      <c r="D39" s="14">
        <v>8</v>
      </c>
      <c r="E39" s="7" t="s">
        <v>8</v>
      </c>
      <c r="F39" s="8">
        <f>10*4</f>
        <v>40</v>
      </c>
      <c r="G39" s="8">
        <f>10*4</f>
        <v>40</v>
      </c>
      <c r="H39" s="8">
        <f t="shared" si="3"/>
        <v>1000</v>
      </c>
      <c r="I39" s="8">
        <f t="shared" si="3"/>
        <v>1000</v>
      </c>
    </row>
    <row r="40" spans="1:9" ht="12.75">
      <c r="A40" s="9"/>
      <c r="B40" s="10"/>
      <c r="C40" s="10">
        <v>25</v>
      </c>
      <c r="D40" s="14">
        <v>9</v>
      </c>
      <c r="E40" s="7" t="s">
        <v>8</v>
      </c>
      <c r="F40" s="8">
        <f>10*4</f>
        <v>40</v>
      </c>
      <c r="G40" s="8">
        <f>10*4</f>
        <v>40</v>
      </c>
      <c r="H40" s="8">
        <f t="shared" si="3"/>
        <v>1000</v>
      </c>
      <c r="I40" s="8">
        <f t="shared" si="3"/>
        <v>1000</v>
      </c>
    </row>
    <row r="41" spans="1:9" ht="12.75">
      <c r="A41" s="7" t="s">
        <v>23</v>
      </c>
      <c r="B41" s="10">
        <v>78</v>
      </c>
      <c r="C41" s="10">
        <v>11</v>
      </c>
      <c r="D41" s="14">
        <v>1</v>
      </c>
      <c r="E41" s="7" t="s">
        <v>24</v>
      </c>
      <c r="F41" s="8">
        <v>120</v>
      </c>
      <c r="G41" s="8">
        <f>36*4</f>
        <v>144</v>
      </c>
      <c r="H41" s="8">
        <f t="shared" si="3"/>
        <v>1320</v>
      </c>
      <c r="I41" s="8">
        <f t="shared" si="3"/>
        <v>1584</v>
      </c>
    </row>
    <row r="42" spans="1:9" ht="28.5" customHeight="1">
      <c r="A42" s="7"/>
      <c r="B42" s="10"/>
      <c r="C42" s="10">
        <v>12</v>
      </c>
      <c r="D42" s="14">
        <v>2</v>
      </c>
      <c r="E42" s="12" t="s">
        <v>25</v>
      </c>
      <c r="F42" s="8">
        <v>200</v>
      </c>
      <c r="G42" s="8">
        <f>66*4</f>
        <v>264</v>
      </c>
      <c r="H42" s="8">
        <f t="shared" si="3"/>
        <v>2400</v>
      </c>
      <c r="I42" s="8">
        <f t="shared" si="3"/>
        <v>3168</v>
      </c>
    </row>
    <row r="43" spans="1:9" ht="12.75">
      <c r="A43" s="7"/>
      <c r="B43" s="10"/>
      <c r="C43" s="10">
        <v>11</v>
      </c>
      <c r="D43" s="14">
        <v>3</v>
      </c>
      <c r="E43" s="7" t="s">
        <v>8</v>
      </c>
      <c r="F43" s="8">
        <f>10*4</f>
        <v>40</v>
      </c>
      <c r="G43" s="8">
        <f>10*4</f>
        <v>40</v>
      </c>
      <c r="H43" s="8">
        <f t="shared" si="3"/>
        <v>440</v>
      </c>
      <c r="I43" s="8">
        <f t="shared" si="3"/>
        <v>440</v>
      </c>
    </row>
    <row r="44" spans="1:9" ht="12.75">
      <c r="A44" s="7"/>
      <c r="B44" s="10"/>
      <c r="C44" s="10">
        <v>11</v>
      </c>
      <c r="D44" s="14">
        <v>4</v>
      </c>
      <c r="E44" s="7" t="s">
        <v>8</v>
      </c>
      <c r="F44" s="8">
        <f>10*4</f>
        <v>40</v>
      </c>
      <c r="G44" s="8">
        <f>10*4</f>
        <v>40</v>
      </c>
      <c r="H44" s="8">
        <f t="shared" si="3"/>
        <v>440</v>
      </c>
      <c r="I44" s="8">
        <f t="shared" si="3"/>
        <v>440</v>
      </c>
    </row>
    <row r="45" spans="1:9" ht="12.75">
      <c r="A45" s="7"/>
      <c r="B45" s="10"/>
      <c r="C45" s="10">
        <v>11</v>
      </c>
      <c r="D45" s="14">
        <v>5</v>
      </c>
      <c r="E45" s="7" t="s">
        <v>26</v>
      </c>
      <c r="F45" s="8">
        <f>30*4</f>
        <v>120</v>
      </c>
      <c r="G45" s="8">
        <f>36*4</f>
        <v>144</v>
      </c>
      <c r="H45" s="8">
        <f t="shared" si="3"/>
        <v>1320</v>
      </c>
      <c r="I45" s="8">
        <f t="shared" si="3"/>
        <v>1584</v>
      </c>
    </row>
    <row r="46" spans="1:9" ht="12.75">
      <c r="A46" s="7"/>
      <c r="B46" s="10"/>
      <c r="C46" s="10">
        <v>11</v>
      </c>
      <c r="D46" s="14">
        <v>6</v>
      </c>
      <c r="E46" s="7" t="s">
        <v>26</v>
      </c>
      <c r="F46" s="8">
        <f>30*4</f>
        <v>120</v>
      </c>
      <c r="G46" s="8">
        <f>36*4</f>
        <v>144</v>
      </c>
      <c r="H46" s="8">
        <f t="shared" si="3"/>
        <v>1320</v>
      </c>
      <c r="I46" s="8">
        <f t="shared" si="3"/>
        <v>1584</v>
      </c>
    </row>
    <row r="47" spans="1:9" ht="12.75">
      <c r="A47" s="7"/>
      <c r="B47" s="10"/>
      <c r="C47" s="10">
        <v>11</v>
      </c>
      <c r="D47" s="14">
        <v>7</v>
      </c>
      <c r="E47" s="7" t="s">
        <v>8</v>
      </c>
      <c r="F47" s="8">
        <f>10*4</f>
        <v>40</v>
      </c>
      <c r="G47" s="8">
        <f>10*4</f>
        <v>40</v>
      </c>
      <c r="H47" s="8">
        <f t="shared" si="3"/>
        <v>440</v>
      </c>
      <c r="I47" s="8">
        <f t="shared" si="3"/>
        <v>440</v>
      </c>
    </row>
    <row r="48" spans="1:9" ht="12.75">
      <c r="A48" s="9" t="s">
        <v>27</v>
      </c>
      <c r="B48" s="10">
        <v>83</v>
      </c>
      <c r="C48" s="10">
        <v>41</v>
      </c>
      <c r="D48" s="10">
        <v>1</v>
      </c>
      <c r="E48" s="7" t="s">
        <v>28</v>
      </c>
      <c r="F48" s="8">
        <f>(10+19+19)*4</f>
        <v>192</v>
      </c>
      <c r="G48" s="8">
        <f>(10+19+19)*4</f>
        <v>192</v>
      </c>
      <c r="H48" s="8">
        <f t="shared" si="3"/>
        <v>7872</v>
      </c>
      <c r="I48" s="8">
        <f t="shared" si="3"/>
        <v>7872</v>
      </c>
    </row>
    <row r="49" spans="1:9" ht="114.75">
      <c r="A49" s="9"/>
      <c r="B49" s="10"/>
      <c r="C49" s="10">
        <v>42</v>
      </c>
      <c r="D49" s="10">
        <v>2</v>
      </c>
      <c r="E49" s="15" t="s">
        <v>29</v>
      </c>
      <c r="F49" s="8">
        <f>(12+10+10+10+10+10+10+10+10+34+10+5+12+10+12+10+10+10)*4</f>
        <v>820</v>
      </c>
      <c r="G49" s="8">
        <f>(12+13+13+13+13+13+10+13+13+34+13+5+12+10+13+10+10+13)*4</f>
        <v>932</v>
      </c>
      <c r="H49" s="8">
        <f t="shared" si="3"/>
        <v>34440</v>
      </c>
      <c r="I49" s="8">
        <f t="shared" si="3"/>
        <v>39144</v>
      </c>
    </row>
    <row r="50" spans="1:9" ht="12.75">
      <c r="A50" s="7" t="s">
        <v>30</v>
      </c>
      <c r="B50" s="10">
        <v>11</v>
      </c>
      <c r="C50" s="10">
        <v>11</v>
      </c>
      <c r="D50" s="10">
        <v>1</v>
      </c>
      <c r="E50" s="7" t="s">
        <v>31</v>
      </c>
      <c r="F50" s="8">
        <v>0</v>
      </c>
      <c r="G50" s="8">
        <v>0</v>
      </c>
      <c r="H50" s="8">
        <f t="shared" si="3"/>
        <v>0</v>
      </c>
      <c r="I50" s="8">
        <f t="shared" si="3"/>
        <v>0</v>
      </c>
    </row>
    <row r="51" spans="1:9" ht="12.75">
      <c r="A51" s="9" t="s">
        <v>32</v>
      </c>
      <c r="B51" s="10">
        <v>196</v>
      </c>
      <c r="C51" s="10">
        <f>196/4</f>
        <v>49</v>
      </c>
      <c r="D51" s="16">
        <v>1</v>
      </c>
      <c r="E51" s="7" t="s">
        <v>8</v>
      </c>
      <c r="F51" s="8">
        <f aca="true" t="shared" si="4" ref="F51:G61">10*4</f>
        <v>40</v>
      </c>
      <c r="G51" s="8">
        <f t="shared" si="4"/>
        <v>40</v>
      </c>
      <c r="H51" s="8">
        <f t="shared" si="3"/>
        <v>1960</v>
      </c>
      <c r="I51" s="8">
        <f t="shared" si="3"/>
        <v>1960</v>
      </c>
    </row>
    <row r="52" spans="1:9" ht="12.75">
      <c r="A52" s="9"/>
      <c r="B52" s="10"/>
      <c r="C52" s="10">
        <f>196/4</f>
        <v>49</v>
      </c>
      <c r="D52" s="10">
        <v>2</v>
      </c>
      <c r="E52" s="7" t="s">
        <v>8</v>
      </c>
      <c r="F52" s="8">
        <f t="shared" si="4"/>
        <v>40</v>
      </c>
      <c r="G52" s="8">
        <f t="shared" si="4"/>
        <v>40</v>
      </c>
      <c r="H52" s="8">
        <f t="shared" si="3"/>
        <v>1960</v>
      </c>
      <c r="I52" s="8">
        <f t="shared" si="3"/>
        <v>1960</v>
      </c>
    </row>
    <row r="53" spans="1:9" ht="12.75">
      <c r="A53" s="9"/>
      <c r="B53" s="10"/>
      <c r="C53" s="10">
        <f>196/4</f>
        <v>49</v>
      </c>
      <c r="D53" s="10">
        <v>3</v>
      </c>
      <c r="E53" s="7" t="s">
        <v>8</v>
      </c>
      <c r="F53" s="8">
        <f t="shared" si="4"/>
        <v>40</v>
      </c>
      <c r="G53" s="8">
        <f t="shared" si="4"/>
        <v>40</v>
      </c>
      <c r="H53" s="8">
        <f t="shared" si="3"/>
        <v>1960</v>
      </c>
      <c r="I53" s="8">
        <f t="shared" si="3"/>
        <v>1960</v>
      </c>
    </row>
    <row r="54" spans="1:9" ht="35.25" customHeight="1">
      <c r="A54" s="9"/>
      <c r="B54" s="10"/>
      <c r="C54" s="10">
        <f>196/4</f>
        <v>49</v>
      </c>
      <c r="D54" s="10">
        <v>4</v>
      </c>
      <c r="E54" s="15" t="s">
        <v>33</v>
      </c>
      <c r="F54" s="8">
        <f>(10+10+10+10+19+19)*4</f>
        <v>312</v>
      </c>
      <c r="G54" s="8">
        <f>(10+13+13+13+19+19)*4</f>
        <v>348</v>
      </c>
      <c r="H54" s="8">
        <f t="shared" si="3"/>
        <v>15288</v>
      </c>
      <c r="I54" s="8">
        <f t="shared" si="3"/>
        <v>17052</v>
      </c>
    </row>
    <row r="55" spans="1:9" ht="12.75">
      <c r="A55" s="7" t="s">
        <v>34</v>
      </c>
      <c r="B55" s="10">
        <v>268</v>
      </c>
      <c r="C55" s="10">
        <v>39</v>
      </c>
      <c r="D55" s="10">
        <v>1</v>
      </c>
      <c r="E55" s="7" t="s">
        <v>8</v>
      </c>
      <c r="F55" s="8">
        <f t="shared" si="4"/>
        <v>40</v>
      </c>
      <c r="G55" s="8">
        <f t="shared" si="4"/>
        <v>40</v>
      </c>
      <c r="H55" s="8">
        <f t="shared" si="3"/>
        <v>1560</v>
      </c>
      <c r="I55" s="8">
        <f t="shared" si="3"/>
        <v>1560</v>
      </c>
    </row>
    <row r="56" spans="1:9" ht="12.75">
      <c r="A56" s="7"/>
      <c r="B56" s="10"/>
      <c r="C56" s="10">
        <v>39</v>
      </c>
      <c r="D56" s="10">
        <v>2</v>
      </c>
      <c r="E56" s="7" t="s">
        <v>8</v>
      </c>
      <c r="F56" s="8">
        <f t="shared" si="4"/>
        <v>40</v>
      </c>
      <c r="G56" s="8">
        <f t="shared" si="4"/>
        <v>40</v>
      </c>
      <c r="H56" s="8">
        <f t="shared" si="3"/>
        <v>1560</v>
      </c>
      <c r="I56" s="8">
        <f t="shared" si="3"/>
        <v>1560</v>
      </c>
    </row>
    <row r="57" spans="1:9" ht="12.75">
      <c r="A57" s="7"/>
      <c r="B57" s="10"/>
      <c r="C57" s="10">
        <v>38</v>
      </c>
      <c r="D57" s="10">
        <v>3</v>
      </c>
      <c r="E57" s="7" t="s">
        <v>8</v>
      </c>
      <c r="F57" s="8">
        <v>0</v>
      </c>
      <c r="G57" s="8">
        <v>0</v>
      </c>
      <c r="H57" s="8">
        <f t="shared" si="3"/>
        <v>0</v>
      </c>
      <c r="I57" s="8">
        <f t="shared" si="3"/>
        <v>0</v>
      </c>
    </row>
    <row r="58" spans="1:9" ht="12.75">
      <c r="A58" s="7"/>
      <c r="B58" s="10"/>
      <c r="C58" s="10">
        <v>38</v>
      </c>
      <c r="D58" s="10">
        <v>4</v>
      </c>
      <c r="E58" s="7" t="s">
        <v>8</v>
      </c>
      <c r="F58" s="8">
        <f t="shared" si="4"/>
        <v>40</v>
      </c>
      <c r="G58" s="8">
        <f t="shared" si="4"/>
        <v>40</v>
      </c>
      <c r="H58" s="8">
        <f t="shared" si="3"/>
        <v>1520</v>
      </c>
      <c r="I58" s="8">
        <f t="shared" si="3"/>
        <v>1520</v>
      </c>
    </row>
    <row r="59" spans="1:9" ht="12.75">
      <c r="A59" s="7"/>
      <c r="B59" s="10"/>
      <c r="C59" s="10">
        <v>38</v>
      </c>
      <c r="D59" s="10">
        <v>5</v>
      </c>
      <c r="E59" s="7" t="s">
        <v>8</v>
      </c>
      <c r="F59" s="8">
        <f t="shared" si="4"/>
        <v>40</v>
      </c>
      <c r="G59" s="8">
        <f t="shared" si="4"/>
        <v>40</v>
      </c>
      <c r="H59" s="8">
        <f t="shared" si="3"/>
        <v>1520</v>
      </c>
      <c r="I59" s="8">
        <f t="shared" si="3"/>
        <v>1520</v>
      </c>
    </row>
    <row r="60" spans="1:9" ht="12.75">
      <c r="A60" s="7"/>
      <c r="B60" s="10"/>
      <c r="C60" s="10">
        <v>38</v>
      </c>
      <c r="D60" s="10">
        <v>6</v>
      </c>
      <c r="E60" s="7" t="s">
        <v>8</v>
      </c>
      <c r="F60" s="8">
        <f t="shared" si="4"/>
        <v>40</v>
      </c>
      <c r="G60" s="8">
        <f t="shared" si="4"/>
        <v>40</v>
      </c>
      <c r="H60" s="8">
        <f t="shared" si="3"/>
        <v>1520</v>
      </c>
      <c r="I60" s="8">
        <f t="shared" si="3"/>
        <v>1520</v>
      </c>
    </row>
    <row r="61" spans="1:9" ht="12.75">
      <c r="A61" s="17"/>
      <c r="B61" s="10"/>
      <c r="C61" s="10">
        <v>38</v>
      </c>
      <c r="D61" s="14">
        <v>7</v>
      </c>
      <c r="E61" s="7" t="s">
        <v>8</v>
      </c>
      <c r="F61" s="8">
        <f t="shared" si="4"/>
        <v>40</v>
      </c>
      <c r="G61" s="8">
        <f t="shared" si="4"/>
        <v>40</v>
      </c>
      <c r="H61" s="8">
        <f t="shared" si="3"/>
        <v>1520</v>
      </c>
      <c r="I61" s="8">
        <f t="shared" si="3"/>
        <v>1520</v>
      </c>
    </row>
    <row r="62" spans="1:9" ht="50.25" customHeight="1">
      <c r="A62" s="9" t="s">
        <v>35</v>
      </c>
      <c r="B62" s="10">
        <v>31</v>
      </c>
      <c r="C62" s="10">
        <v>31</v>
      </c>
      <c r="D62" s="10">
        <v>1</v>
      </c>
      <c r="E62" s="18" t="s">
        <v>36</v>
      </c>
      <c r="F62" s="8">
        <f>(10+35+10+10+34+12+12+10)*4</f>
        <v>532</v>
      </c>
      <c r="G62" s="8">
        <f>(13+40+13+13+34+20+13+10)*4</f>
        <v>624</v>
      </c>
      <c r="H62" s="8">
        <f t="shared" si="3"/>
        <v>16492</v>
      </c>
      <c r="I62" s="8">
        <f t="shared" si="3"/>
        <v>19344</v>
      </c>
    </row>
    <row r="63" spans="1:9" ht="12.75">
      <c r="A63" s="7" t="s">
        <v>37</v>
      </c>
      <c r="B63" s="10">
        <v>123</v>
      </c>
      <c r="C63" s="10">
        <v>123</v>
      </c>
      <c r="D63" s="10">
        <v>1</v>
      </c>
      <c r="E63" s="7" t="s">
        <v>38</v>
      </c>
      <c r="F63" s="8">
        <v>80</v>
      </c>
      <c r="G63" s="8">
        <f>23*4</f>
        <v>92</v>
      </c>
      <c r="H63" s="8">
        <f t="shared" si="3"/>
        <v>9840</v>
      </c>
      <c r="I63" s="8">
        <f t="shared" si="3"/>
        <v>11316</v>
      </c>
    </row>
    <row r="64" spans="1:9" ht="12.75">
      <c r="A64" s="9" t="s">
        <v>39</v>
      </c>
      <c r="B64" s="10">
        <v>262</v>
      </c>
      <c r="C64" s="10">
        <v>262</v>
      </c>
      <c r="D64" s="10">
        <v>1</v>
      </c>
      <c r="E64" s="7" t="s">
        <v>40</v>
      </c>
      <c r="F64" s="8">
        <v>160</v>
      </c>
      <c r="G64" s="8">
        <v>196</v>
      </c>
      <c r="H64" s="8">
        <f t="shared" si="3"/>
        <v>41920</v>
      </c>
      <c r="I64" s="8">
        <f t="shared" si="3"/>
        <v>51352</v>
      </c>
    </row>
    <row r="65" spans="1:9" ht="31.5" customHeight="1">
      <c r="A65" s="7" t="s">
        <v>41</v>
      </c>
      <c r="B65" s="10">
        <v>205</v>
      </c>
      <c r="C65" s="10">
        <v>205</v>
      </c>
      <c r="D65" s="10">
        <v>1</v>
      </c>
      <c r="E65" s="15" t="s">
        <v>42</v>
      </c>
      <c r="F65" s="8">
        <f>(10+10+19+10+10+10+10+10)</f>
        <v>89</v>
      </c>
      <c r="G65" s="8">
        <f>(13+10+19+13+13+13+13+13)</f>
        <v>107</v>
      </c>
      <c r="H65" s="8">
        <f t="shared" si="3"/>
        <v>18245</v>
      </c>
      <c r="I65" s="8">
        <f t="shared" si="3"/>
        <v>21935</v>
      </c>
    </row>
    <row r="66" spans="1:9" ht="12.75">
      <c r="A66" s="9" t="s">
        <v>43</v>
      </c>
      <c r="B66" s="10">
        <v>68</v>
      </c>
      <c r="C66" s="10">
        <v>68</v>
      </c>
      <c r="D66" s="10">
        <v>1</v>
      </c>
      <c r="E66" s="7" t="s">
        <v>22</v>
      </c>
      <c r="F66" s="8">
        <v>80</v>
      </c>
      <c r="G66" s="8">
        <f>23*4</f>
        <v>92</v>
      </c>
      <c r="H66" s="8">
        <f t="shared" si="3"/>
        <v>5440</v>
      </c>
      <c r="I66" s="8">
        <f t="shared" si="3"/>
        <v>6256</v>
      </c>
    </row>
    <row r="67" spans="1:9" ht="12.75">
      <c r="A67" s="7" t="s">
        <v>44</v>
      </c>
      <c r="B67" s="10">
        <v>470</v>
      </c>
      <c r="C67" s="10">
        <f>470/5</f>
        <v>94</v>
      </c>
      <c r="D67" s="10">
        <v>1</v>
      </c>
      <c r="E67" s="7" t="s">
        <v>8</v>
      </c>
      <c r="F67" s="8">
        <f aca="true" t="shared" si="5" ref="F67:G71">10*4</f>
        <v>40</v>
      </c>
      <c r="G67" s="8">
        <f t="shared" si="5"/>
        <v>40</v>
      </c>
      <c r="H67" s="8">
        <f aca="true" t="shared" si="6" ref="H67:I98">F67*$C67</f>
        <v>3760</v>
      </c>
      <c r="I67" s="8">
        <f t="shared" si="6"/>
        <v>3760</v>
      </c>
    </row>
    <row r="68" spans="1:9" ht="12.75">
      <c r="A68" s="17"/>
      <c r="B68" s="10"/>
      <c r="C68" s="10">
        <f>470/5</f>
        <v>94</v>
      </c>
      <c r="D68" s="10">
        <v>2</v>
      </c>
      <c r="E68" s="7" t="s">
        <v>8</v>
      </c>
      <c r="F68" s="8">
        <f t="shared" si="5"/>
        <v>40</v>
      </c>
      <c r="G68" s="8">
        <f t="shared" si="5"/>
        <v>40</v>
      </c>
      <c r="H68" s="8">
        <f t="shared" si="6"/>
        <v>3760</v>
      </c>
      <c r="I68" s="8">
        <f t="shared" si="6"/>
        <v>3760</v>
      </c>
    </row>
    <row r="69" spans="1:9" ht="12.75">
      <c r="A69" s="17"/>
      <c r="B69" s="10"/>
      <c r="C69" s="10">
        <f>470/5</f>
        <v>94</v>
      </c>
      <c r="D69" s="10">
        <v>3</v>
      </c>
      <c r="E69" s="7" t="s">
        <v>8</v>
      </c>
      <c r="F69" s="8">
        <f t="shared" si="5"/>
        <v>40</v>
      </c>
      <c r="G69" s="8">
        <f t="shared" si="5"/>
        <v>40</v>
      </c>
      <c r="H69" s="8">
        <f t="shared" si="6"/>
        <v>3760</v>
      </c>
      <c r="I69" s="8">
        <f t="shared" si="6"/>
        <v>3760</v>
      </c>
    </row>
    <row r="70" spans="1:9" ht="12.75">
      <c r="A70" s="17"/>
      <c r="B70" s="10"/>
      <c r="C70" s="10">
        <f>470/5</f>
        <v>94</v>
      </c>
      <c r="D70" s="10">
        <v>4</v>
      </c>
      <c r="E70" s="7" t="s">
        <v>8</v>
      </c>
      <c r="F70" s="8">
        <f t="shared" si="5"/>
        <v>40</v>
      </c>
      <c r="G70" s="8">
        <f t="shared" si="5"/>
        <v>40</v>
      </c>
      <c r="H70" s="8">
        <f t="shared" si="6"/>
        <v>3760</v>
      </c>
      <c r="I70" s="8">
        <f t="shared" si="6"/>
        <v>3760</v>
      </c>
    </row>
    <row r="71" spans="1:9" ht="12.75">
      <c r="A71" s="17"/>
      <c r="B71" s="10"/>
      <c r="C71" s="10">
        <f>470/5</f>
        <v>94</v>
      </c>
      <c r="D71" s="10">
        <v>5</v>
      </c>
      <c r="E71" s="7" t="s">
        <v>8</v>
      </c>
      <c r="F71" s="8">
        <f t="shared" si="5"/>
        <v>40</v>
      </c>
      <c r="G71" s="8">
        <f t="shared" si="5"/>
        <v>40</v>
      </c>
      <c r="H71" s="8">
        <f t="shared" si="6"/>
        <v>3760</v>
      </c>
      <c r="I71" s="8">
        <f t="shared" si="6"/>
        <v>3760</v>
      </c>
    </row>
    <row r="72" spans="1:9" ht="29.25" customHeight="1">
      <c r="A72" s="9" t="s">
        <v>45</v>
      </c>
      <c r="B72" s="10">
        <v>37</v>
      </c>
      <c r="C72" s="10">
        <v>37</v>
      </c>
      <c r="D72" s="10">
        <v>1</v>
      </c>
      <c r="E72" s="12" t="s">
        <v>46</v>
      </c>
      <c r="F72" s="8">
        <f>(10+10+10+10+10)*4</f>
        <v>200</v>
      </c>
      <c r="G72" s="8">
        <f>62*4</f>
        <v>248</v>
      </c>
      <c r="H72" s="8">
        <f t="shared" si="6"/>
        <v>7400</v>
      </c>
      <c r="I72" s="8">
        <f t="shared" si="6"/>
        <v>9176</v>
      </c>
    </row>
    <row r="73" spans="1:9" ht="12.75">
      <c r="A73" s="7" t="s">
        <v>47</v>
      </c>
      <c r="B73" s="10">
        <v>49</v>
      </c>
      <c r="C73" s="10">
        <v>49</v>
      </c>
      <c r="D73" s="10">
        <v>1</v>
      </c>
      <c r="E73" s="7" t="s">
        <v>8</v>
      </c>
      <c r="F73" s="8">
        <f aca="true" t="shared" si="7" ref="F73:G81">10*4</f>
        <v>40</v>
      </c>
      <c r="G73" s="8">
        <f t="shared" si="7"/>
        <v>40</v>
      </c>
      <c r="H73" s="8">
        <f t="shared" si="6"/>
        <v>1960</v>
      </c>
      <c r="I73" s="8">
        <f t="shared" si="6"/>
        <v>1960</v>
      </c>
    </row>
    <row r="74" spans="1:9" ht="12.75">
      <c r="A74" s="9" t="s">
        <v>48</v>
      </c>
      <c r="B74" s="10">
        <v>400</v>
      </c>
      <c r="C74" s="10">
        <v>400</v>
      </c>
      <c r="D74" s="10">
        <v>1</v>
      </c>
      <c r="E74" s="7" t="s">
        <v>49</v>
      </c>
      <c r="F74" s="8">
        <f>29*4</f>
        <v>116</v>
      </c>
      <c r="G74" s="8">
        <f>29*4</f>
        <v>116</v>
      </c>
      <c r="H74" s="8">
        <f t="shared" si="6"/>
        <v>46400</v>
      </c>
      <c r="I74" s="8">
        <f t="shared" si="6"/>
        <v>46400</v>
      </c>
    </row>
    <row r="75" spans="1:9" ht="12.75">
      <c r="A75" s="7" t="s">
        <v>50</v>
      </c>
      <c r="B75" s="10">
        <v>96</v>
      </c>
      <c r="C75" s="10">
        <v>96</v>
      </c>
      <c r="D75" s="10">
        <v>1</v>
      </c>
      <c r="E75" s="7" t="s">
        <v>8</v>
      </c>
      <c r="F75" s="8">
        <f t="shared" si="7"/>
        <v>40</v>
      </c>
      <c r="G75" s="8">
        <f t="shared" si="7"/>
        <v>40</v>
      </c>
      <c r="H75" s="8">
        <f t="shared" si="6"/>
        <v>3840</v>
      </c>
      <c r="I75" s="8">
        <f t="shared" si="6"/>
        <v>3840</v>
      </c>
    </row>
    <row r="76" spans="1:9" ht="12.75">
      <c r="A76" s="9" t="s">
        <v>51</v>
      </c>
      <c r="B76" s="10">
        <v>67</v>
      </c>
      <c r="C76" s="10">
        <v>7</v>
      </c>
      <c r="D76" s="10">
        <v>1</v>
      </c>
      <c r="E76" s="7" t="s">
        <v>8</v>
      </c>
      <c r="F76" s="8">
        <f t="shared" si="7"/>
        <v>40</v>
      </c>
      <c r="G76" s="8">
        <f t="shared" si="7"/>
        <v>40</v>
      </c>
      <c r="H76" s="8">
        <f t="shared" si="6"/>
        <v>280</v>
      </c>
      <c r="I76" s="8">
        <f t="shared" si="6"/>
        <v>280</v>
      </c>
    </row>
    <row r="77" spans="1:9" ht="12.75">
      <c r="A77" s="9"/>
      <c r="B77" s="10"/>
      <c r="C77" s="10">
        <v>7</v>
      </c>
      <c r="D77" s="10">
        <v>2</v>
      </c>
      <c r="E77" s="7" t="s">
        <v>8</v>
      </c>
      <c r="F77" s="8">
        <f t="shared" si="7"/>
        <v>40</v>
      </c>
      <c r="G77" s="8">
        <f t="shared" si="7"/>
        <v>40</v>
      </c>
      <c r="H77" s="8">
        <f t="shared" si="6"/>
        <v>280</v>
      </c>
      <c r="I77" s="8">
        <f t="shared" si="6"/>
        <v>280</v>
      </c>
    </row>
    <row r="78" spans="1:9" ht="12.75">
      <c r="A78" s="9"/>
      <c r="B78" s="10"/>
      <c r="C78" s="10">
        <v>7</v>
      </c>
      <c r="D78" s="10">
        <v>3</v>
      </c>
      <c r="E78" s="7" t="s">
        <v>8</v>
      </c>
      <c r="F78" s="8">
        <f t="shared" si="7"/>
        <v>40</v>
      </c>
      <c r="G78" s="8">
        <f t="shared" si="7"/>
        <v>40</v>
      </c>
      <c r="H78" s="8">
        <f t="shared" si="6"/>
        <v>280</v>
      </c>
      <c r="I78" s="8">
        <f t="shared" si="6"/>
        <v>280</v>
      </c>
    </row>
    <row r="79" spans="1:9" ht="12.75">
      <c r="A79" s="9"/>
      <c r="B79" s="10"/>
      <c r="C79" s="10">
        <v>7</v>
      </c>
      <c r="D79" s="10">
        <v>4</v>
      </c>
      <c r="E79" s="7" t="s">
        <v>8</v>
      </c>
      <c r="F79" s="8">
        <f t="shared" si="7"/>
        <v>40</v>
      </c>
      <c r="G79" s="8">
        <f t="shared" si="7"/>
        <v>40</v>
      </c>
      <c r="H79" s="8">
        <f t="shared" si="6"/>
        <v>280</v>
      </c>
      <c r="I79" s="8">
        <f t="shared" si="6"/>
        <v>280</v>
      </c>
    </row>
    <row r="80" spans="1:9" ht="12.75">
      <c r="A80" s="9"/>
      <c r="B80" s="10"/>
      <c r="C80" s="10">
        <v>7</v>
      </c>
      <c r="D80" s="10">
        <v>5</v>
      </c>
      <c r="E80" s="7" t="s">
        <v>8</v>
      </c>
      <c r="F80" s="8">
        <f t="shared" si="7"/>
        <v>40</v>
      </c>
      <c r="G80" s="8">
        <f t="shared" si="7"/>
        <v>40</v>
      </c>
      <c r="H80" s="8">
        <f t="shared" si="6"/>
        <v>280</v>
      </c>
      <c r="I80" s="8">
        <f t="shared" si="6"/>
        <v>280</v>
      </c>
    </row>
    <row r="81" spans="1:9" ht="12.75">
      <c r="A81" s="9"/>
      <c r="B81" s="10"/>
      <c r="C81" s="10">
        <v>7</v>
      </c>
      <c r="D81" s="10">
        <v>6</v>
      </c>
      <c r="E81" s="7" t="s">
        <v>8</v>
      </c>
      <c r="F81" s="8">
        <f t="shared" si="7"/>
        <v>40</v>
      </c>
      <c r="G81" s="8">
        <f t="shared" si="7"/>
        <v>40</v>
      </c>
      <c r="H81" s="8">
        <f t="shared" si="6"/>
        <v>280</v>
      </c>
      <c r="I81" s="8">
        <f t="shared" si="6"/>
        <v>280</v>
      </c>
    </row>
    <row r="82" spans="1:9" ht="28.5" customHeight="1">
      <c r="A82" s="9"/>
      <c r="B82" s="10"/>
      <c r="C82" s="10">
        <v>7</v>
      </c>
      <c r="D82" s="10">
        <v>7</v>
      </c>
      <c r="E82" s="12" t="s">
        <v>52</v>
      </c>
      <c r="F82" s="8">
        <f>67*4</f>
        <v>268</v>
      </c>
      <c r="G82" s="8">
        <f>67*4</f>
        <v>268</v>
      </c>
      <c r="H82" s="8">
        <f t="shared" si="6"/>
        <v>1876</v>
      </c>
      <c r="I82" s="8">
        <f t="shared" si="6"/>
        <v>1876</v>
      </c>
    </row>
    <row r="83" spans="1:9" ht="12.75">
      <c r="A83" s="9"/>
      <c r="B83" s="10"/>
      <c r="C83" s="10">
        <v>6</v>
      </c>
      <c r="D83" s="10">
        <v>8</v>
      </c>
      <c r="E83" s="7" t="s">
        <v>8</v>
      </c>
      <c r="F83" s="8">
        <f aca="true" t="shared" si="8" ref="F83:G91">10*4</f>
        <v>40</v>
      </c>
      <c r="G83" s="8">
        <f t="shared" si="8"/>
        <v>40</v>
      </c>
      <c r="H83" s="8">
        <f t="shared" si="6"/>
        <v>240</v>
      </c>
      <c r="I83" s="8">
        <f t="shared" si="6"/>
        <v>240</v>
      </c>
    </row>
    <row r="84" spans="1:9" ht="12.75">
      <c r="A84" s="9"/>
      <c r="B84" s="10"/>
      <c r="C84" s="10">
        <v>6</v>
      </c>
      <c r="D84" s="10">
        <v>9</v>
      </c>
      <c r="E84" s="7" t="s">
        <v>8</v>
      </c>
      <c r="F84" s="8">
        <f t="shared" si="8"/>
        <v>40</v>
      </c>
      <c r="G84" s="8">
        <f t="shared" si="8"/>
        <v>40</v>
      </c>
      <c r="H84" s="8">
        <f t="shared" si="6"/>
        <v>240</v>
      </c>
      <c r="I84" s="8">
        <f t="shared" si="6"/>
        <v>240</v>
      </c>
    </row>
    <row r="85" spans="1:9" ht="12.75">
      <c r="A85" s="9"/>
      <c r="B85" s="10"/>
      <c r="C85" s="10">
        <v>6</v>
      </c>
      <c r="D85" s="10">
        <v>10</v>
      </c>
      <c r="E85" s="7" t="s">
        <v>8</v>
      </c>
      <c r="F85" s="8">
        <f t="shared" si="8"/>
        <v>40</v>
      </c>
      <c r="G85" s="8">
        <f t="shared" si="8"/>
        <v>40</v>
      </c>
      <c r="H85" s="8">
        <f t="shared" si="6"/>
        <v>240</v>
      </c>
      <c r="I85" s="8">
        <f t="shared" si="6"/>
        <v>240</v>
      </c>
    </row>
    <row r="86" spans="1:9" ht="12.75">
      <c r="A86" s="7" t="s">
        <v>53</v>
      </c>
      <c r="B86" s="10">
        <v>37</v>
      </c>
      <c r="C86" s="10">
        <v>13</v>
      </c>
      <c r="D86" s="10">
        <v>1</v>
      </c>
      <c r="E86" s="7" t="s">
        <v>8</v>
      </c>
      <c r="F86" s="8">
        <f t="shared" si="8"/>
        <v>40</v>
      </c>
      <c r="G86" s="8">
        <f t="shared" si="8"/>
        <v>40</v>
      </c>
      <c r="H86" s="8">
        <f t="shared" si="6"/>
        <v>520</v>
      </c>
      <c r="I86" s="8">
        <f t="shared" si="6"/>
        <v>520</v>
      </c>
    </row>
    <row r="87" spans="1:9" ht="12.75">
      <c r="A87" s="7"/>
      <c r="B87" s="10"/>
      <c r="C87" s="10">
        <v>12</v>
      </c>
      <c r="D87" s="10">
        <v>2</v>
      </c>
      <c r="E87" s="7" t="s">
        <v>8</v>
      </c>
      <c r="F87" s="8">
        <f t="shared" si="8"/>
        <v>40</v>
      </c>
      <c r="G87" s="8">
        <f t="shared" si="8"/>
        <v>40</v>
      </c>
      <c r="H87" s="8">
        <f t="shared" si="6"/>
        <v>480</v>
      </c>
      <c r="I87" s="8">
        <f t="shared" si="6"/>
        <v>480</v>
      </c>
    </row>
    <row r="88" spans="1:9" ht="12.75">
      <c r="A88" s="7"/>
      <c r="B88" s="10"/>
      <c r="C88" s="10">
        <v>12</v>
      </c>
      <c r="D88" s="10">
        <v>3</v>
      </c>
      <c r="E88" s="7" t="s">
        <v>8</v>
      </c>
      <c r="F88" s="8">
        <f t="shared" si="8"/>
        <v>40</v>
      </c>
      <c r="G88" s="8">
        <f t="shared" si="8"/>
        <v>40</v>
      </c>
      <c r="H88" s="8">
        <f t="shared" si="6"/>
        <v>480</v>
      </c>
      <c r="I88" s="8">
        <f t="shared" si="6"/>
        <v>480</v>
      </c>
    </row>
    <row r="89" spans="1:9" ht="12.75">
      <c r="A89" s="9" t="s">
        <v>54</v>
      </c>
      <c r="B89" s="10">
        <v>9</v>
      </c>
      <c r="C89" s="10">
        <v>5</v>
      </c>
      <c r="D89" s="10">
        <v>1</v>
      </c>
      <c r="E89" s="7" t="s">
        <v>8</v>
      </c>
      <c r="F89" s="8">
        <f t="shared" si="8"/>
        <v>40</v>
      </c>
      <c r="G89" s="8">
        <f t="shared" si="8"/>
        <v>40</v>
      </c>
      <c r="H89" s="8">
        <f t="shared" si="6"/>
        <v>200</v>
      </c>
      <c r="I89" s="8">
        <f t="shared" si="6"/>
        <v>200</v>
      </c>
    </row>
    <row r="90" spans="1:9" ht="12.75">
      <c r="A90" s="9"/>
      <c r="B90" s="10"/>
      <c r="C90" s="10">
        <v>4</v>
      </c>
      <c r="D90" s="10">
        <v>1</v>
      </c>
      <c r="E90" s="7" t="s">
        <v>8</v>
      </c>
      <c r="F90" s="8">
        <f t="shared" si="8"/>
        <v>40</v>
      </c>
      <c r="G90" s="8">
        <f t="shared" si="8"/>
        <v>40</v>
      </c>
      <c r="H90" s="8">
        <f t="shared" si="6"/>
        <v>160</v>
      </c>
      <c r="I90" s="8">
        <f t="shared" si="6"/>
        <v>160</v>
      </c>
    </row>
    <row r="91" spans="1:9" ht="12.75">
      <c r="A91" s="7" t="s">
        <v>55</v>
      </c>
      <c r="B91" s="10">
        <v>25</v>
      </c>
      <c r="C91" s="10">
        <v>25</v>
      </c>
      <c r="D91" s="10">
        <v>1</v>
      </c>
      <c r="E91" s="7" t="s">
        <v>8</v>
      </c>
      <c r="F91" s="8">
        <f t="shared" si="8"/>
        <v>40</v>
      </c>
      <c r="G91" s="8">
        <f t="shared" si="8"/>
        <v>40</v>
      </c>
      <c r="H91" s="8">
        <f t="shared" si="6"/>
        <v>1000</v>
      </c>
      <c r="I91" s="8">
        <f t="shared" si="6"/>
        <v>1000</v>
      </c>
    </row>
    <row r="92" spans="1:9" ht="12.75">
      <c r="A92" s="9" t="s">
        <v>56</v>
      </c>
      <c r="B92" s="10">
        <v>111</v>
      </c>
      <c r="C92" s="10">
        <v>12</v>
      </c>
      <c r="D92" s="10">
        <v>1</v>
      </c>
      <c r="E92" s="7" t="s">
        <v>16</v>
      </c>
      <c r="F92" s="8">
        <v>80</v>
      </c>
      <c r="G92" s="8">
        <f>23*4</f>
        <v>92</v>
      </c>
      <c r="H92" s="8">
        <f t="shared" si="6"/>
        <v>960</v>
      </c>
      <c r="I92" s="8">
        <f t="shared" si="6"/>
        <v>1104</v>
      </c>
    </row>
    <row r="93" spans="1:9" ht="12.75">
      <c r="A93" s="9"/>
      <c r="B93" s="10"/>
      <c r="C93" s="10">
        <v>11</v>
      </c>
      <c r="D93" s="10">
        <v>2</v>
      </c>
      <c r="E93" s="7" t="s">
        <v>16</v>
      </c>
      <c r="F93" s="8">
        <v>80</v>
      </c>
      <c r="G93" s="8">
        <f>23*4</f>
        <v>92</v>
      </c>
      <c r="H93" s="8">
        <f t="shared" si="6"/>
        <v>880</v>
      </c>
      <c r="I93" s="8">
        <f t="shared" si="6"/>
        <v>1012</v>
      </c>
    </row>
    <row r="94" spans="1:9" ht="12.75">
      <c r="A94" s="9"/>
      <c r="B94" s="10"/>
      <c r="C94" s="10">
        <v>11</v>
      </c>
      <c r="D94" s="10">
        <v>3</v>
      </c>
      <c r="E94" s="7" t="s">
        <v>16</v>
      </c>
      <c r="F94" s="8">
        <v>80</v>
      </c>
      <c r="G94" s="8">
        <f>23*4</f>
        <v>92</v>
      </c>
      <c r="H94" s="8">
        <f t="shared" si="6"/>
        <v>880</v>
      </c>
      <c r="I94" s="8">
        <f t="shared" si="6"/>
        <v>1012</v>
      </c>
    </row>
    <row r="95" spans="1:9" ht="12.75">
      <c r="A95" s="9"/>
      <c r="B95" s="10"/>
      <c r="C95" s="10">
        <v>11</v>
      </c>
      <c r="D95" s="10">
        <v>4</v>
      </c>
      <c r="E95" s="7" t="s">
        <v>16</v>
      </c>
      <c r="F95" s="8">
        <v>80</v>
      </c>
      <c r="G95" s="8">
        <f>23*4</f>
        <v>92</v>
      </c>
      <c r="H95" s="8">
        <f t="shared" si="6"/>
        <v>880</v>
      </c>
      <c r="I95" s="8">
        <f t="shared" si="6"/>
        <v>1012</v>
      </c>
    </row>
    <row r="96" spans="1:9" ht="12.75">
      <c r="A96" s="9"/>
      <c r="B96" s="10"/>
      <c r="C96" s="10">
        <v>11</v>
      </c>
      <c r="D96" s="10">
        <v>5</v>
      </c>
      <c r="E96" s="7" t="s">
        <v>8</v>
      </c>
      <c r="F96" s="8">
        <f aca="true" t="shared" si="9" ref="F96:G101">10*4</f>
        <v>40</v>
      </c>
      <c r="G96" s="8">
        <f t="shared" si="9"/>
        <v>40</v>
      </c>
      <c r="H96" s="8">
        <f t="shared" si="6"/>
        <v>440</v>
      </c>
      <c r="I96" s="8">
        <f t="shared" si="6"/>
        <v>440</v>
      </c>
    </row>
    <row r="97" spans="1:9" ht="12.75">
      <c r="A97" s="9"/>
      <c r="B97" s="10"/>
      <c r="C97" s="10">
        <v>11</v>
      </c>
      <c r="D97" s="10">
        <v>6</v>
      </c>
      <c r="E97" s="7" t="s">
        <v>8</v>
      </c>
      <c r="F97" s="8">
        <f t="shared" si="9"/>
        <v>40</v>
      </c>
      <c r="G97" s="8">
        <f t="shared" si="9"/>
        <v>40</v>
      </c>
      <c r="H97" s="8">
        <f t="shared" si="6"/>
        <v>440</v>
      </c>
      <c r="I97" s="8">
        <f t="shared" si="6"/>
        <v>440</v>
      </c>
    </row>
    <row r="98" spans="1:9" ht="12.75">
      <c r="A98" s="9"/>
      <c r="B98" s="10"/>
      <c r="C98" s="10">
        <v>11</v>
      </c>
      <c r="D98" s="10">
        <v>7</v>
      </c>
      <c r="E98" s="7" t="s">
        <v>8</v>
      </c>
      <c r="F98" s="8">
        <f t="shared" si="9"/>
        <v>40</v>
      </c>
      <c r="G98" s="8">
        <f t="shared" si="9"/>
        <v>40</v>
      </c>
      <c r="H98" s="8">
        <f t="shared" si="6"/>
        <v>440</v>
      </c>
      <c r="I98" s="8">
        <f t="shared" si="6"/>
        <v>440</v>
      </c>
    </row>
    <row r="99" spans="1:9" ht="12.75">
      <c r="A99" s="9"/>
      <c r="B99" s="10"/>
      <c r="C99" s="10">
        <v>11</v>
      </c>
      <c r="D99" s="10">
        <v>8</v>
      </c>
      <c r="E99" s="7" t="s">
        <v>8</v>
      </c>
      <c r="F99" s="8">
        <f t="shared" si="9"/>
        <v>40</v>
      </c>
      <c r="G99" s="8">
        <f t="shared" si="9"/>
        <v>40</v>
      </c>
      <c r="H99" s="8">
        <f aca="true" t="shared" si="10" ref="H99:I110">F99*$C99</f>
        <v>440</v>
      </c>
      <c r="I99" s="8">
        <f t="shared" si="10"/>
        <v>440</v>
      </c>
    </row>
    <row r="100" spans="1:9" ht="12.75">
      <c r="A100" s="9"/>
      <c r="B100" s="10"/>
      <c r="C100" s="10">
        <v>11</v>
      </c>
      <c r="D100" s="10">
        <v>9</v>
      </c>
      <c r="E100" s="7" t="s">
        <v>8</v>
      </c>
      <c r="F100" s="8">
        <f t="shared" si="9"/>
        <v>40</v>
      </c>
      <c r="G100" s="8">
        <f t="shared" si="9"/>
        <v>40</v>
      </c>
      <c r="H100" s="8">
        <f t="shared" si="10"/>
        <v>440</v>
      </c>
      <c r="I100" s="8">
        <f t="shared" si="10"/>
        <v>440</v>
      </c>
    </row>
    <row r="101" spans="1:9" ht="12.75">
      <c r="A101" s="9"/>
      <c r="B101" s="10"/>
      <c r="C101" s="10">
        <v>11</v>
      </c>
      <c r="D101" s="10">
        <v>10</v>
      </c>
      <c r="E101" s="7" t="s">
        <v>8</v>
      </c>
      <c r="F101" s="8">
        <f t="shared" si="9"/>
        <v>40</v>
      </c>
      <c r="G101" s="8">
        <f t="shared" si="9"/>
        <v>40</v>
      </c>
      <c r="H101" s="8">
        <f t="shared" si="10"/>
        <v>440</v>
      </c>
      <c r="I101" s="8">
        <f t="shared" si="10"/>
        <v>440</v>
      </c>
    </row>
    <row r="102" spans="1:9" ht="12.75">
      <c r="A102" s="7" t="s">
        <v>57</v>
      </c>
      <c r="B102" s="10">
        <v>4</v>
      </c>
      <c r="C102" s="10">
        <v>4</v>
      </c>
      <c r="D102" s="10">
        <v>1</v>
      </c>
      <c r="E102" s="7" t="s">
        <v>8</v>
      </c>
      <c r="F102" s="8">
        <f>10*4</f>
        <v>40</v>
      </c>
      <c r="G102" s="8">
        <f>10*4</f>
        <v>40</v>
      </c>
      <c r="H102" s="8">
        <f t="shared" si="10"/>
        <v>160</v>
      </c>
      <c r="I102" s="8">
        <f t="shared" si="10"/>
        <v>160</v>
      </c>
    </row>
    <row r="103" spans="1:9" ht="28.5" customHeight="1">
      <c r="A103" s="9" t="s">
        <v>58</v>
      </c>
      <c r="B103" s="10">
        <v>104</v>
      </c>
      <c r="C103" s="10">
        <v>52</v>
      </c>
      <c r="D103" s="10">
        <v>1</v>
      </c>
      <c r="E103" s="12" t="s">
        <v>59</v>
      </c>
      <c r="F103" s="8">
        <f>59*4</f>
        <v>236</v>
      </c>
      <c r="G103" s="8">
        <f>68*4</f>
        <v>272</v>
      </c>
      <c r="H103" s="8">
        <f t="shared" si="10"/>
        <v>12272</v>
      </c>
      <c r="I103" s="8">
        <f t="shared" si="10"/>
        <v>14144</v>
      </c>
    </row>
    <row r="104" spans="1:9" ht="12.75">
      <c r="A104" s="9"/>
      <c r="B104" s="10"/>
      <c r="C104" s="10">
        <v>52</v>
      </c>
      <c r="D104" s="10">
        <v>2</v>
      </c>
      <c r="E104" s="7" t="s">
        <v>60</v>
      </c>
      <c r="F104" s="8">
        <f>42*4</f>
        <v>168</v>
      </c>
      <c r="G104" s="8">
        <f>45*4</f>
        <v>180</v>
      </c>
      <c r="H104" s="8">
        <f t="shared" si="10"/>
        <v>8736</v>
      </c>
      <c r="I104" s="8">
        <f t="shared" si="10"/>
        <v>9360</v>
      </c>
    </row>
    <row r="105" spans="1:9" ht="12.75">
      <c r="A105" s="7" t="s">
        <v>61</v>
      </c>
      <c r="B105" s="10">
        <v>91</v>
      </c>
      <c r="C105" s="10">
        <v>46</v>
      </c>
      <c r="D105" s="10">
        <v>1</v>
      </c>
      <c r="E105" s="7" t="s">
        <v>8</v>
      </c>
      <c r="F105" s="8">
        <f aca="true" t="shared" si="11" ref="F105:G107">10*4</f>
        <v>40</v>
      </c>
      <c r="G105" s="8">
        <f t="shared" si="11"/>
        <v>40</v>
      </c>
      <c r="H105" s="8">
        <f t="shared" si="10"/>
        <v>1840</v>
      </c>
      <c r="I105" s="8">
        <f t="shared" si="10"/>
        <v>1840</v>
      </c>
    </row>
    <row r="106" spans="1:9" ht="12.75">
      <c r="A106" s="7"/>
      <c r="B106" s="10"/>
      <c r="C106" s="10">
        <v>45</v>
      </c>
      <c r="D106" s="10">
        <v>2</v>
      </c>
      <c r="E106" s="7" t="s">
        <v>8</v>
      </c>
      <c r="F106" s="8">
        <f t="shared" si="11"/>
        <v>40</v>
      </c>
      <c r="G106" s="8">
        <f t="shared" si="11"/>
        <v>40</v>
      </c>
      <c r="H106" s="8">
        <f t="shared" si="10"/>
        <v>1800</v>
      </c>
      <c r="I106" s="8">
        <f t="shared" si="10"/>
        <v>1800</v>
      </c>
    </row>
    <row r="107" spans="1:9" ht="12.75">
      <c r="A107" s="9" t="s">
        <v>62</v>
      </c>
      <c r="B107" s="10">
        <v>110</v>
      </c>
      <c r="C107" s="10">
        <v>37</v>
      </c>
      <c r="D107" s="10">
        <v>1</v>
      </c>
      <c r="E107" s="7" t="s">
        <v>8</v>
      </c>
      <c r="F107" s="8">
        <f t="shared" si="11"/>
        <v>40</v>
      </c>
      <c r="G107" s="8">
        <f t="shared" si="11"/>
        <v>40</v>
      </c>
      <c r="H107" s="8">
        <f t="shared" si="10"/>
        <v>1480</v>
      </c>
      <c r="I107" s="8">
        <f t="shared" si="10"/>
        <v>1480</v>
      </c>
    </row>
    <row r="108" spans="1:9" ht="12.75">
      <c r="A108" s="9"/>
      <c r="B108" s="10"/>
      <c r="C108" s="10">
        <v>37</v>
      </c>
      <c r="D108" s="10">
        <v>2</v>
      </c>
      <c r="E108" s="7" t="s">
        <v>63</v>
      </c>
      <c r="F108" s="8">
        <v>120</v>
      </c>
      <c r="G108" s="8">
        <f>36*4</f>
        <v>144</v>
      </c>
      <c r="H108" s="8">
        <f t="shared" si="10"/>
        <v>4440</v>
      </c>
      <c r="I108" s="8">
        <f t="shared" si="10"/>
        <v>5328</v>
      </c>
    </row>
    <row r="109" spans="1:9" ht="12.75">
      <c r="A109" s="9"/>
      <c r="B109" s="10"/>
      <c r="C109" s="10">
        <v>36</v>
      </c>
      <c r="D109" s="10">
        <v>3</v>
      </c>
      <c r="E109" s="7" t="s">
        <v>8</v>
      </c>
      <c r="F109" s="8">
        <f>10*4</f>
        <v>40</v>
      </c>
      <c r="G109" s="8">
        <f>10*4</f>
        <v>40</v>
      </c>
      <c r="H109" s="8">
        <f t="shared" si="10"/>
        <v>1440</v>
      </c>
      <c r="I109" s="8">
        <f t="shared" si="10"/>
        <v>1440</v>
      </c>
    </row>
    <row r="110" spans="1:9" ht="12.75">
      <c r="A110" s="7" t="s">
        <v>64</v>
      </c>
      <c r="B110" s="10">
        <v>12</v>
      </c>
      <c r="C110" s="19">
        <v>12</v>
      </c>
      <c r="D110" s="19">
        <v>1</v>
      </c>
      <c r="E110" s="20" t="s">
        <v>8</v>
      </c>
      <c r="F110" s="21">
        <f>10*4</f>
        <v>40</v>
      </c>
      <c r="G110" s="21">
        <f>10*4</f>
        <v>40</v>
      </c>
      <c r="H110" s="21">
        <f t="shared" si="10"/>
        <v>480</v>
      </c>
      <c r="I110" s="21">
        <f t="shared" si="10"/>
        <v>480</v>
      </c>
    </row>
    <row r="111" spans="2:9" ht="14.25">
      <c r="B111">
        <f>SUM(B3:B110)</f>
        <v>3656</v>
      </c>
      <c r="C111">
        <f>SUM(C3:C110)</f>
        <v>3656</v>
      </c>
      <c r="G111" s="34" t="s">
        <v>85</v>
      </c>
      <c r="H111" s="35">
        <f>SUM(H3:H110)</f>
        <v>346117</v>
      </c>
      <c r="I111" s="36">
        <f>SUM(I3:I110)</f>
        <v>380811</v>
      </c>
    </row>
    <row r="112" ht="12.75">
      <c r="A112" t="s">
        <v>65</v>
      </c>
    </row>
    <row r="113" ht="12.75">
      <c r="A113" t="s">
        <v>66</v>
      </c>
    </row>
    <row r="114" spans="1:9" ht="12.75">
      <c r="A114" t="s">
        <v>67</v>
      </c>
      <c r="H114" s="24" t="s">
        <v>68</v>
      </c>
      <c r="I114" s="25">
        <f>245*3656</f>
        <v>895720</v>
      </c>
    </row>
    <row r="115" spans="1:9" ht="12.75">
      <c r="A115" s="26" t="s">
        <v>69</v>
      </c>
      <c r="H115" s="27" t="s">
        <v>70</v>
      </c>
      <c r="I115" s="27"/>
    </row>
    <row r="116" ht="12.75">
      <c r="A116" t="s">
        <v>71</v>
      </c>
    </row>
    <row r="117" ht="12.75">
      <c r="A117" s="26" t="s">
        <v>72</v>
      </c>
    </row>
    <row r="118" spans="1:9" ht="13.5" customHeight="1">
      <c r="A118" s="26" t="s">
        <v>73</v>
      </c>
      <c r="G118" s="33" t="s">
        <v>74</v>
      </c>
      <c r="H118" s="33"/>
      <c r="I118" s="33"/>
    </row>
    <row r="119" spans="1:9" ht="13.5" customHeight="1">
      <c r="A119" s="26" t="s">
        <v>75</v>
      </c>
      <c r="G119" s="33"/>
      <c r="H119" s="33"/>
      <c r="I119" s="33"/>
    </row>
    <row r="120" spans="1:9" ht="12.75">
      <c r="A120" s="28" t="s">
        <v>76</v>
      </c>
      <c r="G120" s="33"/>
      <c r="H120" s="33"/>
      <c r="I120" s="33"/>
    </row>
    <row r="121" spans="1:9" ht="12.75">
      <c r="A121" s="26" t="s">
        <v>77</v>
      </c>
      <c r="G121" s="33"/>
      <c r="H121" s="33"/>
      <c r="I121" s="33"/>
    </row>
    <row r="122" spans="1:9" ht="12.75">
      <c r="A122" s="26" t="s">
        <v>78</v>
      </c>
      <c r="G122" s="33"/>
      <c r="H122" s="33"/>
      <c r="I122" s="33"/>
    </row>
    <row r="123" spans="1:9" ht="12.75">
      <c r="A123" s="28" t="s">
        <v>79</v>
      </c>
      <c r="G123" s="33"/>
      <c r="H123" s="33"/>
      <c r="I123" s="33"/>
    </row>
    <row r="124" spans="1:9" ht="12.75">
      <c r="A124" t="s">
        <v>80</v>
      </c>
      <c r="G124" s="33"/>
      <c r="H124" s="33"/>
      <c r="I124" s="33"/>
    </row>
    <row r="125" spans="1:9" ht="12.75">
      <c r="A125" t="s">
        <v>81</v>
      </c>
      <c r="G125" s="33"/>
      <c r="H125" s="33"/>
      <c r="I125" s="33"/>
    </row>
    <row r="126" ht="12.75">
      <c r="A126" t="s">
        <v>82</v>
      </c>
    </row>
    <row r="127" ht="12.75">
      <c r="A127" s="26" t="s">
        <v>83</v>
      </c>
    </row>
    <row r="128" ht="12.75">
      <c r="A128" t="s">
        <v>84</v>
      </c>
    </row>
    <row r="130" spans="2:8" ht="12.75" customHeight="1">
      <c r="B130" s="29"/>
      <c r="C130" s="29"/>
      <c r="D130" s="29"/>
      <c r="E130" s="29"/>
      <c r="F130" s="29"/>
      <c r="G130" s="29"/>
      <c r="H130" s="29"/>
    </row>
    <row r="131" spans="1:8" ht="12.75">
      <c r="A131" s="29"/>
      <c r="B131" s="29"/>
      <c r="C131" s="29"/>
      <c r="D131" s="29"/>
      <c r="E131" s="29"/>
      <c r="F131" s="29"/>
      <c r="G131" s="29"/>
      <c r="H131" s="29"/>
    </row>
  </sheetData>
  <mergeCells count="3">
    <mergeCell ref="F1:G1"/>
    <mergeCell ref="H1:I1"/>
    <mergeCell ref="G118:I1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ralbert</dc:creator>
  <cp:keywords/>
  <dc:description/>
  <cp:lastModifiedBy>ralbert</cp:lastModifiedBy>
  <dcterms:created xsi:type="dcterms:W3CDTF">2005-11-09T19:02:27Z</dcterms:created>
  <dcterms:modified xsi:type="dcterms:W3CDTF">2005-11-09T19:20:11Z</dcterms:modified>
  <cp:category/>
  <cp:version/>
  <cp:contentType/>
  <cp:contentStatus/>
</cp:coreProperties>
</file>