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20" windowHeight="4500" activeTab="0"/>
  </bookViews>
  <sheets>
    <sheet name="Pressure System Calc. Worksheet" sheetId="1" r:id="rId1"/>
    <sheet name="Pressure System Worksheet Cont." sheetId="2" r:id="rId2"/>
    <sheet name="Misc. Data" sheetId="3" state="hidden" r:id="rId3"/>
  </sheets>
  <definedNames>
    <definedName name="_xlnm.Print_Area" localSheetId="0">'Pressure System Calc. Worksheet'!$A$1:$N$69</definedName>
    <definedName name="_xlnm.Print_Area" localSheetId="1">'Pressure System Worksheet Cont.'!$A$1:$O$54</definedName>
  </definedNames>
  <calcPr fullCalcOnLoad="1"/>
</workbook>
</file>

<file path=xl/sharedStrings.xml><?xml version="1.0" encoding="utf-8"?>
<sst xmlns="http://schemas.openxmlformats.org/spreadsheetml/2006/main" count="321" uniqueCount="196">
  <si>
    <t>1. Determine the number of animals using the system:</t>
  </si>
  <si>
    <t># of animals to use system:</t>
  </si>
  <si>
    <t>Animal Type:</t>
  </si>
  <si>
    <t>Beef Cattle</t>
  </si>
  <si>
    <t>Milking Cows</t>
  </si>
  <si>
    <t>Dry Cows</t>
  </si>
  <si>
    <t>Sheep</t>
  </si>
  <si>
    <t>Swine</t>
  </si>
  <si>
    <t>Horse</t>
  </si>
  <si>
    <t>Beef Calves</t>
  </si>
  <si>
    <t>Consumption per animal per day:</t>
  </si>
  <si>
    <t>gallons</t>
  </si>
  <si>
    <t xml:space="preserve"> </t>
  </si>
  <si>
    <t>2. Determine the water demand the animals will have per typical day:</t>
  </si>
  <si>
    <t>X</t>
  </si>
  <si>
    <t>gallons/day</t>
  </si>
  <si>
    <t>=</t>
  </si>
  <si>
    <t>gallons/day/animal</t>
  </si>
  <si>
    <t>Total Demand</t>
  </si>
  <si>
    <t>Total Demand of</t>
  </si>
  <si>
    <r>
      <t xml:space="preserve">gallons per minute </t>
    </r>
    <r>
      <rPr>
        <b/>
        <sz val="10"/>
        <rFont val="Arial"/>
        <family val="2"/>
      </rPr>
      <t>(TSR)</t>
    </r>
  </si>
  <si>
    <t>5. Measure distance to farthest watering point:</t>
  </si>
  <si>
    <t>feet</t>
  </si>
  <si>
    <t>6. Determine vertical elevation difference from the pressure tank to the highest watering point:</t>
  </si>
  <si>
    <t>7. Friction loss in the pipeline:</t>
  </si>
  <si>
    <t>Select type of pipe to be used:</t>
  </si>
  <si>
    <t>Plastic</t>
  </si>
  <si>
    <t>Steel</t>
  </si>
  <si>
    <t>Copper</t>
  </si>
  <si>
    <t>1/2"</t>
  </si>
  <si>
    <t>3/4"</t>
  </si>
  <si>
    <t>1"</t>
  </si>
  <si>
    <t>1-1/4"</t>
  </si>
  <si>
    <t>1-1/2"</t>
  </si>
  <si>
    <t>2"</t>
  </si>
  <si>
    <t>Select Diameter of pipe to be used:</t>
  </si>
  <si>
    <t>Insert Coupling</t>
  </si>
  <si>
    <t>Threaded adapter-Plastic or Copper to thread</t>
  </si>
  <si>
    <t>Standard tee, straight flow thru run</t>
  </si>
  <si>
    <t>Standard tee, turn flow thru</t>
  </si>
  <si>
    <t>Gate or ball valve</t>
  </si>
  <si>
    <t>Swing check valve</t>
  </si>
  <si>
    <t>Fitting type:</t>
  </si>
  <si>
    <t># of fittings:</t>
  </si>
  <si>
    <t># :</t>
  </si>
  <si>
    <t>X E.L.</t>
  </si>
  <si>
    <t>Length added (ft):</t>
  </si>
  <si>
    <t>P31=2</t>
  </si>
  <si>
    <t>P31=3</t>
  </si>
  <si>
    <t>P31=4</t>
  </si>
  <si>
    <t>P31=5</t>
  </si>
  <si>
    <t>P31=6</t>
  </si>
  <si>
    <t>P31=7</t>
  </si>
  <si>
    <t>P31=8</t>
  </si>
  <si>
    <t>Equivalent Length Values for Plastic Pipe</t>
  </si>
  <si>
    <t>90 degree standard elbow</t>
  </si>
  <si>
    <t>Equivalent Length Values for Steel Pipe</t>
  </si>
  <si>
    <t>Equivalent Length Values for Copper Pipe</t>
  </si>
  <si>
    <r>
      <t>b:</t>
    </r>
    <r>
      <rPr>
        <sz val="10"/>
        <rFont val="Arial"/>
        <family val="0"/>
      </rPr>
      <t xml:space="preserve"> Add additional pipe lengths due to fittings.  Multiply number of fittings by their Equivalent Lengths (E.L.) and total:</t>
    </r>
  </si>
  <si>
    <t>Total length added by fittings:</t>
  </si>
  <si>
    <t>feet to measured length of</t>
  </si>
  <si>
    <t>feet (from Step 5) to determine total overall length in feet =</t>
  </si>
  <si>
    <t>psi</t>
  </si>
  <si>
    <t>Actual Diameters for Steel and Plastic Pipe</t>
  </si>
  <si>
    <t>Actual Diameters for Copper Pipe</t>
  </si>
  <si>
    <t>Total calculated length =</t>
  </si>
  <si>
    <t>so the calculated friction loss will be =</t>
  </si>
  <si>
    <t xml:space="preserve">/100 feet X </t>
  </si>
  <si>
    <t>feet.</t>
  </si>
  <si>
    <t>This is equivalent to a loss of:</t>
  </si>
  <si>
    <t>The total friction loss for the scenario detailed above is:</t>
  </si>
  <si>
    <t>Livestock Watering Systems-Pressure System Calculation Worksheet</t>
  </si>
  <si>
    <t>Cooperator:</t>
  </si>
  <si>
    <t>Service Center:</t>
  </si>
  <si>
    <t>Conservation District:</t>
  </si>
  <si>
    <t>Assisted By:</t>
  </si>
  <si>
    <t>Tract Number:</t>
  </si>
  <si>
    <t>Date:</t>
  </si>
  <si>
    <t>Livestock Watering Systems-Pressure System Worksheet Continued</t>
  </si>
  <si>
    <t>Use manufacturer's recommended minimum pressure or 10 psi, whichever is greater.  Use Pressure at Outlet =</t>
  </si>
  <si>
    <t>9. Operating pressure at the pressure tank</t>
  </si>
  <si>
    <t>divided by 2.31=</t>
  </si>
  <si>
    <t>Friction Loss determined in Step 7:</t>
  </si>
  <si>
    <t>Pressure needed at Outlet:</t>
  </si>
  <si>
    <t>Total =</t>
  </si>
  <si>
    <t>Round to the nearest multiple of 10=</t>
  </si>
  <si>
    <t>psi. This is the lower setting of the pressure switch.  A minimum setting of 20 psi will be used.</t>
  </si>
  <si>
    <t>Add 20 to the lower setting =</t>
  </si>
  <si>
    <t>psi. This is the higher setting.</t>
  </si>
  <si>
    <t>Use a pressure switch setting of:</t>
  </si>
  <si>
    <t>psi.</t>
  </si>
  <si>
    <t>/</t>
  </si>
  <si>
    <t>psi.  Make sure a minimum setting of 20/40 psi has been calculated.</t>
  </si>
  <si>
    <t>Multiply higher switch setting:</t>
  </si>
  <si>
    <t>2.31=</t>
  </si>
  <si>
    <t>11. Compile the system requirements into a list that the pump supplier can use to size the pump.</t>
  </si>
  <si>
    <t>Pump to provide a minimum of:</t>
  </si>
  <si>
    <t>The pressure switch setting is:</t>
  </si>
  <si>
    <t>(supply rate) X 1 (minimum) =</t>
  </si>
  <si>
    <t>gallons.</t>
  </si>
  <si>
    <t>The effective drawdown is sized so that the pump will come on and operate for a minimum of one minute before shutting off.  One minute operating time reduces wear on the pump caused by excessive starting and stopping.  The pressure tank may be sized to have an effective drawdown of two, three, or more times greater than the pumping rate.  But a minimum effective drawdown of one times the pumping rate should be provided.</t>
  </si>
  <si>
    <r>
      <t>c:</t>
    </r>
    <r>
      <rPr>
        <sz val="9.3"/>
        <rFont val="Arial"/>
        <family val="2"/>
      </rPr>
      <t xml:space="preserve"> Add length due to fittings:</t>
    </r>
  </si>
  <si>
    <r>
      <t>a:</t>
    </r>
    <r>
      <rPr>
        <sz val="10"/>
        <rFont val="Arial"/>
        <family val="0"/>
      </rPr>
      <t xml:space="preserve"> Measured length of pipeline from Step 5 =</t>
    </r>
  </si>
  <si>
    <t>Field Number(s):</t>
  </si>
  <si>
    <t>Target Supply Rate</t>
  </si>
  <si>
    <t>Rate from Source</t>
  </si>
  <si>
    <t>4. Source flow rate in gallons per minute:</t>
  </si>
  <si>
    <r>
      <t>d:</t>
    </r>
    <r>
      <rPr>
        <sz val="9.25"/>
        <rFont val="Arial"/>
        <family val="2"/>
      </rPr>
      <t xml:space="preserve"> Using selected pipe diameter, selected flow rate (steps 3 &amp; 4), and friction loss equations we determine friction loss per 100 feet is:</t>
    </r>
  </si>
  <si>
    <t>gpm.  Value may be from a spring, well, or known pump flow rate for a planned or existing pump.</t>
  </si>
  <si>
    <t>This is not Total Dynamic Head but rather the amount of head added to that total by the planned livestock watering system.</t>
  </si>
  <si>
    <t>gallons per minute.</t>
  </si>
  <si>
    <t xml:space="preserve">  (This value is dependent on whether you selected the Target Supply Rate or the source rate as the basis for the design calculations.)</t>
  </si>
  <si>
    <r>
      <t xml:space="preserve">Select whether the Target Supply Rate or the supply rate from the source will be used in the following friction loss calculations: </t>
    </r>
    <r>
      <rPr>
        <sz val="8.25"/>
        <rFont val="Arial"/>
        <family val="2"/>
      </rPr>
      <t>*See note at bottom of next page.</t>
    </r>
  </si>
  <si>
    <t>You can also overcome low source yield or pumping rates by providing storage in reservoirs that will supply the troughs by gravity or by providing additional storage at the watering location through the use of larger concrete troughs.</t>
  </si>
  <si>
    <t>* The user should choose a value based on whether you are designing a system to match the Target Supply Rate or whether you are using a known value for the pumping rate in gallons per minute.  If you select TSR from the dropdown menu, then the design will be based on pumping that amount.  Otherwise, if you want to pump 8 gallons a minute, for example, then you should enter 8 gpm in step 4 and select 'Rate from Source' from the dropdown menu.  The remaining calculations will be based on this value.</t>
  </si>
  <si>
    <t>Pressure tank will have minimum effective drawdown of:</t>
  </si>
  <si>
    <t>Pressure losses due to elevation differences equals the elevation difference determined in Step 6:</t>
  </si>
  <si>
    <t xml:space="preserve">  A maximum of 80 psi will be used only when the pressure tank is rated for such a pressure.</t>
  </si>
  <si>
    <t>gallons per day divided by</t>
  </si>
  <si>
    <t>minutes =</t>
  </si>
  <si>
    <t xml:space="preserve">Enter the number of drinking events per day you are planning for (typically 2 or 3):   </t>
  </si>
  <si>
    <r>
      <t xml:space="preserve">8. Expected or needed pressure at most remote watering point </t>
    </r>
    <r>
      <rPr>
        <sz val="10"/>
        <rFont val="Arial"/>
        <family val="2"/>
      </rPr>
      <t>(may vary depending on type of float).</t>
    </r>
  </si>
  <si>
    <r>
      <t>3. Determine Target Supply Rate (TSR):</t>
    </r>
    <r>
      <rPr>
        <sz val="10"/>
        <rFont val="Arial"/>
        <family val="0"/>
      </rPr>
      <t xml:space="preserve"> This is based on the number of planned drinking events per day, assuming each event is two hours long.</t>
    </r>
  </si>
  <si>
    <r>
      <t xml:space="preserve">The system is </t>
    </r>
    <r>
      <rPr>
        <b/>
        <u val="single"/>
        <sz val="10"/>
        <rFont val="Arial"/>
        <family val="2"/>
      </rPr>
      <t>adding</t>
    </r>
  </si>
  <si>
    <t>The Target Supply Rate is a design number based on trying to deliver water to the livestock over a selected number of 2-hour drinking events.  When designing a watering system with no existing components it can be used as the basis for the sizing of the pump.  Where a source already exists (a well with a given yield, a spring to be collected in the reservoir, etc.) you should attempt to match the pump rate to the source yield.  Where the pumping rate is planned to be higher than the source yield, the designer will need to ensure there is adequate storage (water column in a well, storage in a reservoir, etc.) so the pump does not draw the water level below the pump intake.</t>
  </si>
  <si>
    <t>10. Convert needed data to dynamic head added to the pump by livestock watering system:</t>
  </si>
  <si>
    <r>
      <t xml:space="preserve">feet.  This is the dynamic head </t>
    </r>
    <r>
      <rPr>
        <u val="single"/>
        <sz val="10"/>
        <rFont val="Arial"/>
        <family val="2"/>
      </rPr>
      <t>added to the pump by the watering system.</t>
    </r>
  </si>
  <si>
    <t>Dynamic Head added to pump by watering system:</t>
  </si>
  <si>
    <t>feet to the pump's dynamic head.</t>
  </si>
  <si>
    <t>Total Dynamic Head will equal this number plus the 'Lift' Head required to get the water from the water source to the pressure tank.  The flow rate and the Total Dynamic Head will be used to size the pump for the project.</t>
  </si>
  <si>
    <t>Adams CD</t>
  </si>
  <si>
    <t>Allegheny CD</t>
  </si>
  <si>
    <t>Armstrong CD</t>
  </si>
  <si>
    <t>Beaver CD</t>
  </si>
  <si>
    <t>Bedford CD</t>
  </si>
  <si>
    <t>Berks CD</t>
  </si>
  <si>
    <t>Blair CD</t>
  </si>
  <si>
    <t>Bradford CD</t>
  </si>
  <si>
    <t>Bucks CD</t>
  </si>
  <si>
    <t>Butler Cd</t>
  </si>
  <si>
    <t>Cambria CD</t>
  </si>
  <si>
    <t>Cameron CD</t>
  </si>
  <si>
    <t>Carbon CD</t>
  </si>
  <si>
    <t>Centre CD</t>
  </si>
  <si>
    <t>Chester CD</t>
  </si>
  <si>
    <t>Clarion CD</t>
  </si>
  <si>
    <t>Clearfield CD</t>
  </si>
  <si>
    <t>Clinton CD</t>
  </si>
  <si>
    <t>Columbia CD</t>
  </si>
  <si>
    <t>Crawford CD</t>
  </si>
  <si>
    <t>Cumberland CD</t>
  </si>
  <si>
    <t>Dauphin CD</t>
  </si>
  <si>
    <t>Delaware CD</t>
  </si>
  <si>
    <t>Elk CD</t>
  </si>
  <si>
    <t>Erie CD</t>
  </si>
  <si>
    <t>Fayette CD</t>
  </si>
  <si>
    <t>Forest CD</t>
  </si>
  <si>
    <t>Franklin CD</t>
  </si>
  <si>
    <t>Fulton CD</t>
  </si>
  <si>
    <t>Greene CD</t>
  </si>
  <si>
    <t>Huntingdon CD</t>
  </si>
  <si>
    <t>Indiana CD</t>
  </si>
  <si>
    <t>Jefferson CD</t>
  </si>
  <si>
    <t>Juniata CD</t>
  </si>
  <si>
    <t>Lackawanna CD</t>
  </si>
  <si>
    <t>Lancaster CD</t>
  </si>
  <si>
    <t>Lawrence CD</t>
  </si>
  <si>
    <t>Lebanon CD</t>
  </si>
  <si>
    <t>Lehigh CD</t>
  </si>
  <si>
    <t>Luzerne CD</t>
  </si>
  <si>
    <t>Lycoming CD</t>
  </si>
  <si>
    <t>McKean CD</t>
  </si>
  <si>
    <t>Mercer CD</t>
  </si>
  <si>
    <t>Mifflin CD</t>
  </si>
  <si>
    <t>Monroe CD</t>
  </si>
  <si>
    <t>Montgomery CD</t>
  </si>
  <si>
    <t>Montour CD</t>
  </si>
  <si>
    <t>Northampton CD</t>
  </si>
  <si>
    <t>Northumberland CD</t>
  </si>
  <si>
    <t>Perry CD</t>
  </si>
  <si>
    <t>Pike CD</t>
  </si>
  <si>
    <t>Potter CD</t>
  </si>
  <si>
    <t>Schuylkill CD</t>
  </si>
  <si>
    <t>Snyder CD</t>
  </si>
  <si>
    <t>Somerset CD</t>
  </si>
  <si>
    <t>Sullivan CD</t>
  </si>
  <si>
    <t>Susquehanna CD</t>
  </si>
  <si>
    <t>Tioga CD</t>
  </si>
  <si>
    <t>Union CD</t>
  </si>
  <si>
    <t>Venango CD</t>
  </si>
  <si>
    <t>Warren CD</t>
  </si>
  <si>
    <t>Washington CD</t>
  </si>
  <si>
    <t>Wayne CD</t>
  </si>
  <si>
    <t>Westmoreland CD</t>
  </si>
  <si>
    <t>Wyoming CD</t>
  </si>
  <si>
    <t>York CD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</si>
</sst>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23">
    <font>
      <sz val="10"/>
      <name val="Arial"/>
      <family val="0"/>
    </font>
    <font>
      <sz val="8"/>
      <name val="Tahoma"/>
      <family val="2"/>
    </font>
    <font>
      <b/>
      <sz val="10"/>
      <name val="Arial"/>
      <family val="2"/>
    </font>
    <font>
      <sz val="10"/>
      <color indexed="9"/>
      <name val="Arial"/>
      <family val="2"/>
    </font>
    <font>
      <sz val="8"/>
      <name val="Arial"/>
      <family val="2"/>
    </font>
    <font>
      <sz val="18"/>
      <name val="Arial"/>
      <family val="2"/>
    </font>
    <font>
      <sz val="20"/>
      <name val="Arial"/>
      <family val="2"/>
    </font>
    <font>
      <b/>
      <sz val="9.3"/>
      <name val="Arial"/>
      <family val="2"/>
    </font>
    <font>
      <sz val="9.3"/>
      <name val="Arial"/>
      <family val="2"/>
    </font>
    <font>
      <b/>
      <sz val="8.5"/>
      <name val="Arial"/>
      <family val="2"/>
    </font>
    <font>
      <sz val="8.5"/>
      <name val="Arial"/>
      <family val="2"/>
    </font>
    <font>
      <b/>
      <sz val="8.4"/>
      <name val="Arial"/>
      <family val="2"/>
    </font>
    <font>
      <b/>
      <sz val="9.25"/>
      <name val="Arial"/>
      <family val="2"/>
    </font>
    <font>
      <sz val="9.25"/>
      <name val="Arial"/>
      <family val="2"/>
    </font>
    <font>
      <b/>
      <sz val="8.25"/>
      <name val="Arial"/>
      <family val="2"/>
    </font>
    <font>
      <sz val="8.25"/>
      <name val="Arial"/>
      <family val="2"/>
    </font>
    <font>
      <u val="single"/>
      <sz val="10"/>
      <name val="Arial"/>
      <family val="2"/>
    </font>
    <font>
      <i/>
      <sz val="10"/>
      <name val="Arial"/>
      <family val="2"/>
    </font>
    <font>
      <sz val="9"/>
      <name val="Arial"/>
      <family val="2"/>
    </font>
    <font>
      <sz val="12"/>
      <name val="Arial"/>
      <family val="2"/>
    </font>
    <font>
      <sz val="10"/>
      <color indexed="8"/>
      <name val="Arial"/>
      <family val="2"/>
    </font>
    <font>
      <b/>
      <u val="single"/>
      <sz val="10"/>
      <name val="Arial"/>
      <family val="2"/>
    </font>
    <font>
      <b/>
      <sz val="7.5"/>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0" fillId="2" borderId="0" xfId="0" applyFill="1" applyBorder="1" applyAlignment="1" applyProtection="1">
      <alignment horizontal="center"/>
      <protection locked="0"/>
    </xf>
    <xf numFmtId="0" fontId="0" fillId="0" borderId="0" xfId="0" applyFont="1" applyAlignment="1" applyProtection="1">
      <alignment/>
      <protection locked="0"/>
    </xf>
    <xf numFmtId="164" fontId="0" fillId="3" borderId="0" xfId="0" applyNumberFormat="1" applyFill="1" applyBorder="1" applyAlignment="1" applyProtection="1">
      <alignment horizontal="center"/>
      <protection hidden="1"/>
    </xf>
    <xf numFmtId="0" fontId="0" fillId="3" borderId="0" xfId="0" applyFill="1" applyBorder="1" applyAlignment="1" applyProtection="1">
      <alignment horizontal="center"/>
      <protection hidden="1"/>
    </xf>
    <xf numFmtId="0" fontId="0" fillId="0" borderId="0" xfId="0" applyBorder="1" applyAlignment="1">
      <alignment/>
    </xf>
    <xf numFmtId="0" fontId="0" fillId="0" borderId="1" xfId="0" applyBorder="1" applyAlignment="1">
      <alignment horizontal="right"/>
    </xf>
    <xf numFmtId="0" fontId="0" fillId="2" borderId="0" xfId="0" applyFill="1" applyBorder="1" applyAlignment="1" applyProtection="1">
      <alignment/>
      <protection locked="0"/>
    </xf>
    <xf numFmtId="0" fontId="0" fillId="4" borderId="0" xfId="0" applyFill="1" applyBorder="1" applyAlignment="1" applyProtection="1">
      <alignment/>
      <protection hidden="1"/>
    </xf>
    <xf numFmtId="164" fontId="0" fillId="4" borderId="0" xfId="0" applyNumberFormat="1" applyFill="1" applyBorder="1" applyAlignment="1" applyProtection="1">
      <alignment/>
      <protection hidden="1"/>
    </xf>
    <xf numFmtId="164" fontId="0" fillId="5" borderId="0" xfId="0" applyNumberFormat="1" applyFill="1" applyBorder="1" applyAlignment="1" applyProtection="1">
      <alignment/>
      <protection hidden="1"/>
    </xf>
    <xf numFmtId="0" fontId="2" fillId="5" borderId="0" xfId="0" applyFont="1" applyFill="1" applyBorder="1" applyAlignment="1" applyProtection="1">
      <alignment horizontal="right"/>
      <protection hidden="1"/>
    </xf>
    <xf numFmtId="0" fontId="2" fillId="5" borderId="0" xfId="0" applyFont="1" applyFill="1" applyBorder="1" applyAlignment="1" applyProtection="1">
      <alignment/>
      <protection hidden="1"/>
    </xf>
    <xf numFmtId="0" fontId="0" fillId="0" borderId="0" xfId="0"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4" borderId="0" xfId="0" applyFill="1" applyBorder="1" applyAlignment="1" applyProtection="1">
      <alignment horizontal="center"/>
      <protection hidden="1"/>
    </xf>
    <xf numFmtId="2" fontId="0" fillId="4" borderId="0" xfId="0" applyNumberFormat="1" applyFill="1" applyBorder="1" applyAlignment="1" applyProtection="1">
      <alignment/>
      <protection hidden="1"/>
    </xf>
    <xf numFmtId="0" fontId="0" fillId="4" borderId="2" xfId="0" applyFill="1" applyBorder="1" applyAlignment="1" applyProtection="1">
      <alignment horizontal="center"/>
      <protection hidden="1"/>
    </xf>
    <xf numFmtId="0" fontId="2" fillId="5" borderId="2" xfId="0" applyFont="1" applyFill="1" applyBorder="1" applyAlignment="1" applyProtection="1">
      <alignment horizontal="center"/>
      <protection hidden="1"/>
    </xf>
    <xf numFmtId="0" fontId="0" fillId="5" borderId="0" xfId="0" applyFill="1" applyBorder="1" applyAlignment="1" applyProtection="1">
      <alignment horizontal="right"/>
      <protection hidden="1"/>
    </xf>
    <xf numFmtId="0" fontId="0" fillId="0" borderId="0" xfId="0" applyBorder="1" applyAlignment="1" applyProtection="1">
      <alignment/>
      <protection hidden="1"/>
    </xf>
    <xf numFmtId="0" fontId="2" fillId="0" borderId="0" xfId="0" applyFont="1" applyBorder="1" applyAlignment="1" applyProtection="1">
      <alignment/>
      <protection hidden="1"/>
    </xf>
    <xf numFmtId="0" fontId="0" fillId="0" borderId="1" xfId="0" applyBorder="1" applyAlignment="1" applyProtection="1">
      <alignment horizontal="left"/>
      <protection hidden="1"/>
    </xf>
    <xf numFmtId="0" fontId="0" fillId="0" borderId="2" xfId="0" applyBorder="1" applyAlignment="1" applyProtection="1">
      <alignment/>
      <protection hidden="1"/>
    </xf>
    <xf numFmtId="0" fontId="0" fillId="0" borderId="0" xfId="0" applyBorder="1" applyAlignment="1" applyProtection="1">
      <alignment horizontal="center"/>
      <protection hidden="1"/>
    </xf>
    <xf numFmtId="0" fontId="0" fillId="0" borderId="0" xfId="0" applyBorder="1" applyAlignment="1" applyProtection="1">
      <alignment/>
      <protection hidden="1"/>
    </xf>
    <xf numFmtId="0" fontId="2" fillId="0" borderId="0" xfId="0" applyFont="1" applyBorder="1" applyAlignment="1" applyProtection="1">
      <alignment horizontal="center"/>
      <protection hidden="1"/>
    </xf>
    <xf numFmtId="0" fontId="0" fillId="0" borderId="0" xfId="0" applyFill="1" applyBorder="1" applyAlignment="1" applyProtection="1">
      <alignment horizontal="right"/>
      <protection hidden="1"/>
    </xf>
    <xf numFmtId="0" fontId="4" fillId="6" borderId="0" xfId="0" applyFont="1" applyFill="1" applyBorder="1" applyAlignment="1" applyProtection="1">
      <alignment horizontal="center"/>
      <protection hidden="1"/>
    </xf>
    <xf numFmtId="0" fontId="4" fillId="0" borderId="0" xfId="0" applyFont="1" applyBorder="1" applyAlignment="1" applyProtection="1">
      <alignment/>
      <protection hidden="1"/>
    </xf>
    <xf numFmtId="0" fontId="0" fillId="0" borderId="0" xfId="0" applyFill="1" applyBorder="1" applyAlignment="1" applyProtection="1">
      <alignment horizontal="center"/>
      <protection hidden="1"/>
    </xf>
    <xf numFmtId="0" fontId="0" fillId="3" borderId="0" xfId="0" applyFill="1" applyBorder="1" applyAlignment="1" applyProtection="1">
      <alignment/>
      <protection hidden="1"/>
    </xf>
    <xf numFmtId="0" fontId="0" fillId="3" borderId="0" xfId="0" applyFill="1" applyBorder="1" applyAlignment="1" applyProtection="1">
      <alignment horizontal="left"/>
      <protection hidden="1"/>
    </xf>
    <xf numFmtId="164" fontId="0" fillId="3" borderId="0" xfId="0" applyNumberFormat="1" applyFill="1" applyBorder="1" applyAlignment="1" applyProtection="1">
      <alignment/>
      <protection hidden="1"/>
    </xf>
    <xf numFmtId="0" fontId="20" fillId="5" borderId="0" xfId="0" applyFont="1" applyFill="1" applyBorder="1" applyAlignment="1" applyProtection="1">
      <alignment/>
      <protection hidden="1"/>
    </xf>
    <xf numFmtId="0" fontId="20" fillId="5" borderId="0" xfId="0" applyFont="1" applyFill="1" applyBorder="1" applyAlignment="1" applyProtection="1">
      <alignment horizontal="center"/>
      <protection hidden="1"/>
    </xf>
    <xf numFmtId="0" fontId="0" fillId="0" borderId="1" xfId="0" applyBorder="1" applyAlignment="1">
      <alignment horizontal="left"/>
    </xf>
    <xf numFmtId="0" fontId="0" fillId="0" borderId="2" xfId="0" applyBorder="1" applyAlignment="1">
      <alignment/>
    </xf>
    <xf numFmtId="0" fontId="0" fillId="0" borderId="2" xfId="0" applyBorder="1" applyAlignment="1">
      <alignment/>
    </xf>
    <xf numFmtId="0" fontId="0" fillId="0" borderId="1" xfId="0" applyBorder="1" applyAlignment="1">
      <alignment/>
    </xf>
    <xf numFmtId="0" fontId="10" fillId="0" borderId="2" xfId="0" applyFont="1" applyBorder="1" applyAlignment="1" applyProtection="1">
      <alignment/>
      <protection hidden="1"/>
    </xf>
    <xf numFmtId="0" fontId="2" fillId="0" borderId="0" xfId="0" applyFont="1" applyBorder="1" applyAlignment="1" applyProtection="1">
      <alignment horizontal="right"/>
      <protection hidden="1"/>
    </xf>
    <xf numFmtId="0" fontId="14" fillId="0" borderId="1" xfId="0" applyFont="1" applyBorder="1" applyAlignment="1" applyProtection="1">
      <alignment/>
      <protection hidden="1"/>
    </xf>
    <xf numFmtId="0" fontId="14" fillId="0" borderId="0" xfId="0" applyFont="1" applyBorder="1" applyAlignment="1" applyProtection="1">
      <alignment/>
      <protection hidden="1"/>
    </xf>
    <xf numFmtId="0" fontId="2" fillId="0" borderId="1" xfId="0" applyFont="1" applyBorder="1" applyAlignment="1" applyProtection="1">
      <alignment horizontal="left"/>
      <protection hidden="1"/>
    </xf>
    <xf numFmtId="0" fontId="0" fillId="0" borderId="1" xfId="0" applyBorder="1" applyAlignment="1">
      <alignment horizontal="left"/>
    </xf>
    <xf numFmtId="0" fontId="10" fillId="0" borderId="0" xfId="0" applyFont="1" applyBorder="1" applyAlignment="1" applyProtection="1">
      <alignment/>
      <protection hidden="1"/>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Font="1" applyAlignment="1" applyProtection="1">
      <alignment horizontal="center"/>
      <protection hidden="1"/>
    </xf>
    <xf numFmtId="0" fontId="2" fillId="0" borderId="1" xfId="0" applyFont="1" applyBorder="1" applyAlignment="1" applyProtection="1">
      <alignment/>
      <protection hidden="1"/>
    </xf>
    <xf numFmtId="0" fontId="0" fillId="0" borderId="0" xfId="0" applyAlignment="1">
      <alignment/>
    </xf>
    <xf numFmtId="0" fontId="0" fillId="0" borderId="2" xfId="0" applyBorder="1" applyAlignment="1">
      <alignment/>
    </xf>
    <xf numFmtId="0" fontId="0" fillId="0" borderId="1" xfId="0" applyFont="1" applyBorder="1" applyAlignment="1" applyProtection="1">
      <alignment horizontal="right"/>
      <protection hidden="1"/>
    </xf>
    <xf numFmtId="0" fontId="0" fillId="0" borderId="0" xfId="0" applyFont="1" applyAlignment="1">
      <alignment horizontal="right"/>
    </xf>
    <xf numFmtId="0" fontId="0" fillId="2" borderId="0" xfId="0" applyFill="1" applyBorder="1" applyAlignment="1" applyProtection="1">
      <alignment/>
      <protection hidden="1" locked="0"/>
    </xf>
    <xf numFmtId="0" fontId="0" fillId="4" borderId="0" xfId="0" applyFill="1" applyBorder="1" applyAlignment="1" applyProtection="1">
      <alignment/>
      <protection hidden="1"/>
    </xf>
    <xf numFmtId="0" fontId="0" fillId="4" borderId="0" xfId="0" applyFill="1" applyAlignment="1">
      <alignment/>
    </xf>
    <xf numFmtId="0" fontId="0" fillId="0" borderId="0" xfId="0" applyBorder="1" applyAlignment="1" applyProtection="1">
      <alignment/>
      <protection hidden="1"/>
    </xf>
    <xf numFmtId="0" fontId="0" fillId="0" borderId="0" xfId="0" applyBorder="1" applyAlignment="1">
      <alignment/>
    </xf>
    <xf numFmtId="0" fontId="0" fillId="0" borderId="1" xfId="0" applyBorder="1" applyAlignment="1" applyProtection="1">
      <alignment horizontal="left"/>
      <protection hidden="1"/>
    </xf>
    <xf numFmtId="0" fontId="0" fillId="0" borderId="0" xfId="0" applyBorder="1" applyAlignment="1" applyProtection="1">
      <alignment horizontal="left"/>
      <protection hidden="1"/>
    </xf>
    <xf numFmtId="0" fontId="0" fillId="0" borderId="1" xfId="0" applyBorder="1" applyAlignment="1" applyProtection="1">
      <alignment horizontal="right"/>
      <protection hidden="1"/>
    </xf>
    <xf numFmtId="0" fontId="0" fillId="0" borderId="0" xfId="0" applyBorder="1" applyAlignment="1" applyProtection="1">
      <alignment horizontal="right"/>
      <protection hidden="1"/>
    </xf>
    <xf numFmtId="0" fontId="0" fillId="0" borderId="1" xfId="0" applyBorder="1" applyAlignment="1">
      <alignment/>
    </xf>
    <xf numFmtId="0" fontId="17" fillId="0" borderId="0" xfId="0" applyFont="1" applyBorder="1" applyAlignment="1" applyProtection="1">
      <alignment wrapText="1"/>
      <protection hidden="1"/>
    </xf>
    <xf numFmtId="0" fontId="17" fillId="0" borderId="2" xfId="0" applyFont="1" applyBorder="1" applyAlignment="1" applyProtection="1">
      <alignment wrapText="1"/>
      <protection hidden="1"/>
    </xf>
    <xf numFmtId="0" fontId="14" fillId="0" borderId="2" xfId="0" applyFont="1" applyBorder="1" applyAlignment="1" applyProtection="1">
      <alignment/>
      <protection hidden="1"/>
    </xf>
    <xf numFmtId="0" fontId="11" fillId="0" borderId="1" xfId="0" applyFont="1" applyBorder="1" applyAlignment="1">
      <alignment/>
    </xf>
    <xf numFmtId="0" fontId="22" fillId="0" borderId="0" xfId="0" applyFont="1" applyBorder="1" applyAlignment="1" applyProtection="1">
      <alignment wrapText="1"/>
      <protection hidden="1"/>
    </xf>
    <xf numFmtId="0" fontId="22" fillId="0" borderId="0" xfId="0" applyFont="1" applyAlignment="1" applyProtection="1">
      <alignment wrapText="1"/>
      <protection hidden="1"/>
    </xf>
    <xf numFmtId="0" fontId="22" fillId="0" borderId="2" xfId="0" applyFont="1" applyBorder="1" applyAlignment="1" applyProtection="1">
      <alignment wrapText="1"/>
      <protection hidden="1"/>
    </xf>
    <xf numFmtId="0" fontId="2" fillId="0" borderId="0" xfId="0" applyFont="1" applyBorder="1" applyAlignment="1" applyProtection="1">
      <alignment/>
      <protection hidden="1"/>
    </xf>
    <xf numFmtId="0" fontId="0" fillId="0" borderId="1" xfId="0" applyBorder="1" applyAlignment="1">
      <alignment horizontal="right"/>
    </xf>
    <xf numFmtId="0" fontId="0" fillId="6" borderId="0" xfId="0" applyFont="1" applyFill="1" applyBorder="1" applyAlignment="1">
      <alignment/>
    </xf>
    <xf numFmtId="0" fontId="0" fillId="0" borderId="0" xfId="0" applyFont="1" applyBorder="1" applyAlignment="1" applyProtection="1">
      <alignment/>
      <protection hidden="1"/>
    </xf>
    <xf numFmtId="0" fontId="0" fillId="0" borderId="2" xfId="0" applyBorder="1" applyAlignment="1" applyProtection="1">
      <alignment/>
      <protection hidden="1"/>
    </xf>
    <xf numFmtId="0" fontId="0" fillId="2" borderId="0" xfId="0" applyFont="1" applyFill="1" applyBorder="1" applyAlignment="1" applyProtection="1">
      <alignment/>
      <protection locked="0"/>
    </xf>
    <xf numFmtId="0" fontId="0" fillId="0" borderId="1" xfId="0" applyFont="1" applyBorder="1" applyAlignment="1" applyProtection="1">
      <alignment/>
      <protection hidden="1"/>
    </xf>
    <xf numFmtId="14" fontId="0" fillId="2" borderId="0" xfId="0" applyNumberFormat="1" applyFont="1" applyFill="1" applyBorder="1" applyAlignment="1" applyProtection="1">
      <alignment horizontal="left"/>
      <protection hidden="1"/>
    </xf>
    <xf numFmtId="0" fontId="0" fillId="2" borderId="2" xfId="0" applyFont="1" applyFill="1" applyBorder="1" applyAlignment="1" applyProtection="1">
      <alignment horizontal="left"/>
      <protection hidden="1"/>
    </xf>
    <xf numFmtId="0" fontId="0" fillId="0" borderId="0" xfId="0" applyBorder="1" applyAlignment="1" applyProtection="1">
      <alignment/>
      <protection locked="0"/>
    </xf>
    <xf numFmtId="0" fontId="3" fillId="0" borderId="0" xfId="0" applyFont="1" applyBorder="1" applyAlignment="1">
      <alignment/>
    </xf>
    <xf numFmtId="0" fontId="6" fillId="4" borderId="3" xfId="0"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0" fillId="4" borderId="5" xfId="0" applyFill="1" applyBorder="1" applyAlignment="1" applyProtection="1">
      <alignment/>
      <protection hidden="1"/>
    </xf>
    <xf numFmtId="0" fontId="6" fillId="4" borderId="1" xfId="0" applyFont="1" applyFill="1" applyBorder="1" applyAlignment="1" applyProtection="1">
      <alignment horizontal="center"/>
      <protection hidden="1"/>
    </xf>
    <xf numFmtId="0" fontId="6" fillId="4" borderId="0" xfId="0" applyFont="1" applyFill="1" applyBorder="1" applyAlignment="1" applyProtection="1">
      <alignment horizontal="center"/>
      <protection hidden="1"/>
    </xf>
    <xf numFmtId="0" fontId="0" fillId="4" borderId="2" xfId="0" applyFill="1" applyBorder="1" applyAlignment="1" applyProtection="1">
      <alignment/>
      <protection hidden="1"/>
    </xf>
    <xf numFmtId="0" fontId="7" fillId="0" borderId="1" xfId="0" applyFont="1" applyBorder="1" applyAlignment="1" applyProtection="1">
      <alignment horizontal="left"/>
      <protection hidden="1"/>
    </xf>
    <xf numFmtId="0" fontId="8"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ont="1" applyBorder="1" applyAlignment="1">
      <alignment/>
    </xf>
    <xf numFmtId="0" fontId="0" fillId="0" borderId="2" xfId="0" applyFont="1" applyBorder="1" applyAlignment="1">
      <alignment/>
    </xf>
    <xf numFmtId="0" fontId="0" fillId="0" borderId="1" xfId="0" applyBorder="1" applyAlignment="1" applyProtection="1">
      <alignment horizontal="center"/>
      <protection hidden="1"/>
    </xf>
    <xf numFmtId="0" fontId="2" fillId="0" borderId="6" xfId="0" applyFont="1" applyBorder="1" applyAlignment="1" applyProtection="1">
      <alignment horizontal="center" wrapText="1"/>
      <protection hidden="1"/>
    </xf>
    <xf numFmtId="0" fontId="0" fillId="0" borderId="7" xfId="0" applyBorder="1" applyAlignment="1">
      <alignment horizontal="center" wrapText="1"/>
    </xf>
    <xf numFmtId="0" fontId="0" fillId="0" borderId="8" xfId="0" applyBorder="1" applyAlignment="1">
      <alignment horizontal="center" wrapText="1"/>
    </xf>
    <xf numFmtId="0" fontId="9" fillId="0" borderId="0" xfId="0" applyFont="1" applyBorder="1" applyAlignment="1" applyProtection="1">
      <alignment horizontal="center" wrapText="1"/>
      <protection hidden="1"/>
    </xf>
    <xf numFmtId="0" fontId="0" fillId="0" borderId="0" xfId="0" applyBorder="1" applyAlignment="1">
      <alignment wrapText="1"/>
    </xf>
    <xf numFmtId="0" fontId="12" fillId="0" borderId="1" xfId="0" applyFont="1" applyBorder="1" applyAlignment="1" applyProtection="1">
      <alignment horizontal="left"/>
      <protection hidden="1"/>
    </xf>
    <xf numFmtId="0" fontId="13" fillId="0" borderId="0" xfId="0" applyFont="1" applyBorder="1" applyAlignment="1" applyProtection="1">
      <alignment horizontal="left"/>
      <protection hidden="1"/>
    </xf>
    <xf numFmtId="0" fontId="0" fillId="0" borderId="1" xfId="0" applyBorder="1" applyAlignment="1" applyProtection="1">
      <alignment/>
      <protection hidden="1"/>
    </xf>
    <xf numFmtId="0" fontId="18" fillId="0" borderId="0" xfId="0" applyFont="1" applyBorder="1" applyAlignment="1" applyProtection="1">
      <alignment wrapText="1"/>
      <protection hidden="1"/>
    </xf>
    <xf numFmtId="0" fontId="18" fillId="0" borderId="0" xfId="0" applyFont="1" applyBorder="1" applyAlignment="1">
      <alignment wrapText="1"/>
    </xf>
    <xf numFmtId="0" fontId="18" fillId="0" borderId="2" xfId="0" applyFont="1" applyBorder="1" applyAlignment="1">
      <alignment wrapText="1"/>
    </xf>
    <xf numFmtId="0" fontId="13" fillId="0" borderId="1" xfId="0" applyFont="1" applyBorder="1" applyAlignment="1" applyProtection="1">
      <alignment horizontal="left"/>
      <protection hidden="1"/>
    </xf>
    <xf numFmtId="0" fontId="0" fillId="0" borderId="1" xfId="0" applyBorder="1" applyAlignment="1" applyProtection="1">
      <alignment wrapText="1"/>
      <protection hidden="1"/>
    </xf>
    <xf numFmtId="0" fontId="0" fillId="0" borderId="0" xfId="0" applyAlignment="1" applyProtection="1">
      <alignment wrapText="1"/>
      <protection hidden="1"/>
    </xf>
    <xf numFmtId="0" fontId="0" fillId="0" borderId="2" xfId="0" applyBorder="1" applyAlignment="1" applyProtection="1">
      <alignment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0" fillId="0" borderId="8" xfId="0" applyBorder="1" applyAlignment="1" applyProtection="1">
      <alignment wrapText="1"/>
      <protection hidden="1"/>
    </xf>
    <xf numFmtId="0" fontId="0" fillId="0" borderId="0" xfId="0" applyBorder="1" applyAlignment="1" applyProtection="1">
      <alignment wrapText="1"/>
      <protection hidden="1"/>
    </xf>
    <xf numFmtId="0" fontId="0" fillId="0" borderId="1" xfId="0" applyBorder="1" applyAlignment="1">
      <alignment wrapText="1"/>
    </xf>
    <xf numFmtId="0" fontId="2" fillId="0" borderId="0" xfId="0" applyFont="1" applyAlignment="1" applyProtection="1">
      <alignment wrapText="1"/>
      <protection hidden="1"/>
    </xf>
    <xf numFmtId="0" fontId="2" fillId="0" borderId="1" xfId="0" applyFont="1" applyBorder="1" applyAlignment="1" applyProtection="1">
      <alignment horizontal="right"/>
      <protection hidden="1"/>
    </xf>
    <xf numFmtId="0" fontId="5" fillId="2" borderId="3" xfId="0" applyFont="1" applyFill="1" applyBorder="1" applyAlignment="1" applyProtection="1">
      <alignment horizontal="center"/>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2"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Q72"/>
  <sheetViews>
    <sheetView showGridLines="0" tabSelected="1" zoomScale="75" zoomScaleNormal="75" workbookViewId="0" topLeftCell="A1">
      <selection activeCell="C4" sqref="C4:F4"/>
    </sheetView>
  </sheetViews>
  <sheetFormatPr defaultColWidth="9.140625" defaultRowHeight="12.75"/>
  <cols>
    <col min="1" max="1" width="12.28125" style="0" customWidth="1"/>
    <col min="2" max="2" width="10.421875" style="0" customWidth="1"/>
    <col min="3" max="3" width="6.421875" style="0" customWidth="1"/>
    <col min="5" max="5" width="2.7109375" style="0" customWidth="1"/>
    <col min="6" max="6" width="11.57421875" style="0" customWidth="1"/>
    <col min="7" max="7" width="16.421875" style="0" customWidth="1"/>
    <col min="8" max="8" width="2.00390625" style="0" customWidth="1"/>
    <col min="9" max="9" width="6.421875" style="0" customWidth="1"/>
    <col min="12" max="12" width="9.421875" style="0" customWidth="1"/>
    <col min="13" max="13" width="12.8515625" style="0" customWidth="1"/>
    <col min="14" max="14" width="7.421875" style="0" customWidth="1"/>
    <col min="15" max="15" width="9.00390625" style="0" customWidth="1"/>
    <col min="16" max="16" width="10.421875" style="0" hidden="1" customWidth="1"/>
    <col min="17" max="17" width="6.57421875" style="0" hidden="1" customWidth="1"/>
  </cols>
  <sheetData>
    <row r="1" spans="1:14" ht="12.75">
      <c r="A1" s="86" t="s">
        <v>71</v>
      </c>
      <c r="B1" s="87"/>
      <c r="C1" s="87"/>
      <c r="D1" s="87"/>
      <c r="E1" s="87"/>
      <c r="F1" s="87"/>
      <c r="G1" s="87"/>
      <c r="H1" s="87"/>
      <c r="I1" s="87"/>
      <c r="J1" s="87"/>
      <c r="K1" s="87"/>
      <c r="L1" s="87"/>
      <c r="M1" s="87"/>
      <c r="N1" s="88"/>
    </row>
    <row r="2" spans="1:14" ht="12.75">
      <c r="A2" s="89"/>
      <c r="B2" s="90"/>
      <c r="C2" s="90"/>
      <c r="D2" s="90"/>
      <c r="E2" s="90"/>
      <c r="F2" s="90"/>
      <c r="G2" s="90"/>
      <c r="H2" s="90"/>
      <c r="I2" s="90"/>
      <c r="J2" s="90"/>
      <c r="K2" s="90"/>
      <c r="L2" s="90"/>
      <c r="M2" s="90"/>
      <c r="N2" s="91"/>
    </row>
    <row r="3" spans="1:14" ht="3.75" customHeight="1">
      <c r="A3" s="67"/>
      <c r="B3" s="62"/>
      <c r="C3" s="62"/>
      <c r="D3" s="62"/>
      <c r="E3" s="62"/>
      <c r="F3" s="62"/>
      <c r="G3" s="62"/>
      <c r="H3" s="62"/>
      <c r="I3" s="62"/>
      <c r="J3" s="62"/>
      <c r="K3" s="62"/>
      <c r="L3" s="62"/>
      <c r="M3" s="62"/>
      <c r="N3" s="55"/>
    </row>
    <row r="4" spans="1:14" s="1" customFormat="1" ht="12.75">
      <c r="A4" s="81" t="s">
        <v>72</v>
      </c>
      <c r="B4" s="78"/>
      <c r="C4" s="80"/>
      <c r="D4" s="80"/>
      <c r="E4" s="80"/>
      <c r="F4" s="84"/>
      <c r="G4" s="78" t="s">
        <v>73</v>
      </c>
      <c r="H4" s="78"/>
      <c r="I4" s="80"/>
      <c r="J4" s="80"/>
      <c r="K4" s="80"/>
      <c r="L4" s="16" t="s">
        <v>77</v>
      </c>
      <c r="M4" s="82">
        <f ca="1">TODAY()</f>
        <v>39143</v>
      </c>
      <c r="N4" s="83"/>
    </row>
    <row r="5" spans="1:14" ht="3.75" customHeight="1">
      <c r="A5" s="67"/>
      <c r="B5" s="62"/>
      <c r="C5" s="62"/>
      <c r="D5" s="62"/>
      <c r="E5" s="62"/>
      <c r="F5" s="62"/>
      <c r="G5" s="62"/>
      <c r="H5" s="62"/>
      <c r="I5" s="62"/>
      <c r="J5" s="62"/>
      <c r="K5" s="62"/>
      <c r="L5" s="62"/>
      <c r="M5" s="62"/>
      <c r="N5" s="55"/>
    </row>
    <row r="6" spans="1:16" s="1" customFormat="1" ht="12.75">
      <c r="A6" s="81" t="s">
        <v>74</v>
      </c>
      <c r="B6" s="78"/>
      <c r="C6" s="77"/>
      <c r="D6" s="62"/>
      <c r="E6" s="62"/>
      <c r="F6" s="62"/>
      <c r="G6" s="78" t="s">
        <v>75</v>
      </c>
      <c r="H6" s="78"/>
      <c r="I6" s="80"/>
      <c r="J6" s="80"/>
      <c r="K6" s="80"/>
      <c r="L6" s="78"/>
      <c r="M6" s="61"/>
      <c r="N6" s="79"/>
      <c r="P6" s="4">
        <v>1</v>
      </c>
    </row>
    <row r="7" spans="1:14" ht="3.75" customHeight="1">
      <c r="A7" s="67"/>
      <c r="B7" s="62"/>
      <c r="C7" s="62"/>
      <c r="D7" s="62"/>
      <c r="E7" s="62"/>
      <c r="F7" s="62"/>
      <c r="G7" s="62"/>
      <c r="H7" s="62"/>
      <c r="I7" s="62"/>
      <c r="J7" s="62"/>
      <c r="K7" s="62"/>
      <c r="L7" s="62"/>
      <c r="M7" s="62"/>
      <c r="N7" s="55"/>
    </row>
    <row r="8" spans="1:14" s="1" customFormat="1" ht="12.75">
      <c r="A8" s="81" t="s">
        <v>76</v>
      </c>
      <c r="B8" s="78"/>
      <c r="C8" s="80"/>
      <c r="D8" s="80"/>
      <c r="E8" s="80"/>
      <c r="F8" s="17"/>
      <c r="G8" s="78" t="s">
        <v>103</v>
      </c>
      <c r="H8" s="78"/>
      <c r="I8" s="80"/>
      <c r="J8" s="80"/>
      <c r="K8" s="80"/>
      <c r="L8" s="95"/>
      <c r="M8" s="95"/>
      <c r="N8" s="96"/>
    </row>
    <row r="9" spans="1:14" ht="1.5" customHeight="1">
      <c r="A9" s="67"/>
      <c r="B9" s="62"/>
      <c r="C9" s="62"/>
      <c r="D9" s="62"/>
      <c r="E9" s="62"/>
      <c r="F9" s="62"/>
      <c r="G9" s="62"/>
      <c r="H9" s="62"/>
      <c r="I9" s="62"/>
      <c r="J9" s="62"/>
      <c r="K9" s="62"/>
      <c r="L9" s="62"/>
      <c r="M9" s="62"/>
      <c r="N9" s="55"/>
    </row>
    <row r="10" spans="1:14" ht="12.75">
      <c r="A10" s="53" t="s">
        <v>0</v>
      </c>
      <c r="B10" s="75"/>
      <c r="C10" s="75"/>
      <c r="D10" s="75"/>
      <c r="E10" s="75"/>
      <c r="F10" s="75"/>
      <c r="G10" s="61"/>
      <c r="H10" s="61"/>
      <c r="I10" s="62"/>
      <c r="J10" s="62"/>
      <c r="K10" s="62"/>
      <c r="L10" s="62"/>
      <c r="M10" s="62"/>
      <c r="N10" s="55"/>
    </row>
    <row r="11" spans="1:17" ht="12.75" customHeight="1">
      <c r="A11" s="63" t="s">
        <v>1</v>
      </c>
      <c r="B11" s="64"/>
      <c r="C11" s="64"/>
      <c r="D11" s="3"/>
      <c r="E11" s="66" t="s">
        <v>2</v>
      </c>
      <c r="F11" s="66"/>
      <c r="G11" s="62"/>
      <c r="H11" s="62"/>
      <c r="I11" s="62"/>
      <c r="J11" s="61" t="s">
        <v>10</v>
      </c>
      <c r="K11" s="61"/>
      <c r="L11" s="61"/>
      <c r="M11" s="15"/>
      <c r="N11" s="26" t="s">
        <v>11</v>
      </c>
      <c r="O11" t="s">
        <v>12</v>
      </c>
      <c r="P11" s="2">
        <v>1</v>
      </c>
      <c r="Q11" s="2">
        <v>1</v>
      </c>
    </row>
    <row r="12" spans="1:17" ht="3" customHeight="1">
      <c r="A12" s="76"/>
      <c r="B12" s="62"/>
      <c r="C12" s="62"/>
      <c r="D12" s="62"/>
      <c r="E12" s="62"/>
      <c r="F12" s="62"/>
      <c r="G12" s="62"/>
      <c r="H12" s="62"/>
      <c r="I12" s="62"/>
      <c r="J12" s="62"/>
      <c r="K12" s="62"/>
      <c r="L12" s="62"/>
      <c r="M12" s="62"/>
      <c r="N12" s="55"/>
      <c r="Q12">
        <v>2</v>
      </c>
    </row>
    <row r="13" spans="1:17" ht="12.75" customHeight="1">
      <c r="A13" s="63" t="s">
        <v>1</v>
      </c>
      <c r="B13" s="64"/>
      <c r="C13" s="64"/>
      <c r="D13" s="3"/>
      <c r="E13" s="66" t="s">
        <v>2</v>
      </c>
      <c r="F13" s="66"/>
      <c r="G13" s="62"/>
      <c r="H13" s="62"/>
      <c r="I13" s="62"/>
      <c r="J13" s="61" t="s">
        <v>10</v>
      </c>
      <c r="K13" s="61"/>
      <c r="L13" s="61"/>
      <c r="M13" s="15"/>
      <c r="N13" s="26" t="s">
        <v>11</v>
      </c>
      <c r="O13" t="s">
        <v>12</v>
      </c>
      <c r="P13" s="2">
        <v>1</v>
      </c>
      <c r="Q13" s="2">
        <v>1</v>
      </c>
    </row>
    <row r="14" spans="1:14" ht="6" customHeight="1">
      <c r="A14" s="67"/>
      <c r="B14" s="62"/>
      <c r="C14" s="62"/>
      <c r="D14" s="62"/>
      <c r="E14" s="62"/>
      <c r="F14" s="62"/>
      <c r="G14" s="62"/>
      <c r="H14" s="62"/>
      <c r="I14" s="62"/>
      <c r="J14" s="62"/>
      <c r="K14" s="62"/>
      <c r="L14" s="62"/>
      <c r="M14" s="62"/>
      <c r="N14" s="55"/>
    </row>
    <row r="15" spans="1:14" ht="12.75">
      <c r="A15" s="53" t="s">
        <v>13</v>
      </c>
      <c r="B15" s="54"/>
      <c r="C15" s="54"/>
      <c r="D15" s="54"/>
      <c r="E15" s="54"/>
      <c r="F15" s="54"/>
      <c r="G15" s="54"/>
      <c r="H15" s="54"/>
      <c r="I15" s="54"/>
      <c r="J15" s="54"/>
      <c r="K15" s="54"/>
      <c r="L15" s="54"/>
      <c r="M15" s="54"/>
      <c r="N15" s="55"/>
    </row>
    <row r="16" spans="1:14" ht="12.75">
      <c r="A16" s="63" t="s">
        <v>1</v>
      </c>
      <c r="B16" s="64"/>
      <c r="C16" s="64"/>
      <c r="D16" s="18">
        <f>IF(D11=" ","",D11)</f>
        <v>0</v>
      </c>
      <c r="E16" s="27" t="s">
        <v>14</v>
      </c>
      <c r="F16" s="10">
        <f>IF(Q11=1,"",VLOOKUP(Q11,'Misc. Data'!D1:'Misc. Data'!E16,2,TRUE))</f>
      </c>
      <c r="G16" s="28" t="s">
        <v>17</v>
      </c>
      <c r="H16" s="27" t="s">
        <v>16</v>
      </c>
      <c r="I16" s="18">
        <f>IF(D11=" ",0,IF(F16="",0,D16*F16))</f>
        <v>0</v>
      </c>
      <c r="J16" s="61" t="s">
        <v>15</v>
      </c>
      <c r="K16" s="61"/>
      <c r="L16" s="62"/>
      <c r="M16" s="62"/>
      <c r="N16" s="55"/>
    </row>
    <row r="17" spans="1:14" ht="3" customHeight="1">
      <c r="A17" s="67"/>
      <c r="B17" s="62"/>
      <c r="C17" s="62"/>
      <c r="D17" s="62"/>
      <c r="E17" s="62"/>
      <c r="F17" s="62"/>
      <c r="G17" s="62"/>
      <c r="H17" s="62"/>
      <c r="I17" s="62"/>
      <c r="J17" s="62"/>
      <c r="K17" s="62"/>
      <c r="L17" s="62"/>
      <c r="M17" s="62"/>
      <c r="N17" s="55"/>
    </row>
    <row r="18" spans="1:14" ht="12.75">
      <c r="A18" s="63" t="s">
        <v>1</v>
      </c>
      <c r="B18" s="64"/>
      <c r="C18" s="64"/>
      <c r="D18" s="18">
        <f>IF(D13=" ","",D13)</f>
        <v>0</v>
      </c>
      <c r="E18" s="27" t="s">
        <v>14</v>
      </c>
      <c r="F18" s="10">
        <f>IF(Q13=1,"",VLOOKUP(Q13,'Misc. Data'!D1:'Misc. Data'!E16,2,TRUE))</f>
      </c>
      <c r="G18" s="28" t="s">
        <v>17</v>
      </c>
      <c r="H18" s="27" t="s">
        <v>16</v>
      </c>
      <c r="I18" s="18">
        <f>IF(D13=" ",0,IF(F18="",0,D18*F18))</f>
        <v>0</v>
      </c>
      <c r="J18" s="61" t="s">
        <v>15</v>
      </c>
      <c r="K18" s="61"/>
      <c r="L18" s="62"/>
      <c r="M18" s="62"/>
      <c r="N18" s="55"/>
    </row>
    <row r="19" spans="1:14" ht="12.75">
      <c r="A19" s="67"/>
      <c r="B19" s="62"/>
      <c r="C19" s="62"/>
      <c r="D19" s="62"/>
      <c r="E19" s="62"/>
      <c r="F19" s="44" t="s">
        <v>18</v>
      </c>
      <c r="G19" s="44"/>
      <c r="H19" s="29" t="s">
        <v>16</v>
      </c>
      <c r="I19" s="38">
        <f>I16+I18</f>
        <v>0</v>
      </c>
      <c r="J19" s="75" t="s">
        <v>15</v>
      </c>
      <c r="K19" s="75"/>
      <c r="L19" s="85"/>
      <c r="M19" s="62"/>
      <c r="N19" s="55"/>
    </row>
    <row r="20" spans="1:14" ht="6" customHeight="1">
      <c r="A20" s="67"/>
      <c r="B20" s="62"/>
      <c r="C20" s="62"/>
      <c r="D20" s="62"/>
      <c r="E20" s="62"/>
      <c r="F20" s="62"/>
      <c r="G20" s="62"/>
      <c r="H20" s="62"/>
      <c r="I20" s="62"/>
      <c r="J20" s="62"/>
      <c r="K20" s="62"/>
      <c r="L20" s="62"/>
      <c r="M20" s="62"/>
      <c r="N20" s="55"/>
    </row>
    <row r="21" spans="1:14" ht="12.75">
      <c r="A21" s="53" t="s">
        <v>122</v>
      </c>
      <c r="B21" s="61"/>
      <c r="C21" s="61"/>
      <c r="D21" s="61"/>
      <c r="E21" s="61"/>
      <c r="F21" s="61"/>
      <c r="G21" s="61"/>
      <c r="H21" s="61"/>
      <c r="I21" s="61"/>
      <c r="J21" s="61"/>
      <c r="K21" s="61"/>
      <c r="L21" s="61"/>
      <c r="M21" s="61"/>
      <c r="N21" s="79"/>
    </row>
    <row r="22" spans="1:14" ht="12.75">
      <c r="A22" s="56" t="s">
        <v>120</v>
      </c>
      <c r="B22" s="57"/>
      <c r="C22" s="57"/>
      <c r="D22" s="57"/>
      <c r="E22" s="57"/>
      <c r="F22" s="57"/>
      <c r="G22" s="57"/>
      <c r="H22" s="58"/>
      <c r="I22" s="58"/>
      <c r="J22" s="61"/>
      <c r="K22" s="54"/>
      <c r="L22" s="54"/>
      <c r="M22" s="54"/>
      <c r="N22" s="55"/>
    </row>
    <row r="23" spans="1:14" ht="12.75">
      <c r="A23" s="97" t="s">
        <v>19</v>
      </c>
      <c r="B23" s="94"/>
      <c r="C23" s="37">
        <f>IF(I19=0,"",I19)</f>
      </c>
      <c r="D23" s="94" t="s">
        <v>118</v>
      </c>
      <c r="E23" s="94"/>
      <c r="F23" s="94"/>
      <c r="G23" s="94"/>
      <c r="H23" s="59">
        <f>IF(H22="","",H22*120)</f>
      </c>
      <c r="I23" s="60"/>
      <c r="J23" s="23" t="s">
        <v>119</v>
      </c>
      <c r="K23" s="19">
        <f>IF(I19=0,"",IF(H23="","",C23/H23))</f>
      </c>
      <c r="L23" s="62" t="s">
        <v>20</v>
      </c>
      <c r="M23" s="54"/>
      <c r="N23" s="55"/>
    </row>
    <row r="24" spans="1:14" ht="6" customHeight="1">
      <c r="A24" s="67"/>
      <c r="B24" s="62"/>
      <c r="C24" s="62"/>
      <c r="D24" s="62"/>
      <c r="E24" s="62"/>
      <c r="F24" s="62"/>
      <c r="G24" s="62"/>
      <c r="H24" s="62"/>
      <c r="I24" s="62"/>
      <c r="J24" s="62"/>
      <c r="K24" s="62"/>
      <c r="L24" s="62"/>
      <c r="M24" s="62"/>
      <c r="N24" s="55"/>
    </row>
    <row r="25" spans="1:14" ht="12.75">
      <c r="A25" s="53" t="s">
        <v>106</v>
      </c>
      <c r="B25" s="61"/>
      <c r="C25" s="61"/>
      <c r="D25" s="61"/>
      <c r="E25" s="61"/>
      <c r="F25" s="9"/>
      <c r="G25" s="49" t="s">
        <v>108</v>
      </c>
      <c r="H25" s="49"/>
      <c r="I25" s="49"/>
      <c r="J25" s="49"/>
      <c r="K25" s="49"/>
      <c r="L25" s="49"/>
      <c r="M25" s="49"/>
      <c r="N25" s="43"/>
    </row>
    <row r="26" spans="1:16" ht="11.25" customHeight="1">
      <c r="A26" s="45" t="s">
        <v>112</v>
      </c>
      <c r="B26" s="46"/>
      <c r="C26" s="46"/>
      <c r="D26" s="46"/>
      <c r="E26" s="46"/>
      <c r="F26" s="46"/>
      <c r="G26" s="46"/>
      <c r="H26" s="46"/>
      <c r="I26" s="46"/>
      <c r="J26" s="46"/>
      <c r="K26" s="46"/>
      <c r="L26" s="46"/>
      <c r="M26" s="46"/>
      <c r="N26" s="70"/>
      <c r="P26" s="2">
        <v>1</v>
      </c>
    </row>
    <row r="27" spans="1:14" ht="25.5" customHeight="1">
      <c r="A27" s="71"/>
      <c r="B27" s="54"/>
      <c r="C27" s="54"/>
      <c r="D27" s="54"/>
      <c r="E27" s="54"/>
      <c r="F27" s="54"/>
      <c r="G27" s="54"/>
      <c r="H27" s="54"/>
      <c r="I27" s="54"/>
      <c r="J27" s="72" t="str">
        <f>IF(L30=" "," ",IF(L30&lt;124.9," ","The elevation conditions entered here may result in the calculated pressure tank settings being out of a typical operating range.  System installation may be beyond a typical pressure tank setup.  This and other options must be carefully evaluated."))</f>
        <v> </v>
      </c>
      <c r="K27" s="73"/>
      <c r="L27" s="73"/>
      <c r="M27" s="73"/>
      <c r="N27" s="74"/>
    </row>
    <row r="28" spans="1:14" ht="12.75">
      <c r="A28" s="53" t="s">
        <v>21</v>
      </c>
      <c r="B28" s="61"/>
      <c r="C28" s="61"/>
      <c r="D28" s="61"/>
      <c r="E28" s="61"/>
      <c r="F28" s="61"/>
      <c r="G28" s="3"/>
      <c r="H28" s="61" t="s">
        <v>22</v>
      </c>
      <c r="I28" s="61"/>
      <c r="J28" s="73"/>
      <c r="K28" s="73"/>
      <c r="L28" s="73"/>
      <c r="M28" s="73"/>
      <c r="N28" s="74"/>
    </row>
    <row r="29" spans="1:14" ht="6" customHeight="1">
      <c r="A29" s="67"/>
      <c r="B29" s="54"/>
      <c r="C29" s="54"/>
      <c r="D29" s="54"/>
      <c r="E29" s="54"/>
      <c r="F29" s="54"/>
      <c r="G29" s="54"/>
      <c r="H29" s="54"/>
      <c r="I29" s="54"/>
      <c r="J29" s="73"/>
      <c r="K29" s="73"/>
      <c r="L29" s="73"/>
      <c r="M29" s="73"/>
      <c r="N29" s="74"/>
    </row>
    <row r="30" spans="1:14" ht="12.75">
      <c r="A30" s="53" t="s">
        <v>23</v>
      </c>
      <c r="B30" s="61"/>
      <c r="C30" s="61"/>
      <c r="D30" s="61"/>
      <c r="E30" s="61"/>
      <c r="F30" s="61"/>
      <c r="G30" s="61"/>
      <c r="H30" s="61"/>
      <c r="I30" s="61"/>
      <c r="J30" s="61"/>
      <c r="K30" s="61"/>
      <c r="L30" s="9"/>
      <c r="M30" s="61" t="s">
        <v>22</v>
      </c>
      <c r="N30" s="55"/>
    </row>
    <row r="31" spans="1:17" ht="8.25" customHeight="1">
      <c r="A31" s="67"/>
      <c r="B31" s="62"/>
      <c r="C31" s="62"/>
      <c r="D31" s="62"/>
      <c r="E31" s="62"/>
      <c r="F31" s="62"/>
      <c r="G31" s="62"/>
      <c r="H31" s="62"/>
      <c r="I31" s="62"/>
      <c r="J31" s="62"/>
      <c r="K31" s="62"/>
      <c r="L31" s="62"/>
      <c r="M31" s="62"/>
      <c r="N31" s="55"/>
      <c r="P31">
        <v>1</v>
      </c>
      <c r="Q31">
        <v>1</v>
      </c>
    </row>
    <row r="32" spans="1:17" ht="12.75" customHeight="1">
      <c r="A32" s="53" t="s">
        <v>25</v>
      </c>
      <c r="B32" s="61"/>
      <c r="C32" s="61"/>
      <c r="D32" s="61"/>
      <c r="E32" s="61"/>
      <c r="F32" s="61"/>
      <c r="G32" s="44" t="s">
        <v>35</v>
      </c>
      <c r="H32" s="66"/>
      <c r="I32" s="66"/>
      <c r="J32" s="66"/>
      <c r="K32" s="61"/>
      <c r="L32" s="62"/>
      <c r="M32" s="62"/>
      <c r="N32" s="55"/>
      <c r="P32" s="2">
        <v>1</v>
      </c>
      <c r="Q32" s="2">
        <v>1</v>
      </c>
    </row>
    <row r="33" spans="1:14" ht="6" customHeight="1">
      <c r="A33" s="67"/>
      <c r="B33" s="62"/>
      <c r="C33" s="62"/>
      <c r="D33" s="62"/>
      <c r="E33" s="62"/>
      <c r="F33" s="62"/>
      <c r="G33" s="62"/>
      <c r="H33" s="68">
        <f>IF(P32=1,"",IF(Q32=1,"",IF((CHOOSE(P26,K23,F25)*0.0022282164)/(0.001736111*PI()*POWER(IF(P32=4,HLOOKUP(Q32,'Misc. Data'!A60:G61,2),HLOOKUP(Q32,'Misc. Data'!A55:G56,2)),2))&lt;4.001,"","This pipe size passing the selected flow rate will result in a velocity higher than 4 feet/second.  It is recommended that you choose a larger pipe size.")))</f>
      </c>
      <c r="I33" s="68"/>
      <c r="J33" s="68"/>
      <c r="K33" s="68"/>
      <c r="L33" s="68"/>
      <c r="M33" s="68"/>
      <c r="N33" s="69"/>
    </row>
    <row r="34" spans="1:14" ht="12.75">
      <c r="A34" s="53" t="s">
        <v>24</v>
      </c>
      <c r="B34" s="61"/>
      <c r="C34" s="61"/>
      <c r="D34" s="61"/>
      <c r="E34" s="62"/>
      <c r="F34" s="62"/>
      <c r="G34" s="62"/>
      <c r="H34" s="68"/>
      <c r="I34" s="68"/>
      <c r="J34" s="68"/>
      <c r="K34" s="68"/>
      <c r="L34" s="68"/>
      <c r="M34" s="68"/>
      <c r="N34" s="69"/>
    </row>
    <row r="35" spans="1:14" ht="12.75">
      <c r="A35" s="47" t="s">
        <v>102</v>
      </c>
      <c r="B35" s="61"/>
      <c r="C35" s="61"/>
      <c r="D35" s="61"/>
      <c r="E35" s="61"/>
      <c r="F35" s="18">
        <f>IF(G28="","",G28)</f>
      </c>
      <c r="G35" s="28" t="s">
        <v>22</v>
      </c>
      <c r="H35" s="68"/>
      <c r="I35" s="68"/>
      <c r="J35" s="68"/>
      <c r="K35" s="68"/>
      <c r="L35" s="68"/>
      <c r="M35" s="68"/>
      <c r="N35" s="69"/>
    </row>
    <row r="36" spans="1:14" ht="6" customHeight="1">
      <c r="A36" s="67"/>
      <c r="B36" s="62"/>
      <c r="C36" s="62"/>
      <c r="D36" s="62"/>
      <c r="E36" s="62"/>
      <c r="F36" s="62"/>
      <c r="G36" s="62"/>
      <c r="H36" s="68"/>
      <c r="I36" s="68"/>
      <c r="J36" s="68"/>
      <c r="K36" s="68"/>
      <c r="L36" s="68"/>
      <c r="M36" s="68"/>
      <c r="N36" s="69"/>
    </row>
    <row r="37" spans="1:14" ht="12.75">
      <c r="A37" s="53" t="s">
        <v>58</v>
      </c>
      <c r="B37" s="61"/>
      <c r="C37" s="61"/>
      <c r="D37" s="61"/>
      <c r="E37" s="61"/>
      <c r="F37" s="61"/>
      <c r="G37" s="61"/>
      <c r="H37" s="61"/>
      <c r="I37" s="61"/>
      <c r="J37" s="61"/>
      <c r="K37" s="61"/>
      <c r="L37" s="61"/>
      <c r="M37" s="62"/>
      <c r="N37" s="55"/>
    </row>
    <row r="38" spans="1:16" ht="8.25" customHeight="1">
      <c r="A38" s="67"/>
      <c r="B38" s="62"/>
      <c r="C38" s="62"/>
      <c r="D38" s="62"/>
      <c r="E38" s="62"/>
      <c r="F38" s="62"/>
      <c r="G38" s="62"/>
      <c r="H38" s="62"/>
      <c r="I38" s="62"/>
      <c r="J38" s="62"/>
      <c r="K38" s="62"/>
      <c r="L38" s="62"/>
      <c r="M38" s="62"/>
      <c r="N38" s="55"/>
      <c r="P38">
        <v>1</v>
      </c>
    </row>
    <row r="39" spans="1:16" ht="12.75">
      <c r="A39" s="25" t="s">
        <v>43</v>
      </c>
      <c r="B39" s="3"/>
      <c r="C39" s="61" t="s">
        <v>42</v>
      </c>
      <c r="D39" s="61"/>
      <c r="E39" s="61"/>
      <c r="F39" s="61"/>
      <c r="G39" s="61"/>
      <c r="H39" s="61"/>
      <c r="I39" s="30" t="s">
        <v>44</v>
      </c>
      <c r="J39" s="18">
        <f>IF(B39="","",B39)</f>
      </c>
      <c r="K39" s="31" t="s">
        <v>45</v>
      </c>
      <c r="L39" s="18">
        <f>IF(P32=1,"",IF(Q32=1,"",IF(P39=1,"",IF(P32=2,HLOOKUP(Q32,'Misc. Data'!A20:G27,P39),IF(P32=3,HLOOKUP(Q32,'Misc. Data'!A32:G39,P39),HLOOKUP(Q32,'Misc. Data'!A44:G51,P39))))))</f>
      </c>
      <c r="M39" s="32" t="s">
        <v>46</v>
      </c>
      <c r="N39" s="20">
        <f>IF(B39="",0,IF(L39="",0,J39*L39))</f>
        <v>0</v>
      </c>
      <c r="P39" s="2">
        <v>1</v>
      </c>
    </row>
    <row r="40" spans="1:14" ht="8.25" customHeight="1">
      <c r="A40" s="48"/>
      <c r="B40" s="62"/>
      <c r="C40" s="62"/>
      <c r="D40" s="62"/>
      <c r="E40" s="62"/>
      <c r="F40" s="62"/>
      <c r="G40" s="62"/>
      <c r="H40" s="62"/>
      <c r="I40" s="62"/>
      <c r="J40" s="62"/>
      <c r="K40" s="62"/>
      <c r="L40" s="62"/>
      <c r="M40" s="62"/>
      <c r="N40" s="55"/>
    </row>
    <row r="41" spans="1:16" ht="12.75" customHeight="1">
      <c r="A41" s="25" t="s">
        <v>43</v>
      </c>
      <c r="B41" s="3"/>
      <c r="C41" s="61" t="s">
        <v>42</v>
      </c>
      <c r="D41" s="61"/>
      <c r="E41" s="61"/>
      <c r="F41" s="61"/>
      <c r="G41" s="61"/>
      <c r="H41" s="61"/>
      <c r="I41" s="30" t="s">
        <v>44</v>
      </c>
      <c r="J41" s="18">
        <f>IF(B41="","",B41)</f>
      </c>
      <c r="K41" s="31" t="s">
        <v>45</v>
      </c>
      <c r="L41" s="18">
        <f>IF(P32=1,"",IF(Q32=1,"",IF(P41=1,"",IF(P32=2,HLOOKUP(Q32,'Misc. Data'!A20:G27,P41),IF(P32=3,HLOOKUP(Q32,'Misc. Data'!A32:G39,P41),HLOOKUP(Q32,'Misc. Data'!A44:G51,P41))))))</f>
      </c>
      <c r="M41" s="32" t="s">
        <v>46</v>
      </c>
      <c r="N41" s="20">
        <f>IF(B41="",0,IF(L41="",0,J41*L41))</f>
        <v>0</v>
      </c>
      <c r="P41" s="2">
        <v>1</v>
      </c>
    </row>
    <row r="42" spans="1:16" ht="8.25" customHeight="1">
      <c r="A42" s="39"/>
      <c r="B42" s="7"/>
      <c r="C42" s="7"/>
      <c r="D42" s="7"/>
      <c r="E42" s="7"/>
      <c r="F42" s="7"/>
      <c r="G42" s="7"/>
      <c r="H42" s="7"/>
      <c r="I42" s="7"/>
      <c r="J42" s="7"/>
      <c r="K42" s="7"/>
      <c r="L42" s="7"/>
      <c r="M42" s="7"/>
      <c r="N42" s="40"/>
      <c r="P42" s="2"/>
    </row>
    <row r="43" spans="1:16" ht="12.75" customHeight="1">
      <c r="A43" s="25" t="s">
        <v>43</v>
      </c>
      <c r="B43" s="3"/>
      <c r="C43" s="61" t="s">
        <v>42</v>
      </c>
      <c r="D43" s="61"/>
      <c r="E43" s="61"/>
      <c r="F43" s="61"/>
      <c r="G43" s="61"/>
      <c r="H43" s="61"/>
      <c r="I43" s="30" t="s">
        <v>44</v>
      </c>
      <c r="J43" s="18">
        <f>IF(B43="","",B43)</f>
      </c>
      <c r="K43" s="31" t="s">
        <v>45</v>
      </c>
      <c r="L43" s="18">
        <f>IF(P32=1,"",IF(Q32=1,"",IF(P43=1,"",IF(P32=2,HLOOKUP(Q32,'Misc. Data'!A20:G27,P43),IF(P32=3,HLOOKUP(Q32,'Misc. Data'!A32:G39,P43),HLOOKUP(Q32,'Misc. Data'!A44:G51,P43))))))</f>
      </c>
      <c r="M43" s="32" t="s">
        <v>46</v>
      </c>
      <c r="N43" s="20">
        <f>IF(B43="",0,IF(L43="",0,J43*L43))</f>
        <v>0</v>
      </c>
      <c r="P43" s="2">
        <v>1</v>
      </c>
    </row>
    <row r="44" spans="1:16" ht="8.25" customHeight="1">
      <c r="A44" s="39"/>
      <c r="B44" s="7"/>
      <c r="C44" s="7"/>
      <c r="D44" s="7"/>
      <c r="E44" s="7"/>
      <c r="F44" s="7"/>
      <c r="G44" s="7"/>
      <c r="H44" s="7"/>
      <c r="I44" s="7"/>
      <c r="J44" s="7"/>
      <c r="K44" s="7"/>
      <c r="L44" s="7"/>
      <c r="M44" s="7"/>
      <c r="N44" s="40"/>
      <c r="P44" s="2"/>
    </row>
    <row r="45" spans="1:16" ht="12.75" customHeight="1">
      <c r="A45" s="25" t="s">
        <v>43</v>
      </c>
      <c r="B45" s="3"/>
      <c r="C45" s="61" t="s">
        <v>42</v>
      </c>
      <c r="D45" s="61"/>
      <c r="E45" s="61"/>
      <c r="F45" s="61"/>
      <c r="G45" s="61"/>
      <c r="H45" s="61"/>
      <c r="I45" s="30" t="s">
        <v>44</v>
      </c>
      <c r="J45" s="18">
        <f>IF(B45="","",B45)</f>
      </c>
      <c r="K45" s="31" t="s">
        <v>45</v>
      </c>
      <c r="L45" s="18">
        <f>IF(P32=1,"",IF(Q32=1,"",IF(P45=1,"",IF(P32=2,HLOOKUP(Q32,'Misc. Data'!A20:G27,P45),IF(P32=3,HLOOKUP(Q32,'Misc. Data'!A32:G39,P45),HLOOKUP(Q32,'Misc. Data'!A44:G51,P45))))))</f>
      </c>
      <c r="M45" s="32" t="s">
        <v>46</v>
      </c>
      <c r="N45" s="20">
        <f>IF(B45="",0,IF(L45="",0,J45*L45))</f>
        <v>0</v>
      </c>
      <c r="P45" s="2">
        <v>1</v>
      </c>
    </row>
    <row r="46" spans="1:16" ht="8.25" customHeight="1">
      <c r="A46" s="39"/>
      <c r="B46" s="7"/>
      <c r="C46" s="7"/>
      <c r="D46" s="7"/>
      <c r="E46" s="7"/>
      <c r="F46" s="7"/>
      <c r="G46" s="7"/>
      <c r="H46" s="7"/>
      <c r="I46" s="7"/>
      <c r="J46" s="7"/>
      <c r="K46" s="7"/>
      <c r="L46" s="7"/>
      <c r="M46" s="7"/>
      <c r="N46" s="40"/>
      <c r="P46" s="2"/>
    </row>
    <row r="47" spans="1:16" ht="12.75" customHeight="1">
      <c r="A47" s="25" t="s">
        <v>43</v>
      </c>
      <c r="B47" s="3"/>
      <c r="C47" s="61" t="s">
        <v>42</v>
      </c>
      <c r="D47" s="61"/>
      <c r="E47" s="61"/>
      <c r="F47" s="61"/>
      <c r="G47" s="61"/>
      <c r="H47" s="61"/>
      <c r="I47" s="30" t="s">
        <v>44</v>
      </c>
      <c r="J47" s="18">
        <f>IF(B47="","",B47)</f>
      </c>
      <c r="K47" s="31" t="s">
        <v>45</v>
      </c>
      <c r="L47" s="18">
        <f>IF(P32=1,"",IF(Q32=1,"",IF(P47=1,"",IF(P32=2,HLOOKUP(Q32,'Misc. Data'!A20:G27,P47),IF(P32=3,HLOOKUP(Q32,'Misc. Data'!A32:G39,P47),HLOOKUP(Q32,'Misc. Data'!A44:G51,P47))))))</f>
      </c>
      <c r="M47" s="32" t="s">
        <v>46</v>
      </c>
      <c r="N47" s="20">
        <f>IF(B47="",0,IF(L47="",0,J47*L47))</f>
        <v>0</v>
      </c>
      <c r="P47" s="2">
        <v>1</v>
      </c>
    </row>
    <row r="48" spans="1:16" ht="8.25" customHeight="1">
      <c r="A48" s="39"/>
      <c r="B48" s="7"/>
      <c r="C48" s="7"/>
      <c r="D48" s="7"/>
      <c r="E48" s="7"/>
      <c r="F48" s="7"/>
      <c r="G48" s="7"/>
      <c r="H48" s="7"/>
      <c r="I48" s="7"/>
      <c r="J48" s="7"/>
      <c r="K48" s="7"/>
      <c r="L48" s="7"/>
      <c r="M48" s="7"/>
      <c r="N48" s="40"/>
      <c r="P48" s="2"/>
    </row>
    <row r="49" spans="1:16" ht="12.75" customHeight="1">
      <c r="A49" s="25" t="s">
        <v>43</v>
      </c>
      <c r="B49" s="3"/>
      <c r="C49" s="61" t="s">
        <v>42</v>
      </c>
      <c r="D49" s="61"/>
      <c r="E49" s="61"/>
      <c r="F49" s="61"/>
      <c r="G49" s="61"/>
      <c r="H49" s="61"/>
      <c r="I49" s="30" t="s">
        <v>44</v>
      </c>
      <c r="J49" s="18">
        <f>IF(B49="","",B49)</f>
      </c>
      <c r="K49" s="31" t="s">
        <v>45</v>
      </c>
      <c r="L49" s="18">
        <f>IF(P32=1,"",IF(Q32=1,"",IF(P49=1,"",IF(P32=2,HLOOKUP(Q32,'Misc. Data'!A20:G27,P49),IF(P32=3,HLOOKUP(Q32,'Misc. Data'!A32:G39,P49),HLOOKUP(Q32,'Misc. Data'!A44:G51,P49))))))</f>
      </c>
      <c r="M49" s="32" t="s">
        <v>46</v>
      </c>
      <c r="N49" s="20">
        <f>IF(B49="",0,IF(L49="",0,J49*L49))</f>
        <v>0</v>
      </c>
      <c r="P49" s="2">
        <v>1</v>
      </c>
    </row>
    <row r="50" spans="1:16" ht="8.25" customHeight="1">
      <c r="A50" s="39"/>
      <c r="B50" s="7"/>
      <c r="C50" s="7"/>
      <c r="D50" s="7"/>
      <c r="E50" s="7"/>
      <c r="F50" s="7"/>
      <c r="G50" s="7"/>
      <c r="H50" s="7"/>
      <c r="I50" s="7"/>
      <c r="J50" s="7"/>
      <c r="K50" s="7"/>
      <c r="L50" s="7"/>
      <c r="M50" s="7"/>
      <c r="N50" s="40"/>
      <c r="P50" s="2"/>
    </row>
    <row r="51" spans="1:16" ht="12.75" customHeight="1">
      <c r="A51" s="25" t="s">
        <v>43</v>
      </c>
      <c r="B51" s="3"/>
      <c r="C51" s="61" t="s">
        <v>42</v>
      </c>
      <c r="D51" s="61"/>
      <c r="E51" s="61"/>
      <c r="F51" s="61"/>
      <c r="G51" s="61"/>
      <c r="H51" s="61"/>
      <c r="I51" s="30" t="s">
        <v>44</v>
      </c>
      <c r="J51" s="18">
        <f>IF(B51="","",B51)</f>
      </c>
      <c r="K51" s="31" t="s">
        <v>45</v>
      </c>
      <c r="L51" s="18">
        <f>IF(P32=1,"",IF(Q32=1,"",IF(P51=1,"",IF(P32=2,HLOOKUP(Q32,'Misc. Data'!A20:G27,P51),IF(P32=3,HLOOKUP(Q32,'Misc. Data'!A32:G39,P51),HLOOKUP(Q32,'Misc. Data'!A44:G51,P51))))))</f>
      </c>
      <c r="M51" s="32" t="s">
        <v>46</v>
      </c>
      <c r="N51" s="20">
        <f>IF(B51="",0,IF(L51="",0,J51*L51))</f>
        <v>0</v>
      </c>
      <c r="P51" s="2">
        <v>1</v>
      </c>
    </row>
    <row r="52" spans="1:16" ht="8.25" customHeight="1">
      <c r="A52" s="39"/>
      <c r="B52" s="7"/>
      <c r="C52" s="7"/>
      <c r="D52" s="7"/>
      <c r="E52" s="7"/>
      <c r="F52" s="7"/>
      <c r="G52" s="7"/>
      <c r="H52" s="7"/>
      <c r="I52" s="7"/>
      <c r="J52" s="7"/>
      <c r="K52" s="7"/>
      <c r="L52" s="7"/>
      <c r="M52" s="7"/>
      <c r="N52" s="40"/>
      <c r="P52" s="2"/>
    </row>
    <row r="53" spans="1:16" ht="12.75" customHeight="1">
      <c r="A53" s="25" t="s">
        <v>43</v>
      </c>
      <c r="B53" s="3"/>
      <c r="C53" s="61" t="s">
        <v>42</v>
      </c>
      <c r="D53" s="61"/>
      <c r="E53" s="61"/>
      <c r="F53" s="61"/>
      <c r="G53" s="61"/>
      <c r="H53" s="61"/>
      <c r="I53" s="30" t="s">
        <v>44</v>
      </c>
      <c r="J53" s="18">
        <f>IF(B53="","",B53)</f>
      </c>
      <c r="K53" s="31" t="s">
        <v>45</v>
      </c>
      <c r="L53" s="18">
        <f>IF(P32=1,"",IF(Q32=1,"",IF(P53=1,"",IF(P32=2,HLOOKUP(Q32,'Misc. Data'!A20:G27,P53),IF(P32=3,HLOOKUP(Q32,'Misc. Data'!A32:G39,P53),HLOOKUP(Q32,'Misc. Data'!A44:G51,P53))))))</f>
      </c>
      <c r="M53" s="32" t="s">
        <v>46</v>
      </c>
      <c r="N53" s="20">
        <f>IF(B53="",0,IF(L53="",0,J53*L53))</f>
        <v>0</v>
      </c>
      <c r="P53" s="2">
        <v>1</v>
      </c>
    </row>
    <row r="54" spans="1:16" ht="8.25" customHeight="1">
      <c r="A54" s="39"/>
      <c r="B54" s="7"/>
      <c r="C54" s="7"/>
      <c r="D54" s="7"/>
      <c r="E54" s="7"/>
      <c r="F54" s="7"/>
      <c r="G54" s="7"/>
      <c r="H54" s="7"/>
      <c r="I54" s="7"/>
      <c r="J54" s="7"/>
      <c r="K54" s="7"/>
      <c r="L54" s="7"/>
      <c r="M54" s="7"/>
      <c r="N54" s="40"/>
      <c r="P54" s="2"/>
    </row>
    <row r="55" spans="1:16" ht="12.75">
      <c r="A55" s="25" t="s">
        <v>43</v>
      </c>
      <c r="B55" s="3"/>
      <c r="C55" s="61" t="s">
        <v>42</v>
      </c>
      <c r="D55" s="61"/>
      <c r="E55" s="61"/>
      <c r="F55" s="61"/>
      <c r="G55" s="61"/>
      <c r="H55" s="61"/>
      <c r="I55" s="30" t="s">
        <v>44</v>
      </c>
      <c r="J55" s="18">
        <f>IF(B55="","",B55)</f>
      </c>
      <c r="K55" s="31" t="s">
        <v>45</v>
      </c>
      <c r="L55" s="18">
        <f>IF(P32=1,"",IF(Q32=1,"",IF(P55=1,"",IF(P32=2,HLOOKUP(Q32,'Misc. Data'!A20:G27,P55),IF(P32=3,HLOOKUP(Q32,'Misc. Data'!A32:G39,P55),HLOOKUP(Q32,'Misc. Data'!A44:G51,P55))))))</f>
      </c>
      <c r="M55" s="32" t="s">
        <v>46</v>
      </c>
      <c r="N55" s="20">
        <f>IF(B55="",0,IF(L55="",0,J55*L55))</f>
        <v>0</v>
      </c>
      <c r="P55" s="2">
        <v>1</v>
      </c>
    </row>
    <row r="56" spans="1:16" ht="8.25" customHeight="1">
      <c r="A56" s="42"/>
      <c r="N56" s="41"/>
      <c r="P56" s="2"/>
    </row>
    <row r="57" spans="1:16" ht="12.75">
      <c r="A57" s="25" t="s">
        <v>43</v>
      </c>
      <c r="B57" s="3"/>
      <c r="C57" s="61" t="s">
        <v>42</v>
      </c>
      <c r="D57" s="61"/>
      <c r="E57" s="61"/>
      <c r="F57" s="61"/>
      <c r="G57" s="61"/>
      <c r="H57" s="61"/>
      <c r="I57" s="30" t="s">
        <v>44</v>
      </c>
      <c r="J57" s="18">
        <f>IF(B57="","",B57)</f>
      </c>
      <c r="K57" s="31" t="s">
        <v>45</v>
      </c>
      <c r="L57" s="18">
        <f>IF(P32=1,"",IF(Q32=1,"",IF(P57=1,"",IF(P32=2,HLOOKUP(Q32,'Misc. Data'!A20:G27,P57),IF(P32=3,HLOOKUP(Q32,'Misc. Data'!A32:G39,P57),HLOOKUP(Q32,'Misc. Data'!A44:G51,P57))))))</f>
      </c>
      <c r="M57" s="32" t="s">
        <v>46</v>
      </c>
      <c r="N57" s="20">
        <f>IF(B57="",0,IF(L57="",0,J57*L57))</f>
        <v>0</v>
      </c>
      <c r="P57" s="2">
        <v>1</v>
      </c>
    </row>
    <row r="58" spans="1:14" ht="12.75">
      <c r="A58" s="67"/>
      <c r="B58" s="62"/>
      <c r="C58" s="62"/>
      <c r="D58" s="62"/>
      <c r="E58" s="62"/>
      <c r="F58" s="62"/>
      <c r="G58" s="62"/>
      <c r="H58" s="62"/>
      <c r="I58" s="44" t="s">
        <v>59</v>
      </c>
      <c r="J58" s="44"/>
      <c r="K58" s="44"/>
      <c r="L58" s="44"/>
      <c r="M58" s="44"/>
      <c r="N58" s="21">
        <f>SUM(N39:N57)</f>
        <v>0</v>
      </c>
    </row>
    <row r="59" spans="1:14" ht="6" customHeight="1">
      <c r="A59" s="67"/>
      <c r="B59" s="62"/>
      <c r="C59" s="62"/>
      <c r="D59" s="62"/>
      <c r="E59" s="62"/>
      <c r="F59" s="62"/>
      <c r="G59" s="62"/>
      <c r="H59" s="62"/>
      <c r="I59" s="62"/>
      <c r="J59" s="62"/>
      <c r="K59" s="62"/>
      <c r="L59" s="62"/>
      <c r="M59" s="62"/>
      <c r="N59" s="55"/>
    </row>
    <row r="60" spans="1:14" ht="13.5" customHeight="1">
      <c r="A60" s="92" t="s">
        <v>101</v>
      </c>
      <c r="B60" s="93"/>
      <c r="C60" s="22">
        <f>IF(N58=0,"",N58)</f>
      </c>
      <c r="D60" s="94" t="s">
        <v>60</v>
      </c>
      <c r="E60" s="94"/>
      <c r="F60" s="94"/>
      <c r="G60" s="10">
        <f>IF(G28=" ","",G28)</f>
        <v>0</v>
      </c>
      <c r="H60" s="94" t="s">
        <v>61</v>
      </c>
      <c r="I60" s="94"/>
      <c r="J60" s="94"/>
      <c r="K60" s="94"/>
      <c r="L60" s="94"/>
      <c r="M60" s="94"/>
      <c r="N60" s="20">
        <f>IF(G60="","",IF(C60="",G60,C60+G60))</f>
        <v>0</v>
      </c>
    </row>
    <row r="61" spans="1:14" ht="8.25" customHeight="1">
      <c r="A61" s="67"/>
      <c r="B61" s="62"/>
      <c r="C61" s="62"/>
      <c r="D61" s="62"/>
      <c r="E61" s="62"/>
      <c r="F61" s="62"/>
      <c r="G61" s="62"/>
      <c r="H61" s="62"/>
      <c r="I61" s="62"/>
      <c r="J61" s="62"/>
      <c r="K61" s="62"/>
      <c r="L61" s="62"/>
      <c r="M61" s="62"/>
      <c r="N61" s="55"/>
    </row>
    <row r="62" spans="1:14" ht="12.75">
      <c r="A62" s="103" t="s">
        <v>107</v>
      </c>
      <c r="B62" s="104"/>
      <c r="C62" s="104"/>
      <c r="D62" s="104"/>
      <c r="E62" s="104"/>
      <c r="F62" s="104"/>
      <c r="G62" s="104"/>
      <c r="H62" s="104"/>
      <c r="I62" s="104"/>
      <c r="J62" s="104"/>
      <c r="K62" s="104"/>
      <c r="L62" s="104"/>
      <c r="M62" s="11">
        <f>IF(K23="","",IF(P32=1,"",IF(Q32=1,"",1043.8*POWER(CHOOSE(P26,K23,F25)/CHOOSE(P32,0,140,100,130),1.85)/POWER(IF(P32=4,HLOOKUP(Q32,'Misc. Data'!A60:G61,2),HLOOKUP(Q32,'Misc. Data'!A55:G56,2)),4.87))))</f>
      </c>
      <c r="N62" s="26" t="s">
        <v>22</v>
      </c>
    </row>
    <row r="63" spans="1:14" ht="8.25" customHeight="1">
      <c r="A63" s="67"/>
      <c r="B63" s="62"/>
      <c r="C63" s="62"/>
      <c r="D63" s="62"/>
      <c r="E63" s="62"/>
      <c r="F63" s="62"/>
      <c r="G63" s="62"/>
      <c r="H63" s="62"/>
      <c r="I63" s="62"/>
      <c r="J63" s="62"/>
      <c r="K63" s="62"/>
      <c r="L63" s="62"/>
      <c r="M63" s="62"/>
      <c r="N63" s="55"/>
    </row>
    <row r="64" spans="1:14" ht="12.75">
      <c r="A64" s="65" t="s">
        <v>65</v>
      </c>
      <c r="B64" s="66"/>
      <c r="C64" s="10">
        <f>IF(N60=0,"",N60)</f>
      </c>
      <c r="D64" s="94" t="s">
        <v>66</v>
      </c>
      <c r="E64" s="94"/>
      <c r="F64" s="94"/>
      <c r="G64" s="94"/>
      <c r="H64" s="59">
        <f>IF(C64="","",C64)</f>
      </c>
      <c r="I64" s="59"/>
      <c r="J64" s="27" t="s">
        <v>67</v>
      </c>
      <c r="K64" s="11">
        <f>IF(M62="",0,M62)</f>
        <v>0</v>
      </c>
      <c r="L64" s="27" t="s">
        <v>16</v>
      </c>
      <c r="M64" s="12">
        <f>IF(H64="","",(H64/100)*K64)</f>
      </c>
      <c r="N64" s="26" t="s">
        <v>22</v>
      </c>
    </row>
    <row r="65" spans="1:14" ht="8.25" customHeight="1">
      <c r="A65" s="67"/>
      <c r="B65" s="62"/>
      <c r="C65" s="62"/>
      <c r="D65" s="62"/>
      <c r="E65" s="62"/>
      <c r="F65" s="62"/>
      <c r="G65" s="62"/>
      <c r="H65" s="62"/>
      <c r="I65" s="62"/>
      <c r="J65" s="62"/>
      <c r="K65" s="62"/>
      <c r="L65" s="62"/>
      <c r="M65" s="62"/>
      <c r="N65" s="55"/>
    </row>
    <row r="66" spans="1:14" ht="12.75">
      <c r="A66" s="65" t="s">
        <v>70</v>
      </c>
      <c r="B66" s="66"/>
      <c r="C66" s="66"/>
      <c r="D66" s="66"/>
      <c r="E66" s="66"/>
      <c r="F66" s="66"/>
      <c r="G66" s="12">
        <f>IF(M64="","",M64)</f>
      </c>
      <c r="H66" s="61" t="s">
        <v>68</v>
      </c>
      <c r="I66" s="61"/>
      <c r="J66" s="66" t="s">
        <v>69</v>
      </c>
      <c r="K66" s="66"/>
      <c r="L66" s="66"/>
      <c r="M66" s="12">
        <f>IF(G66="","",ROUND(G66/2.31,1))</f>
      </c>
      <c r="N66" s="26" t="s">
        <v>62</v>
      </c>
    </row>
    <row r="67" spans="1:14" ht="8.25" customHeight="1">
      <c r="A67" s="67"/>
      <c r="B67" s="62"/>
      <c r="C67" s="62"/>
      <c r="D67" s="62"/>
      <c r="E67" s="62"/>
      <c r="F67" s="62"/>
      <c r="G67" s="62"/>
      <c r="H67" s="62"/>
      <c r="I67" s="62"/>
      <c r="J67" s="62"/>
      <c r="K67" s="62"/>
      <c r="L67" s="62"/>
      <c r="M67" s="62"/>
      <c r="N67" s="55"/>
    </row>
    <row r="68" spans="1:14" ht="12.75">
      <c r="A68" s="105"/>
      <c r="B68" s="61"/>
      <c r="C68" s="61"/>
      <c r="D68" s="61"/>
      <c r="E68" s="61"/>
      <c r="F68" s="61"/>
      <c r="G68" s="61"/>
      <c r="H68" s="61"/>
      <c r="I68" s="61"/>
      <c r="J68" s="61"/>
      <c r="K68" s="61"/>
      <c r="L68" s="62"/>
      <c r="M68" s="62"/>
      <c r="N68" s="55"/>
    </row>
    <row r="69" spans="1:14" ht="12.75">
      <c r="A69" s="98" t="str">
        <f>IF(M66=""," ",IF(M66=0," ",IF(M66&lt;10,"THE SELECTED FLOW RATE FLOWING THROUGH THE CHOSEN PIPE DIAMETER RESULTS IN MINIMAL FRICTION LOSS (&lt;10psi)","")))</f>
        <v> </v>
      </c>
      <c r="B69" s="99"/>
      <c r="C69" s="99"/>
      <c r="D69" s="99"/>
      <c r="E69" s="99"/>
      <c r="F69" s="99"/>
      <c r="G69" s="99"/>
      <c r="H69" s="99"/>
      <c r="I69" s="99"/>
      <c r="J69" s="99"/>
      <c r="K69" s="99"/>
      <c r="L69" s="99"/>
      <c r="M69" s="99"/>
      <c r="N69" s="100"/>
    </row>
    <row r="70" spans="1:14" ht="12.75">
      <c r="A70" s="101" t="str">
        <f>IF(M66=""," ",IF(M66&gt;10,"FRICTION LOSS IN THIS DIAMETER PIPE IS GREATER THAN 10 psi.  CONFIRM THAT YOU WANT TO CONTINUE WITH THIS PIPE SIZE.  IF NOT, YOU CAN RE-CALCULATE THE FRICTION LOSS USING A LARGER PIPE SIZE.",""))</f>
        <v> </v>
      </c>
      <c r="B70" s="102"/>
      <c r="C70" s="102"/>
      <c r="D70" s="102"/>
      <c r="E70" s="102"/>
      <c r="F70" s="102"/>
      <c r="G70" s="102"/>
      <c r="H70" s="102"/>
      <c r="I70" s="102"/>
      <c r="J70" s="102"/>
      <c r="K70" s="102"/>
      <c r="L70" s="102"/>
      <c r="M70" s="102"/>
      <c r="N70" s="102"/>
    </row>
    <row r="71" spans="1:14" ht="12.75">
      <c r="A71" s="102"/>
      <c r="B71" s="102"/>
      <c r="C71" s="102"/>
      <c r="D71" s="102"/>
      <c r="E71" s="102"/>
      <c r="F71" s="102"/>
      <c r="G71" s="102"/>
      <c r="H71" s="102"/>
      <c r="I71" s="102"/>
      <c r="J71" s="102"/>
      <c r="K71" s="102"/>
      <c r="L71" s="102"/>
      <c r="M71" s="102"/>
      <c r="N71" s="102"/>
    </row>
    <row r="72" spans="1:14" ht="12.75">
      <c r="A72" s="62"/>
      <c r="B72" s="62"/>
      <c r="C72" s="62"/>
      <c r="D72" s="62"/>
      <c r="E72" s="62"/>
      <c r="F72" s="62"/>
      <c r="G72" s="62"/>
      <c r="H72" s="62"/>
      <c r="I72" s="62"/>
      <c r="J72" s="62"/>
      <c r="K72" s="62"/>
      <c r="L72" s="62"/>
      <c r="M72" s="62"/>
      <c r="N72" s="62"/>
    </row>
  </sheetData>
  <sheetProtection password="DDD5" sheet="1" objects="1" scenarios="1" selectLockedCells="1"/>
  <mergeCells count="110">
    <mergeCell ref="A69:N69"/>
    <mergeCell ref="A70:N71"/>
    <mergeCell ref="A72:N72"/>
    <mergeCell ref="A62:L62"/>
    <mergeCell ref="A68:K68"/>
    <mergeCell ref="D64:G64"/>
    <mergeCell ref="H64:I64"/>
    <mergeCell ref="A63:N63"/>
    <mergeCell ref="A65:N65"/>
    <mergeCell ref="A67:N67"/>
    <mergeCell ref="G8:H8"/>
    <mergeCell ref="I8:K8"/>
    <mergeCell ref="A66:F66"/>
    <mergeCell ref="H66:I66"/>
    <mergeCell ref="J66:L66"/>
    <mergeCell ref="A34:D34"/>
    <mergeCell ref="G32:K32"/>
    <mergeCell ref="H60:M60"/>
    <mergeCell ref="A38:N38"/>
    <mergeCell ref="A19:E19"/>
    <mergeCell ref="A1:N2"/>
    <mergeCell ref="A60:B60"/>
    <mergeCell ref="D60:F60"/>
    <mergeCell ref="A4:B4"/>
    <mergeCell ref="G4:H4"/>
    <mergeCell ref="A7:N7"/>
    <mergeCell ref="L8:N8"/>
    <mergeCell ref="A8:B8"/>
    <mergeCell ref="A23:B23"/>
    <mergeCell ref="D23:G23"/>
    <mergeCell ref="A16:C16"/>
    <mergeCell ref="A21:N21"/>
    <mergeCell ref="A20:N20"/>
    <mergeCell ref="A17:N17"/>
    <mergeCell ref="L18:N18"/>
    <mergeCell ref="F19:G19"/>
    <mergeCell ref="J19:K19"/>
    <mergeCell ref="I6:K6"/>
    <mergeCell ref="M4:N4"/>
    <mergeCell ref="C4:F4"/>
    <mergeCell ref="L19:N19"/>
    <mergeCell ref="C8:E8"/>
    <mergeCell ref="A13:C13"/>
    <mergeCell ref="G13:I13"/>
    <mergeCell ref="A14:N14"/>
    <mergeCell ref="E11:F11"/>
    <mergeCell ref="J13:L13"/>
    <mergeCell ref="A12:N12"/>
    <mergeCell ref="E13:F13"/>
    <mergeCell ref="A3:N3"/>
    <mergeCell ref="A5:N5"/>
    <mergeCell ref="C6:F6"/>
    <mergeCell ref="L6:N6"/>
    <mergeCell ref="I4:K4"/>
    <mergeCell ref="A6:B6"/>
    <mergeCell ref="G6:H6"/>
    <mergeCell ref="A9:N9"/>
    <mergeCell ref="I10:N10"/>
    <mergeCell ref="A10:H10"/>
    <mergeCell ref="A11:C11"/>
    <mergeCell ref="J11:L11"/>
    <mergeCell ref="G11:I11"/>
    <mergeCell ref="A24:N24"/>
    <mergeCell ref="A26:N26"/>
    <mergeCell ref="A27:I27"/>
    <mergeCell ref="A31:N31"/>
    <mergeCell ref="A28:F28"/>
    <mergeCell ref="A30:K30"/>
    <mergeCell ref="H28:I28"/>
    <mergeCell ref="A29:I29"/>
    <mergeCell ref="J27:N29"/>
    <mergeCell ref="A25:E25"/>
    <mergeCell ref="G25:N25"/>
    <mergeCell ref="A32:F32"/>
    <mergeCell ref="L32:N32"/>
    <mergeCell ref="I58:M58"/>
    <mergeCell ref="C47:H47"/>
    <mergeCell ref="C45:H45"/>
    <mergeCell ref="C43:H43"/>
    <mergeCell ref="C41:H41"/>
    <mergeCell ref="A61:N61"/>
    <mergeCell ref="M37:N37"/>
    <mergeCell ref="A59:N59"/>
    <mergeCell ref="A40:N40"/>
    <mergeCell ref="A58:H58"/>
    <mergeCell ref="A37:L37"/>
    <mergeCell ref="C55:H55"/>
    <mergeCell ref="C53:H53"/>
    <mergeCell ref="C51:H51"/>
    <mergeCell ref="C49:H49"/>
    <mergeCell ref="L68:N68"/>
    <mergeCell ref="A64:B64"/>
    <mergeCell ref="M30:N30"/>
    <mergeCell ref="C39:H39"/>
    <mergeCell ref="C57:H57"/>
    <mergeCell ref="A33:G33"/>
    <mergeCell ref="E34:G34"/>
    <mergeCell ref="H33:N36"/>
    <mergeCell ref="A36:G36"/>
    <mergeCell ref="A35:E35"/>
    <mergeCell ref="A15:N15"/>
    <mergeCell ref="A22:G22"/>
    <mergeCell ref="H22:I22"/>
    <mergeCell ref="H23:I23"/>
    <mergeCell ref="J22:N22"/>
    <mergeCell ref="L23:N23"/>
    <mergeCell ref="L16:N16"/>
    <mergeCell ref="A18:C18"/>
    <mergeCell ref="J16:K16"/>
    <mergeCell ref="J18:K18"/>
  </mergeCells>
  <printOptions horizontalCentered="1" verticalCentered="1"/>
  <pageMargins left="0.35" right="0.35" top="0.25" bottom="0.25" header="0.5" footer="0.5"/>
  <pageSetup horizontalDpi="600" verticalDpi="600" orientation="landscape" scale="81" r:id="rId2"/>
  <legacyDrawing r:id="rId1"/>
</worksheet>
</file>

<file path=xl/worksheets/sheet2.xml><?xml version="1.0" encoding="utf-8"?>
<worksheet xmlns="http://schemas.openxmlformats.org/spreadsheetml/2006/main" xmlns:r="http://schemas.openxmlformats.org/officeDocument/2006/relationships">
  <sheetPr codeName="Sheet2"/>
  <dimension ref="A1:O55"/>
  <sheetViews>
    <sheetView showGridLines="0" zoomScale="85" zoomScaleNormal="85" workbookViewId="0" topLeftCell="A1">
      <selection activeCell="M6" sqref="M6"/>
    </sheetView>
  </sheetViews>
  <sheetFormatPr defaultColWidth="9.140625" defaultRowHeight="12.75"/>
  <cols>
    <col min="5" max="5" width="1.28515625" style="0" customWidth="1"/>
    <col min="6" max="6" width="10.57421875" style="0" customWidth="1"/>
    <col min="13" max="13" width="5.140625" style="0" customWidth="1"/>
  </cols>
  <sheetData>
    <row r="1" spans="1:15" ht="12.75">
      <c r="A1" s="120" t="s">
        <v>78</v>
      </c>
      <c r="B1" s="121"/>
      <c r="C1" s="121"/>
      <c r="D1" s="121"/>
      <c r="E1" s="121"/>
      <c r="F1" s="121"/>
      <c r="G1" s="121"/>
      <c r="H1" s="121"/>
      <c r="I1" s="121"/>
      <c r="J1" s="121"/>
      <c r="K1" s="121"/>
      <c r="L1" s="121"/>
      <c r="M1" s="121"/>
      <c r="N1" s="121"/>
      <c r="O1" s="122"/>
    </row>
    <row r="2" spans="1:15" ht="12.75">
      <c r="A2" s="105"/>
      <c r="B2" s="61"/>
      <c r="C2" s="61"/>
      <c r="D2" s="61"/>
      <c r="E2" s="61"/>
      <c r="F2" s="61"/>
      <c r="G2" s="61"/>
      <c r="H2" s="61"/>
      <c r="I2" s="61"/>
      <c r="J2" s="61"/>
      <c r="K2" s="61"/>
      <c r="L2" s="61"/>
      <c r="M2" s="61"/>
      <c r="N2" s="61"/>
      <c r="O2" s="79"/>
    </row>
    <row r="3" spans="1:15" ht="1.5" customHeight="1">
      <c r="A3" s="67"/>
      <c r="B3" s="62"/>
      <c r="C3" s="62"/>
      <c r="D3" s="62"/>
      <c r="E3" s="62"/>
      <c r="F3" s="62"/>
      <c r="G3" s="62"/>
      <c r="H3" s="62"/>
      <c r="I3" s="62"/>
      <c r="J3" s="62"/>
      <c r="K3" s="62"/>
      <c r="L3" s="62"/>
      <c r="M3" s="62"/>
      <c r="N3" s="62"/>
      <c r="O3" s="55"/>
    </row>
    <row r="4" spans="1:15" ht="12.75">
      <c r="A4" s="53" t="s">
        <v>121</v>
      </c>
      <c r="B4" s="61"/>
      <c r="C4" s="61"/>
      <c r="D4" s="61"/>
      <c r="E4" s="61"/>
      <c r="F4" s="61"/>
      <c r="G4" s="61"/>
      <c r="H4" s="61"/>
      <c r="I4" s="61"/>
      <c r="J4" s="61"/>
      <c r="K4" s="61"/>
      <c r="L4" s="61"/>
      <c r="M4" s="61"/>
      <c r="N4" s="61"/>
      <c r="O4" s="79"/>
    </row>
    <row r="5" spans="1:15" ht="6" customHeight="1">
      <c r="A5" s="67"/>
      <c r="B5" s="62"/>
      <c r="C5" s="62"/>
      <c r="D5" s="62"/>
      <c r="E5" s="62"/>
      <c r="F5" s="62"/>
      <c r="G5" s="62"/>
      <c r="H5" s="62"/>
      <c r="I5" s="62"/>
      <c r="J5" s="62"/>
      <c r="K5" s="62"/>
      <c r="L5" s="62"/>
      <c r="M5" s="62"/>
      <c r="N5" s="62"/>
      <c r="O5" s="55"/>
    </row>
    <row r="6" spans="1:15" ht="12.75">
      <c r="A6" s="65" t="s">
        <v>79</v>
      </c>
      <c r="B6" s="66"/>
      <c r="C6" s="66"/>
      <c r="D6" s="66"/>
      <c r="E6" s="66"/>
      <c r="F6" s="66"/>
      <c r="G6" s="66"/>
      <c r="H6" s="66"/>
      <c r="I6" s="66"/>
      <c r="J6" s="66"/>
      <c r="K6" s="66"/>
      <c r="L6" s="66"/>
      <c r="M6" s="9"/>
      <c r="N6" s="61" t="s">
        <v>62</v>
      </c>
      <c r="O6" s="79"/>
    </row>
    <row r="7" spans="1:15" ht="6" customHeight="1">
      <c r="A7" s="67"/>
      <c r="B7" s="62"/>
      <c r="C7" s="62"/>
      <c r="D7" s="62"/>
      <c r="E7" s="62"/>
      <c r="F7" s="62"/>
      <c r="G7" s="62"/>
      <c r="H7" s="62"/>
      <c r="I7" s="62"/>
      <c r="J7" s="62"/>
      <c r="K7" s="62"/>
      <c r="L7" s="62"/>
      <c r="M7" s="62"/>
      <c r="N7" s="62"/>
      <c r="O7" s="55"/>
    </row>
    <row r="8" spans="1:15" ht="12.75">
      <c r="A8" s="53" t="s">
        <v>80</v>
      </c>
      <c r="B8" s="61"/>
      <c r="C8" s="61"/>
      <c r="D8" s="61"/>
      <c r="E8" s="61"/>
      <c r="F8" s="61"/>
      <c r="G8" s="61"/>
      <c r="H8" s="61"/>
      <c r="I8" s="61"/>
      <c r="J8" s="61"/>
      <c r="K8" s="61"/>
      <c r="L8" s="61"/>
      <c r="M8" s="61"/>
      <c r="N8" s="61"/>
      <c r="O8" s="79"/>
    </row>
    <row r="9" spans="1:15" ht="6" customHeight="1">
      <c r="A9" s="67"/>
      <c r="B9" s="62"/>
      <c r="C9" s="62"/>
      <c r="D9" s="62"/>
      <c r="E9" s="62"/>
      <c r="F9" s="62"/>
      <c r="G9" s="62"/>
      <c r="H9" s="62"/>
      <c r="I9" s="62"/>
      <c r="J9" s="62"/>
      <c r="K9" s="62"/>
      <c r="L9" s="62"/>
      <c r="M9" s="62"/>
      <c r="N9" s="62"/>
      <c r="O9" s="55"/>
    </row>
    <row r="10" spans="1:15" ht="12.75">
      <c r="A10" s="65" t="s">
        <v>116</v>
      </c>
      <c r="B10" s="66"/>
      <c r="C10" s="66"/>
      <c r="D10" s="66"/>
      <c r="E10" s="66"/>
      <c r="F10" s="66"/>
      <c r="G10" s="66"/>
      <c r="H10" s="66"/>
      <c r="I10" s="66"/>
      <c r="J10" s="66"/>
      <c r="K10" s="10">
        <f>IF('Pressure System Calc. Worksheet'!L30="","",'Pressure System Calc. Worksheet'!L30)</f>
      </c>
      <c r="L10" s="61" t="s">
        <v>81</v>
      </c>
      <c r="M10" s="61"/>
      <c r="N10" s="11">
        <f>IF(K10="",0,K10/2.31)</f>
        <v>0</v>
      </c>
      <c r="O10" s="26" t="s">
        <v>62</v>
      </c>
    </row>
    <row r="11" spans="1:15" ht="6" customHeight="1">
      <c r="A11" s="67"/>
      <c r="B11" s="62"/>
      <c r="C11" s="62"/>
      <c r="D11" s="62"/>
      <c r="E11" s="62"/>
      <c r="F11" s="62"/>
      <c r="G11" s="62"/>
      <c r="H11" s="62"/>
      <c r="I11" s="62"/>
      <c r="J11" s="62"/>
      <c r="K11" s="62"/>
      <c r="L11" s="62"/>
      <c r="M11" s="62"/>
      <c r="N11" s="62"/>
      <c r="O11" s="55"/>
    </row>
    <row r="12" spans="1:15" ht="12.75">
      <c r="A12" s="65" t="s">
        <v>82</v>
      </c>
      <c r="B12" s="61"/>
      <c r="C12" s="61"/>
      <c r="D12" s="61"/>
      <c r="E12" s="61"/>
      <c r="F12" s="61"/>
      <c r="G12" s="61"/>
      <c r="H12" s="61"/>
      <c r="I12" s="61"/>
      <c r="J12" s="61"/>
      <c r="K12" s="61"/>
      <c r="L12" s="61"/>
      <c r="M12" s="61"/>
      <c r="N12" s="11">
        <f>IF('Pressure System Calc. Worksheet'!M66="",0,'Pressure System Calc. Worksheet'!M66)</f>
        <v>0</v>
      </c>
      <c r="O12" s="26" t="s">
        <v>62</v>
      </c>
    </row>
    <row r="13" spans="1:15" ht="6" customHeight="1">
      <c r="A13" s="67"/>
      <c r="B13" s="62"/>
      <c r="C13" s="62"/>
      <c r="D13" s="62"/>
      <c r="E13" s="62"/>
      <c r="F13" s="62"/>
      <c r="G13" s="62"/>
      <c r="H13" s="62"/>
      <c r="I13" s="62"/>
      <c r="J13" s="62"/>
      <c r="K13" s="62"/>
      <c r="L13" s="62"/>
      <c r="M13" s="62"/>
      <c r="N13" s="62"/>
      <c r="O13" s="55"/>
    </row>
    <row r="14" spans="1:15" ht="12.75">
      <c r="A14" s="65" t="s">
        <v>83</v>
      </c>
      <c r="B14" s="66"/>
      <c r="C14" s="66"/>
      <c r="D14" s="66"/>
      <c r="E14" s="66"/>
      <c r="F14" s="66"/>
      <c r="G14" s="66"/>
      <c r="H14" s="66"/>
      <c r="I14" s="66"/>
      <c r="J14" s="66"/>
      <c r="K14" s="66"/>
      <c r="L14" s="66"/>
      <c r="M14" s="66"/>
      <c r="N14" s="11">
        <f>IF(M6=" ",0,M6)</f>
        <v>0</v>
      </c>
      <c r="O14" s="26" t="s">
        <v>62</v>
      </c>
    </row>
    <row r="15" spans="1:15" ht="6" customHeight="1">
      <c r="A15" s="67"/>
      <c r="B15" s="62"/>
      <c r="C15" s="62"/>
      <c r="D15" s="62"/>
      <c r="E15" s="62"/>
      <c r="F15" s="62"/>
      <c r="G15" s="62"/>
      <c r="H15" s="62"/>
      <c r="I15" s="62"/>
      <c r="J15" s="62"/>
      <c r="K15" s="62"/>
      <c r="L15" s="62"/>
      <c r="M15" s="62"/>
      <c r="N15" s="62"/>
      <c r="O15" s="55"/>
    </row>
    <row r="16" spans="1:15" ht="12.75">
      <c r="A16" s="119" t="s">
        <v>84</v>
      </c>
      <c r="B16" s="44"/>
      <c r="C16" s="44"/>
      <c r="D16" s="44"/>
      <c r="E16" s="44"/>
      <c r="F16" s="44"/>
      <c r="G16" s="44"/>
      <c r="H16" s="44"/>
      <c r="I16" s="44"/>
      <c r="J16" s="44"/>
      <c r="K16" s="44"/>
      <c r="L16" s="44"/>
      <c r="M16" s="44"/>
      <c r="N16" s="12">
        <f>N10+N12+N14</f>
        <v>0</v>
      </c>
      <c r="O16" s="26" t="s">
        <v>62</v>
      </c>
    </row>
    <row r="17" spans="1:15" ht="6" customHeight="1">
      <c r="A17" s="67"/>
      <c r="B17" s="62"/>
      <c r="C17" s="62"/>
      <c r="D17" s="62"/>
      <c r="E17" s="62"/>
      <c r="F17" s="62"/>
      <c r="G17" s="62"/>
      <c r="H17" s="62"/>
      <c r="I17" s="62"/>
      <c r="J17" s="62"/>
      <c r="K17" s="62"/>
      <c r="L17" s="62"/>
      <c r="M17" s="62"/>
      <c r="N17" s="62"/>
      <c r="O17" s="55"/>
    </row>
    <row r="18" spans="1:15" ht="12.75">
      <c r="A18" s="65" t="s">
        <v>85</v>
      </c>
      <c r="B18" s="66"/>
      <c r="C18" s="66"/>
      <c r="D18" s="66"/>
      <c r="E18" s="66"/>
      <c r="F18" s="10">
        <f>IF(N16=0,"",IF(N16&gt;79.99,"Note@Right",IF(N16&lt;20,20,IF(N16&gt;59.99,60,IF((FLOOR(N16,10)+6.999)&lt;N16,CEILING(N16,10),FLOOR(N16,10))))))</f>
      </c>
      <c r="G18" s="61" t="s">
        <v>86</v>
      </c>
      <c r="H18" s="61"/>
      <c r="I18" s="61"/>
      <c r="J18" s="61"/>
      <c r="K18" s="61"/>
      <c r="L18" s="61"/>
      <c r="M18" s="61"/>
      <c r="N18" s="61"/>
      <c r="O18" s="79"/>
    </row>
    <row r="19" spans="1:15" ht="6" customHeight="1">
      <c r="A19" s="76"/>
      <c r="B19" s="62"/>
      <c r="C19" s="62"/>
      <c r="D19" s="62"/>
      <c r="E19" s="62"/>
      <c r="F19" s="62"/>
      <c r="G19" s="62"/>
      <c r="H19" s="62"/>
      <c r="I19" s="62"/>
      <c r="J19" s="62"/>
      <c r="K19" s="62"/>
      <c r="L19" s="62"/>
      <c r="M19" s="62"/>
      <c r="N19" s="62"/>
      <c r="O19" s="55"/>
    </row>
    <row r="20" spans="1:15" ht="12.75" customHeight="1">
      <c r="A20" s="65" t="s">
        <v>87</v>
      </c>
      <c r="B20" s="66"/>
      <c r="C20" s="66"/>
      <c r="D20" s="66"/>
      <c r="E20" s="66"/>
      <c r="F20" s="10">
        <f>IF(F18="","",IF(N16&gt;79.99,"Note@Right",F18+20))</f>
      </c>
      <c r="G20" s="61" t="s">
        <v>88</v>
      </c>
      <c r="H20" s="61"/>
      <c r="I20" s="61"/>
      <c r="J20" s="118">
        <f>IF(N16&lt;79.999,"","Total pressure calculated above exceeds 80 psi.  Design will need to be modified.")</f>
      </c>
      <c r="K20" s="111"/>
      <c r="L20" s="111"/>
      <c r="M20" s="111"/>
      <c r="N20" s="111"/>
      <c r="O20" s="112"/>
    </row>
    <row r="21" spans="1:15" ht="12.75" customHeight="1">
      <c r="A21" s="67" t="s">
        <v>117</v>
      </c>
      <c r="B21" s="54"/>
      <c r="C21" s="54"/>
      <c r="D21" s="54"/>
      <c r="E21" s="54"/>
      <c r="F21" s="54"/>
      <c r="G21" s="54"/>
      <c r="H21" s="54"/>
      <c r="I21" s="54"/>
      <c r="J21" s="111"/>
      <c r="K21" s="111"/>
      <c r="L21" s="111"/>
      <c r="M21" s="111"/>
      <c r="N21" s="111"/>
      <c r="O21" s="112"/>
    </row>
    <row r="22" spans="1:15" ht="12.75">
      <c r="A22" s="105" t="s">
        <v>89</v>
      </c>
      <c r="B22" s="61"/>
      <c r="C22" s="61"/>
      <c r="D22" s="10">
        <f>IF(F18="","",IF(N16&gt;79.99,"",F18))</f>
      </c>
      <c r="E22" s="33" t="s">
        <v>91</v>
      </c>
      <c r="F22" s="10">
        <f>IF(F20="","",IF(N16&gt;79.99,"",F20))</f>
      </c>
      <c r="G22" s="61" t="s">
        <v>92</v>
      </c>
      <c r="H22" s="61"/>
      <c r="I22" s="61"/>
      <c r="J22" s="61"/>
      <c r="K22" s="61"/>
      <c r="L22" s="61"/>
      <c r="M22" s="61"/>
      <c r="N22" s="61"/>
      <c r="O22" s="79"/>
    </row>
    <row r="23" spans="1:15" ht="6" customHeight="1">
      <c r="A23" s="67"/>
      <c r="B23" s="62"/>
      <c r="C23" s="62"/>
      <c r="D23" s="62"/>
      <c r="E23" s="62"/>
      <c r="F23" s="62"/>
      <c r="G23" s="62"/>
      <c r="H23" s="62"/>
      <c r="I23" s="62"/>
      <c r="J23" s="62"/>
      <c r="K23" s="62"/>
      <c r="L23" s="62"/>
      <c r="M23" s="62"/>
      <c r="N23" s="62"/>
      <c r="O23" s="55"/>
    </row>
    <row r="24" spans="1:15" ht="12.75">
      <c r="A24" s="53" t="s">
        <v>125</v>
      </c>
      <c r="B24" s="61"/>
      <c r="C24" s="61"/>
      <c r="D24" s="61"/>
      <c r="E24" s="61"/>
      <c r="F24" s="61"/>
      <c r="G24" s="61"/>
      <c r="H24" s="61"/>
      <c r="I24" s="61"/>
      <c r="J24" s="61"/>
      <c r="K24" s="61"/>
      <c r="L24" s="61"/>
      <c r="M24" s="61"/>
      <c r="N24" s="61"/>
      <c r="O24" s="79"/>
    </row>
    <row r="25" spans="1:15" ht="6" customHeight="1">
      <c r="A25" s="67"/>
      <c r="B25" s="62"/>
      <c r="C25" s="62"/>
      <c r="D25" s="62"/>
      <c r="E25" s="62"/>
      <c r="F25" s="62"/>
      <c r="G25" s="62"/>
      <c r="H25" s="62"/>
      <c r="I25" s="62"/>
      <c r="J25" s="62"/>
      <c r="K25" s="62"/>
      <c r="L25" s="62"/>
      <c r="M25" s="62"/>
      <c r="N25" s="62"/>
      <c r="O25" s="55"/>
    </row>
    <row r="26" spans="1:15" ht="12.75">
      <c r="A26" s="65" t="s">
        <v>93</v>
      </c>
      <c r="B26" s="66"/>
      <c r="C26" s="66"/>
      <c r="D26" s="10">
        <f>IF(F22="","",F22)</f>
      </c>
      <c r="E26" s="27" t="s">
        <v>14</v>
      </c>
      <c r="F26" s="27" t="s">
        <v>94</v>
      </c>
      <c r="G26" s="13">
        <f>IF(D26="","",IF(N16&gt;79.99,"",D26*2.31))</f>
      </c>
      <c r="H26" s="61" t="s">
        <v>126</v>
      </c>
      <c r="I26" s="61"/>
      <c r="J26" s="61"/>
      <c r="K26" s="61"/>
      <c r="L26" s="61"/>
      <c r="M26" s="61"/>
      <c r="N26" s="61"/>
      <c r="O26" s="79"/>
    </row>
    <row r="27" spans="1:15" ht="6" customHeight="1">
      <c r="A27" s="67"/>
      <c r="B27" s="62"/>
      <c r="C27" s="62"/>
      <c r="D27" s="62"/>
      <c r="E27" s="62"/>
      <c r="F27" s="62"/>
      <c r="G27" s="62"/>
      <c r="H27" s="62"/>
      <c r="I27" s="62"/>
      <c r="J27" s="62"/>
      <c r="K27" s="62"/>
      <c r="L27" s="62"/>
      <c r="M27" s="62"/>
      <c r="N27" s="62"/>
      <c r="O27" s="55"/>
    </row>
    <row r="28" spans="1:15" ht="12.75">
      <c r="A28" s="119" t="s">
        <v>127</v>
      </c>
      <c r="B28" s="44"/>
      <c r="C28" s="44"/>
      <c r="D28" s="44"/>
      <c r="E28" s="44"/>
      <c r="F28" s="44"/>
      <c r="G28" s="44"/>
      <c r="H28" s="14">
        <f>IF(G26="","",G26)</f>
      </c>
      <c r="I28" s="24" t="s">
        <v>68</v>
      </c>
      <c r="J28" s="116" t="s">
        <v>109</v>
      </c>
      <c r="K28" s="116"/>
      <c r="L28" s="116"/>
      <c r="M28" s="116"/>
      <c r="N28" s="116"/>
      <c r="O28" s="112"/>
    </row>
    <row r="29" spans="1:15" ht="12.75" customHeight="1">
      <c r="A29" s="67"/>
      <c r="B29" s="54"/>
      <c r="C29" s="54"/>
      <c r="D29" s="54"/>
      <c r="E29" s="54"/>
      <c r="F29" s="54"/>
      <c r="G29" s="54"/>
      <c r="H29" s="54"/>
      <c r="I29" s="54"/>
      <c r="J29" s="116"/>
      <c r="K29" s="116"/>
      <c r="L29" s="116"/>
      <c r="M29" s="116"/>
      <c r="N29" s="116"/>
      <c r="O29" s="112"/>
    </row>
    <row r="30" spans="1:15" ht="12.75">
      <c r="A30" s="53" t="s">
        <v>95</v>
      </c>
      <c r="B30" s="61"/>
      <c r="C30" s="61"/>
      <c r="D30" s="61"/>
      <c r="E30" s="61"/>
      <c r="F30" s="61"/>
      <c r="G30" s="61"/>
      <c r="H30" s="61"/>
      <c r="I30" s="61"/>
      <c r="J30" s="61"/>
      <c r="K30" s="61"/>
      <c r="L30" s="61"/>
      <c r="M30" s="61"/>
      <c r="N30" s="61"/>
      <c r="O30" s="79"/>
    </row>
    <row r="31" spans="1:15" ht="6" customHeight="1">
      <c r="A31" s="67"/>
      <c r="B31" s="62"/>
      <c r="C31" s="62"/>
      <c r="D31" s="62"/>
      <c r="E31" s="62"/>
      <c r="F31" s="62"/>
      <c r="G31" s="62"/>
      <c r="H31" s="62"/>
      <c r="I31" s="62"/>
      <c r="J31" s="62"/>
      <c r="K31" s="62"/>
      <c r="L31" s="62"/>
      <c r="M31" s="62"/>
      <c r="N31" s="62"/>
      <c r="O31" s="55"/>
    </row>
    <row r="32" spans="1:15" ht="12.75">
      <c r="A32" s="65" t="s">
        <v>96</v>
      </c>
      <c r="B32" s="66"/>
      <c r="C32" s="66"/>
      <c r="D32" s="5">
        <f>IF('Pressure System Calc. Worksheet'!K23="","",CHOOSE('Pressure System Calc. Worksheet'!P26,'Pressure System Calc. Worksheet'!K23,'Pressure System Calc. Worksheet'!F25))</f>
      </c>
      <c r="E32" s="61" t="s">
        <v>110</v>
      </c>
      <c r="F32" s="61"/>
      <c r="G32" s="61"/>
      <c r="H32" s="102" t="s">
        <v>111</v>
      </c>
      <c r="I32" s="102"/>
      <c r="J32" s="102"/>
      <c r="K32" s="102"/>
      <c r="L32" s="102"/>
      <c r="M32" s="102"/>
      <c r="N32" s="102"/>
      <c r="O32" s="123"/>
    </row>
    <row r="33" spans="1:15" ht="12.75">
      <c r="A33" s="76"/>
      <c r="B33" s="62"/>
      <c r="C33" s="62"/>
      <c r="D33" s="62"/>
      <c r="E33" s="62"/>
      <c r="F33" s="62"/>
      <c r="G33" s="62"/>
      <c r="H33" s="102"/>
      <c r="I33" s="102"/>
      <c r="J33" s="102"/>
      <c r="K33" s="102"/>
      <c r="L33" s="102"/>
      <c r="M33" s="102"/>
      <c r="N33" s="102"/>
      <c r="O33" s="123"/>
    </row>
    <row r="34" spans="1:15" ht="18.75" customHeight="1">
      <c r="A34" s="65" t="s">
        <v>123</v>
      </c>
      <c r="B34" s="66"/>
      <c r="C34" s="66"/>
      <c r="D34" s="6">
        <f>IF(H28="","",H28)</f>
      </c>
      <c r="E34" s="61" t="s">
        <v>128</v>
      </c>
      <c r="F34" s="61"/>
      <c r="G34" s="61"/>
      <c r="H34" s="61"/>
      <c r="I34" s="106" t="s">
        <v>129</v>
      </c>
      <c r="J34" s="107"/>
      <c r="K34" s="107"/>
      <c r="L34" s="107"/>
      <c r="M34" s="107"/>
      <c r="N34" s="107"/>
      <c r="O34" s="108"/>
    </row>
    <row r="35" spans="1:15" ht="9" customHeight="1">
      <c r="A35" s="8"/>
      <c r="B35" s="7"/>
      <c r="C35" s="7"/>
      <c r="D35" s="7"/>
      <c r="E35" s="7"/>
      <c r="F35" s="7"/>
      <c r="G35" s="7"/>
      <c r="H35" s="7"/>
      <c r="I35" s="107"/>
      <c r="J35" s="107"/>
      <c r="K35" s="107"/>
      <c r="L35" s="107"/>
      <c r="M35" s="107"/>
      <c r="N35" s="107"/>
      <c r="O35" s="108"/>
    </row>
    <row r="36" spans="1:15" ht="12.75">
      <c r="A36" s="65" t="s">
        <v>97</v>
      </c>
      <c r="B36" s="66"/>
      <c r="C36" s="66"/>
      <c r="D36" s="34">
        <f>IF(D22="","",D22)</f>
      </c>
      <c r="E36" s="27" t="s">
        <v>91</v>
      </c>
      <c r="F36" s="35">
        <f>IF(F22="","",F22)</f>
      </c>
      <c r="G36" s="61" t="s">
        <v>90</v>
      </c>
      <c r="H36" s="61"/>
      <c r="I36" s="107"/>
      <c r="J36" s="107"/>
      <c r="K36" s="107"/>
      <c r="L36" s="107"/>
      <c r="M36" s="107"/>
      <c r="N36" s="107"/>
      <c r="O36" s="108"/>
    </row>
    <row r="37" spans="1:15" ht="9" customHeight="1">
      <c r="A37" s="76"/>
      <c r="B37" s="62"/>
      <c r="C37" s="62"/>
      <c r="D37" s="62"/>
      <c r="E37" s="62"/>
      <c r="F37" s="62"/>
      <c r="G37" s="62"/>
      <c r="H37" s="62"/>
      <c r="I37" s="62"/>
      <c r="J37" s="62"/>
      <c r="K37" s="62"/>
      <c r="L37" s="62"/>
      <c r="M37" s="62"/>
      <c r="N37" s="62"/>
      <c r="O37" s="55"/>
    </row>
    <row r="38" spans="1:15" ht="12.75">
      <c r="A38" s="109" t="s">
        <v>115</v>
      </c>
      <c r="B38" s="104"/>
      <c r="C38" s="104"/>
      <c r="D38" s="104"/>
      <c r="E38" s="104"/>
      <c r="F38" s="104"/>
      <c r="G38" s="36">
        <f>IF(D32="","",D32)</f>
      </c>
      <c r="H38" s="61" t="s">
        <v>98</v>
      </c>
      <c r="I38" s="61"/>
      <c r="J38" s="61"/>
      <c r="K38" s="36">
        <f>IF(G38="","",G38)</f>
      </c>
      <c r="L38" s="23" t="s">
        <v>99</v>
      </c>
      <c r="M38" s="61"/>
      <c r="N38" s="62"/>
      <c r="O38" s="55"/>
    </row>
    <row r="39" spans="1:15" ht="12" customHeight="1">
      <c r="A39" s="76"/>
      <c r="B39" s="62"/>
      <c r="C39" s="62"/>
      <c r="D39" s="62"/>
      <c r="E39" s="62"/>
      <c r="F39" s="62"/>
      <c r="G39" s="62"/>
      <c r="H39" s="62"/>
      <c r="I39" s="62"/>
      <c r="J39" s="62"/>
      <c r="K39" s="62"/>
      <c r="L39" s="62"/>
      <c r="M39" s="62"/>
      <c r="N39" s="62"/>
      <c r="O39" s="55"/>
    </row>
    <row r="40" spans="1:15" ht="12.75">
      <c r="A40" s="110" t="s">
        <v>100</v>
      </c>
      <c r="B40" s="116"/>
      <c r="C40" s="116"/>
      <c r="D40" s="116"/>
      <c r="E40" s="116"/>
      <c r="F40" s="116"/>
      <c r="G40" s="116"/>
      <c r="H40" s="116"/>
      <c r="I40" s="116"/>
      <c r="J40" s="116"/>
      <c r="K40" s="116"/>
      <c r="L40" s="116"/>
      <c r="M40" s="116"/>
      <c r="N40" s="116"/>
      <c r="O40" s="112"/>
    </row>
    <row r="41" spans="1:15" ht="12.75">
      <c r="A41" s="110"/>
      <c r="B41" s="116"/>
      <c r="C41" s="116"/>
      <c r="D41" s="116"/>
      <c r="E41" s="116"/>
      <c r="F41" s="116"/>
      <c r="G41" s="116"/>
      <c r="H41" s="116"/>
      <c r="I41" s="116"/>
      <c r="J41" s="116"/>
      <c r="K41" s="116"/>
      <c r="L41" s="116"/>
      <c r="M41" s="116"/>
      <c r="N41" s="116"/>
      <c r="O41" s="112"/>
    </row>
    <row r="42" spans="1:15" ht="12.75">
      <c r="A42" s="110"/>
      <c r="B42" s="116"/>
      <c r="C42" s="116"/>
      <c r="D42" s="116"/>
      <c r="E42" s="116"/>
      <c r="F42" s="116"/>
      <c r="G42" s="116"/>
      <c r="H42" s="116"/>
      <c r="I42" s="116"/>
      <c r="J42" s="116"/>
      <c r="K42" s="116"/>
      <c r="L42" s="116"/>
      <c r="M42" s="116"/>
      <c r="N42" s="116"/>
      <c r="O42" s="112"/>
    </row>
    <row r="43" spans="1:15" ht="6" customHeight="1">
      <c r="A43" s="117"/>
      <c r="B43" s="62"/>
      <c r="C43" s="62"/>
      <c r="D43" s="62"/>
      <c r="E43" s="62"/>
      <c r="F43" s="62"/>
      <c r="G43" s="62"/>
      <c r="H43" s="62"/>
      <c r="I43" s="62"/>
      <c r="J43" s="62"/>
      <c r="K43" s="62"/>
      <c r="L43" s="62"/>
      <c r="M43" s="62"/>
      <c r="N43" s="62"/>
      <c r="O43" s="55"/>
    </row>
    <row r="44" spans="1:15" ht="14.25" customHeight="1">
      <c r="A44" s="110" t="s">
        <v>114</v>
      </c>
      <c r="B44" s="116"/>
      <c r="C44" s="116"/>
      <c r="D44" s="116"/>
      <c r="E44" s="116"/>
      <c r="F44" s="116"/>
      <c r="G44" s="116"/>
      <c r="H44" s="116"/>
      <c r="I44" s="116"/>
      <c r="J44" s="116"/>
      <c r="K44" s="116"/>
      <c r="L44" s="116"/>
      <c r="M44" s="116"/>
      <c r="N44" s="116"/>
      <c r="O44" s="112"/>
    </row>
    <row r="45" spans="1:15" ht="24" customHeight="1">
      <c r="A45" s="110"/>
      <c r="B45" s="116"/>
      <c r="C45" s="116"/>
      <c r="D45" s="116"/>
      <c r="E45" s="116"/>
      <c r="F45" s="116"/>
      <c r="G45" s="116"/>
      <c r="H45" s="116"/>
      <c r="I45" s="116"/>
      <c r="J45" s="116"/>
      <c r="K45" s="116"/>
      <c r="L45" s="116"/>
      <c r="M45" s="116"/>
      <c r="N45" s="116"/>
      <c r="O45" s="112"/>
    </row>
    <row r="46" spans="1:15" ht="14.25" customHeight="1">
      <c r="A46" s="110"/>
      <c r="B46" s="116"/>
      <c r="C46" s="116"/>
      <c r="D46" s="116"/>
      <c r="E46" s="116"/>
      <c r="F46" s="116"/>
      <c r="G46" s="116"/>
      <c r="H46" s="116"/>
      <c r="I46" s="116"/>
      <c r="J46" s="116"/>
      <c r="K46" s="116"/>
      <c r="L46" s="116"/>
      <c r="M46" s="116"/>
      <c r="N46" s="116"/>
      <c r="O46" s="112"/>
    </row>
    <row r="47" spans="1:15" ht="16.5" customHeight="1">
      <c r="A47" s="110" t="s">
        <v>124</v>
      </c>
      <c r="B47" s="111"/>
      <c r="C47" s="111"/>
      <c r="D47" s="111"/>
      <c r="E47" s="111"/>
      <c r="F47" s="111"/>
      <c r="G47" s="111"/>
      <c r="H47" s="111"/>
      <c r="I47" s="111"/>
      <c r="J47" s="111"/>
      <c r="K47" s="111"/>
      <c r="L47" s="111"/>
      <c r="M47" s="111"/>
      <c r="N47" s="111"/>
      <c r="O47" s="112"/>
    </row>
    <row r="48" spans="1:15" ht="6" customHeight="1">
      <c r="A48" s="110"/>
      <c r="B48" s="111"/>
      <c r="C48" s="111"/>
      <c r="D48" s="111"/>
      <c r="E48" s="111"/>
      <c r="F48" s="111"/>
      <c r="G48" s="111"/>
      <c r="H48" s="111"/>
      <c r="I48" s="111"/>
      <c r="J48" s="111"/>
      <c r="K48" s="111"/>
      <c r="L48" s="111"/>
      <c r="M48" s="111"/>
      <c r="N48" s="111"/>
      <c r="O48" s="112"/>
    </row>
    <row r="49" spans="1:15" ht="12.75">
      <c r="A49" s="110"/>
      <c r="B49" s="111"/>
      <c r="C49" s="111"/>
      <c r="D49" s="111"/>
      <c r="E49" s="111"/>
      <c r="F49" s="111"/>
      <c r="G49" s="111"/>
      <c r="H49" s="111"/>
      <c r="I49" s="111"/>
      <c r="J49" s="111"/>
      <c r="K49" s="111"/>
      <c r="L49" s="111"/>
      <c r="M49" s="111"/>
      <c r="N49" s="111"/>
      <c r="O49" s="112"/>
    </row>
    <row r="50" spans="1:15" ht="12.75">
      <c r="A50" s="110"/>
      <c r="B50" s="111"/>
      <c r="C50" s="111"/>
      <c r="D50" s="111"/>
      <c r="E50" s="111"/>
      <c r="F50" s="111"/>
      <c r="G50" s="111"/>
      <c r="H50" s="111"/>
      <c r="I50" s="111"/>
      <c r="J50" s="111"/>
      <c r="K50" s="111"/>
      <c r="L50" s="111"/>
      <c r="M50" s="111"/>
      <c r="N50" s="111"/>
      <c r="O50" s="112"/>
    </row>
    <row r="51" spans="1:15" ht="12.75">
      <c r="A51" s="110"/>
      <c r="B51" s="111"/>
      <c r="C51" s="111"/>
      <c r="D51" s="111"/>
      <c r="E51" s="111"/>
      <c r="F51" s="111"/>
      <c r="G51" s="111"/>
      <c r="H51" s="111"/>
      <c r="I51" s="111"/>
      <c r="J51" s="111"/>
      <c r="K51" s="111"/>
      <c r="L51" s="111"/>
      <c r="M51" s="111"/>
      <c r="N51" s="111"/>
      <c r="O51" s="112"/>
    </row>
    <row r="52" spans="1:15" ht="7.5" customHeight="1">
      <c r="A52" s="110"/>
      <c r="B52" s="111"/>
      <c r="C52" s="111"/>
      <c r="D52" s="111"/>
      <c r="E52" s="111"/>
      <c r="F52" s="111"/>
      <c r="G52" s="111"/>
      <c r="H52" s="111"/>
      <c r="I52" s="111"/>
      <c r="J52" s="111"/>
      <c r="K52" s="111"/>
      <c r="L52" s="111"/>
      <c r="M52" s="111"/>
      <c r="N52" s="111"/>
      <c r="O52" s="112"/>
    </row>
    <row r="53" spans="1:15" ht="12.75">
      <c r="A53" s="110" t="s">
        <v>113</v>
      </c>
      <c r="B53" s="111"/>
      <c r="C53" s="111"/>
      <c r="D53" s="111"/>
      <c r="E53" s="111"/>
      <c r="F53" s="111"/>
      <c r="G53" s="111"/>
      <c r="H53" s="111"/>
      <c r="I53" s="111"/>
      <c r="J53" s="111"/>
      <c r="K53" s="111"/>
      <c r="L53" s="111"/>
      <c r="M53" s="111"/>
      <c r="N53" s="111"/>
      <c r="O53" s="112"/>
    </row>
    <row r="54" spans="1:15" ht="12.75">
      <c r="A54" s="113"/>
      <c r="B54" s="114"/>
      <c r="C54" s="114"/>
      <c r="D54" s="114"/>
      <c r="E54" s="114"/>
      <c r="F54" s="114"/>
      <c r="G54" s="114"/>
      <c r="H54" s="114"/>
      <c r="I54" s="114"/>
      <c r="J54" s="114"/>
      <c r="K54" s="114"/>
      <c r="L54" s="114"/>
      <c r="M54" s="114"/>
      <c r="N54" s="114"/>
      <c r="O54" s="115"/>
    </row>
    <row r="55" spans="1:15" ht="12.75">
      <c r="A55" s="62"/>
      <c r="B55" s="62"/>
      <c r="C55" s="62"/>
      <c r="D55" s="62"/>
      <c r="E55" s="62"/>
      <c r="F55" s="62"/>
      <c r="G55" s="62"/>
      <c r="H55" s="62"/>
      <c r="I55" s="62"/>
      <c r="J55" s="62"/>
      <c r="K55" s="62"/>
      <c r="L55" s="62"/>
      <c r="M55" s="62"/>
      <c r="N55" s="62"/>
      <c r="O55" s="62"/>
    </row>
  </sheetData>
  <sheetProtection password="DB19" sheet="1" objects="1" scenarios="1" selectLockedCells="1"/>
  <mergeCells count="58">
    <mergeCell ref="A28:G28"/>
    <mergeCell ref="J28:O29"/>
    <mergeCell ref="H32:O33"/>
    <mergeCell ref="A33:G33"/>
    <mergeCell ref="A21:I21"/>
    <mergeCell ref="A23:O23"/>
    <mergeCell ref="A25:O25"/>
    <mergeCell ref="A27:O27"/>
    <mergeCell ref="A9:O9"/>
    <mergeCell ref="G18:O18"/>
    <mergeCell ref="A24:O24"/>
    <mergeCell ref="A26:C26"/>
    <mergeCell ref="H26:O26"/>
    <mergeCell ref="L10:M10"/>
    <mergeCell ref="A20:E20"/>
    <mergeCell ref="G22:O22"/>
    <mergeCell ref="A18:E18"/>
    <mergeCell ref="A22:C22"/>
    <mergeCell ref="A1:O2"/>
    <mergeCell ref="A6:L6"/>
    <mergeCell ref="A10:J10"/>
    <mergeCell ref="A12:M12"/>
    <mergeCell ref="A3:O3"/>
    <mergeCell ref="A4:O4"/>
    <mergeCell ref="A5:O5"/>
    <mergeCell ref="N6:O6"/>
    <mergeCell ref="A7:O7"/>
    <mergeCell ref="A8:O8"/>
    <mergeCell ref="A11:O11"/>
    <mergeCell ref="A13:O13"/>
    <mergeCell ref="A15:O15"/>
    <mergeCell ref="A17:O17"/>
    <mergeCell ref="A14:M14"/>
    <mergeCell ref="A16:M16"/>
    <mergeCell ref="A19:O19"/>
    <mergeCell ref="A29:I29"/>
    <mergeCell ref="A37:O37"/>
    <mergeCell ref="A36:C36"/>
    <mergeCell ref="G36:H36"/>
    <mergeCell ref="J20:O21"/>
    <mergeCell ref="G20:I20"/>
    <mergeCell ref="A31:O31"/>
    <mergeCell ref="A30:O30"/>
    <mergeCell ref="A32:C32"/>
    <mergeCell ref="A55:O55"/>
    <mergeCell ref="A44:O46"/>
    <mergeCell ref="A40:O42"/>
    <mergeCell ref="A43:O43"/>
    <mergeCell ref="A47:O52"/>
    <mergeCell ref="A38:F38"/>
    <mergeCell ref="H38:J38"/>
    <mergeCell ref="M38:O38"/>
    <mergeCell ref="A53:O54"/>
    <mergeCell ref="A39:O39"/>
    <mergeCell ref="A34:C34"/>
    <mergeCell ref="E34:H34"/>
    <mergeCell ref="I34:O36"/>
    <mergeCell ref="E32:G32"/>
  </mergeCells>
  <printOptions horizontalCentered="1" verticalCentered="1"/>
  <pageMargins left="0.35" right="0.35" top="0.25" bottom="0.25" header="0.5" footer="0.5"/>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3"/>
  <dimension ref="A1:N67"/>
  <sheetViews>
    <sheetView workbookViewId="0" topLeftCell="A1">
      <selection activeCell="D21" sqref="D21"/>
    </sheetView>
  </sheetViews>
  <sheetFormatPr defaultColWidth="9.140625" defaultRowHeight="12.75"/>
  <cols>
    <col min="1" max="1" width="9.140625" style="50" customWidth="1"/>
    <col min="2" max="2" width="11.57421875" style="50" customWidth="1"/>
    <col min="3" max="3" width="7.8515625" style="50" customWidth="1"/>
    <col min="4" max="11" width="9.140625" style="50" customWidth="1"/>
    <col min="12" max="12" width="38.28125" style="50" customWidth="1"/>
    <col min="13" max="13" width="2.8515625" style="50" customWidth="1"/>
    <col min="14" max="14" width="13.7109375" style="50" customWidth="1"/>
    <col min="15" max="16384" width="9.140625" style="50" customWidth="1"/>
  </cols>
  <sheetData>
    <row r="1" spans="1:13" ht="12.75">
      <c r="A1" s="50">
        <v>1</v>
      </c>
      <c r="D1" s="50">
        <v>1</v>
      </c>
      <c r="G1" s="50">
        <v>1</v>
      </c>
      <c r="K1" s="50">
        <v>1</v>
      </c>
      <c r="M1" s="50">
        <v>1</v>
      </c>
    </row>
    <row r="2" spans="1:14" ht="12.75">
      <c r="A2" s="50">
        <v>2</v>
      </c>
      <c r="B2" s="50" t="s">
        <v>3</v>
      </c>
      <c r="D2" s="50">
        <v>2</v>
      </c>
      <c r="E2" s="50">
        <v>2</v>
      </c>
      <c r="G2" s="50">
        <v>2</v>
      </c>
      <c r="H2" s="50" t="s">
        <v>26</v>
      </c>
      <c r="I2" s="50" t="s">
        <v>29</v>
      </c>
      <c r="K2" s="50">
        <v>2</v>
      </c>
      <c r="L2" s="50" t="s">
        <v>36</v>
      </c>
      <c r="M2" s="50">
        <v>2</v>
      </c>
      <c r="N2" s="50" t="s">
        <v>130</v>
      </c>
    </row>
    <row r="3" spans="1:14" ht="12.75">
      <c r="A3" s="50">
        <v>3</v>
      </c>
      <c r="B3" s="50" t="s">
        <v>9</v>
      </c>
      <c r="D3" s="50">
        <v>3</v>
      </c>
      <c r="E3" s="50">
        <v>3</v>
      </c>
      <c r="G3" s="50">
        <v>3</v>
      </c>
      <c r="H3" s="50" t="s">
        <v>27</v>
      </c>
      <c r="I3" s="50" t="s">
        <v>30</v>
      </c>
      <c r="K3" s="50">
        <v>3</v>
      </c>
      <c r="L3" s="50" t="s">
        <v>37</v>
      </c>
      <c r="M3" s="50">
        <v>3</v>
      </c>
      <c r="N3" s="50" t="s">
        <v>131</v>
      </c>
    </row>
    <row r="4" spans="1:14" ht="12.75">
      <c r="A4" s="50">
        <v>4</v>
      </c>
      <c r="B4" s="50" t="s">
        <v>4</v>
      </c>
      <c r="D4" s="50">
        <v>4</v>
      </c>
      <c r="E4" s="50">
        <v>4</v>
      </c>
      <c r="G4" s="50">
        <v>4</v>
      </c>
      <c r="H4" s="50" t="s">
        <v>28</v>
      </c>
      <c r="I4" s="50" t="s">
        <v>31</v>
      </c>
      <c r="K4" s="50">
        <v>4</v>
      </c>
      <c r="L4" s="50" t="s">
        <v>55</v>
      </c>
      <c r="M4" s="50">
        <v>4</v>
      </c>
      <c r="N4" s="50" t="s">
        <v>132</v>
      </c>
    </row>
    <row r="5" spans="1:14" ht="12.75">
      <c r="A5" s="50">
        <v>5</v>
      </c>
      <c r="B5" s="50" t="s">
        <v>5</v>
      </c>
      <c r="D5" s="50">
        <v>5</v>
      </c>
      <c r="E5" s="50">
        <v>5</v>
      </c>
      <c r="G5" s="50">
        <v>5</v>
      </c>
      <c r="I5" s="50" t="s">
        <v>32</v>
      </c>
      <c r="K5" s="50">
        <v>5</v>
      </c>
      <c r="L5" s="50" t="s">
        <v>38</v>
      </c>
      <c r="M5" s="50">
        <v>5</v>
      </c>
      <c r="N5" s="50" t="s">
        <v>133</v>
      </c>
    </row>
    <row r="6" spans="1:14" ht="12.75">
      <c r="A6" s="50">
        <v>6</v>
      </c>
      <c r="B6" s="50" t="s">
        <v>6</v>
      </c>
      <c r="D6" s="50">
        <v>6</v>
      </c>
      <c r="E6" s="50">
        <v>6</v>
      </c>
      <c r="G6" s="50">
        <v>6</v>
      </c>
      <c r="I6" s="50" t="s">
        <v>33</v>
      </c>
      <c r="K6" s="50">
        <v>6</v>
      </c>
      <c r="L6" s="50" t="s">
        <v>39</v>
      </c>
      <c r="M6" s="50">
        <v>6</v>
      </c>
      <c r="N6" s="50" t="s">
        <v>134</v>
      </c>
    </row>
    <row r="7" spans="1:14" ht="12.75">
      <c r="A7" s="50">
        <v>7</v>
      </c>
      <c r="B7" s="50" t="s">
        <v>7</v>
      </c>
      <c r="D7" s="50">
        <v>7</v>
      </c>
      <c r="E7" s="50">
        <v>8</v>
      </c>
      <c r="G7" s="50">
        <v>7</v>
      </c>
      <c r="I7" s="50" t="s">
        <v>34</v>
      </c>
      <c r="K7" s="50">
        <v>7</v>
      </c>
      <c r="L7" s="50" t="s">
        <v>40</v>
      </c>
      <c r="M7" s="50">
        <v>7</v>
      </c>
      <c r="N7" s="50" t="s">
        <v>135</v>
      </c>
    </row>
    <row r="8" spans="1:14" ht="12.75">
      <c r="A8" s="50">
        <v>8</v>
      </c>
      <c r="B8" s="50" t="s">
        <v>8</v>
      </c>
      <c r="D8" s="50">
        <v>8</v>
      </c>
      <c r="E8" s="50">
        <v>10</v>
      </c>
      <c r="G8" s="50" t="s">
        <v>12</v>
      </c>
      <c r="K8" s="50">
        <v>8</v>
      </c>
      <c r="L8" s="50" t="s">
        <v>41</v>
      </c>
      <c r="M8" s="50">
        <v>8</v>
      </c>
      <c r="N8" s="50" t="s">
        <v>136</v>
      </c>
    </row>
    <row r="9" spans="1:14" ht="12.75">
      <c r="A9" s="50">
        <v>9</v>
      </c>
      <c r="D9" s="50">
        <v>9</v>
      </c>
      <c r="E9" s="50">
        <v>12</v>
      </c>
      <c r="L9" s="50" t="s">
        <v>12</v>
      </c>
      <c r="M9" s="50">
        <v>9</v>
      </c>
      <c r="N9" s="50" t="s">
        <v>137</v>
      </c>
    </row>
    <row r="10" spans="4:14" ht="12.75">
      <c r="D10" s="50">
        <v>10</v>
      </c>
      <c r="E10" s="50">
        <v>15</v>
      </c>
      <c r="M10" s="50">
        <v>10</v>
      </c>
      <c r="N10" s="50" t="s">
        <v>138</v>
      </c>
    </row>
    <row r="11" spans="1:14" ht="12.75">
      <c r="A11" s="50" t="s">
        <v>104</v>
      </c>
      <c r="D11" s="50">
        <v>11</v>
      </c>
      <c r="E11" s="50">
        <v>20</v>
      </c>
      <c r="M11" s="50">
        <v>11</v>
      </c>
      <c r="N11" s="50" t="s">
        <v>139</v>
      </c>
    </row>
    <row r="12" spans="1:14" ht="12.75">
      <c r="A12" s="50" t="s">
        <v>105</v>
      </c>
      <c r="D12" s="50">
        <v>12</v>
      </c>
      <c r="E12" s="50">
        <v>25</v>
      </c>
      <c r="M12" s="50">
        <v>12</v>
      </c>
      <c r="N12" s="50" t="s">
        <v>140</v>
      </c>
    </row>
    <row r="13" spans="4:14" ht="12.75">
      <c r="D13" s="50">
        <v>13</v>
      </c>
      <c r="E13" s="50">
        <v>30</v>
      </c>
      <c r="M13" s="50">
        <v>13</v>
      </c>
      <c r="N13" s="50" t="s">
        <v>141</v>
      </c>
    </row>
    <row r="14" spans="4:14" ht="12.75">
      <c r="D14" s="50">
        <v>14</v>
      </c>
      <c r="E14" s="50">
        <v>35</v>
      </c>
      <c r="M14" s="50">
        <v>14</v>
      </c>
      <c r="N14" s="50" t="s">
        <v>142</v>
      </c>
    </row>
    <row r="15" spans="4:14" ht="12.75">
      <c r="D15" s="50">
        <v>15</v>
      </c>
      <c r="E15" s="50">
        <v>40</v>
      </c>
      <c r="M15" s="50">
        <v>15</v>
      </c>
      <c r="N15" s="50" t="s">
        <v>143</v>
      </c>
    </row>
    <row r="16" spans="4:14" ht="12.75">
      <c r="D16" s="50">
        <v>16</v>
      </c>
      <c r="M16" s="50">
        <v>16</v>
      </c>
      <c r="N16" s="50" t="s">
        <v>144</v>
      </c>
    </row>
    <row r="17" spans="13:14" ht="12.75">
      <c r="M17" s="50">
        <v>17</v>
      </c>
      <c r="N17" s="50" t="s">
        <v>145</v>
      </c>
    </row>
    <row r="18" spans="1:14" ht="12.75">
      <c r="A18" s="50" t="s">
        <v>54</v>
      </c>
      <c r="M18" s="50">
        <v>18</v>
      </c>
      <c r="N18" s="50" t="s">
        <v>146</v>
      </c>
    </row>
    <row r="19" spans="2:14" s="51" customFormat="1" ht="12.75">
      <c r="B19" s="51" t="s">
        <v>29</v>
      </c>
      <c r="C19" s="51" t="s">
        <v>30</v>
      </c>
      <c r="D19" s="51" t="s">
        <v>31</v>
      </c>
      <c r="E19" s="51" t="s">
        <v>32</v>
      </c>
      <c r="F19" s="51" t="s">
        <v>33</v>
      </c>
      <c r="G19" s="51" t="s">
        <v>34</v>
      </c>
      <c r="M19" s="50">
        <v>19</v>
      </c>
      <c r="N19" s="50" t="s">
        <v>147</v>
      </c>
    </row>
    <row r="20" spans="1:14" s="51" customFormat="1" ht="12.75">
      <c r="A20" s="51">
        <v>1</v>
      </c>
      <c r="B20" s="51">
        <v>2</v>
      </c>
      <c r="C20" s="51">
        <v>3</v>
      </c>
      <c r="D20" s="51">
        <v>4</v>
      </c>
      <c r="E20" s="51">
        <v>5</v>
      </c>
      <c r="F20" s="51">
        <v>6</v>
      </c>
      <c r="G20" s="51">
        <v>7</v>
      </c>
      <c r="M20" s="50">
        <v>20</v>
      </c>
      <c r="N20" s="50" t="s">
        <v>148</v>
      </c>
    </row>
    <row r="21" spans="1:14" s="51" customFormat="1" ht="12.75">
      <c r="A21" s="51" t="s">
        <v>47</v>
      </c>
      <c r="B21" s="51">
        <v>3</v>
      </c>
      <c r="C21" s="51">
        <v>3</v>
      </c>
      <c r="D21" s="51">
        <v>3</v>
      </c>
      <c r="E21" s="51">
        <v>3</v>
      </c>
      <c r="F21" s="51">
        <v>3</v>
      </c>
      <c r="G21" s="51">
        <v>3</v>
      </c>
      <c r="M21" s="50">
        <v>21</v>
      </c>
      <c r="N21" s="50" t="s">
        <v>149</v>
      </c>
    </row>
    <row r="22" spans="1:14" s="51" customFormat="1" ht="12.75">
      <c r="A22" s="51" t="s">
        <v>48</v>
      </c>
      <c r="B22" s="51">
        <v>3</v>
      </c>
      <c r="C22" s="51">
        <v>3</v>
      </c>
      <c r="D22" s="51">
        <v>3</v>
      </c>
      <c r="E22" s="51">
        <v>3</v>
      </c>
      <c r="F22" s="51">
        <v>3</v>
      </c>
      <c r="G22" s="51">
        <v>3</v>
      </c>
      <c r="M22" s="50">
        <v>22</v>
      </c>
      <c r="N22" s="50" t="s">
        <v>150</v>
      </c>
    </row>
    <row r="23" spans="1:14" s="51" customFormat="1" ht="12.75">
      <c r="A23" s="51" t="s">
        <v>49</v>
      </c>
      <c r="B23" s="51">
        <v>4</v>
      </c>
      <c r="C23" s="51">
        <v>5</v>
      </c>
      <c r="D23" s="51">
        <v>6</v>
      </c>
      <c r="E23" s="51">
        <v>7</v>
      </c>
      <c r="F23" s="51">
        <v>8</v>
      </c>
      <c r="G23" s="51">
        <v>9</v>
      </c>
      <c r="H23" s="51" t="s">
        <v>12</v>
      </c>
      <c r="M23" s="50">
        <v>23</v>
      </c>
      <c r="N23" s="50" t="s">
        <v>151</v>
      </c>
    </row>
    <row r="24" spans="1:14" s="51" customFormat="1" ht="12.75">
      <c r="A24" s="51" t="s">
        <v>50</v>
      </c>
      <c r="B24" s="51">
        <v>4</v>
      </c>
      <c r="C24" s="51">
        <v>4</v>
      </c>
      <c r="D24" s="51">
        <v>4</v>
      </c>
      <c r="E24" s="51">
        <v>5</v>
      </c>
      <c r="F24" s="51">
        <v>6</v>
      </c>
      <c r="G24" s="51">
        <v>7</v>
      </c>
      <c r="M24" s="50">
        <v>24</v>
      </c>
      <c r="N24" s="50" t="s">
        <v>152</v>
      </c>
    </row>
    <row r="25" spans="1:14" s="51" customFormat="1" ht="12.75">
      <c r="A25" s="51" t="s">
        <v>51</v>
      </c>
      <c r="B25" s="51">
        <v>7</v>
      </c>
      <c r="C25" s="51">
        <v>8</v>
      </c>
      <c r="D25" s="51">
        <v>9</v>
      </c>
      <c r="E25" s="51">
        <v>12</v>
      </c>
      <c r="F25" s="51">
        <v>13</v>
      </c>
      <c r="G25" s="51">
        <v>17</v>
      </c>
      <c r="M25" s="50">
        <v>25</v>
      </c>
      <c r="N25" s="50" t="s">
        <v>153</v>
      </c>
    </row>
    <row r="26" spans="1:14" s="51" customFormat="1" ht="12.75">
      <c r="A26" s="51" t="s">
        <v>52</v>
      </c>
      <c r="B26" s="51">
        <v>4</v>
      </c>
      <c r="C26" s="51">
        <v>6</v>
      </c>
      <c r="D26" s="51">
        <v>8</v>
      </c>
      <c r="E26" s="51">
        <v>10</v>
      </c>
      <c r="F26" s="51">
        <v>12</v>
      </c>
      <c r="G26" s="51">
        <v>14</v>
      </c>
      <c r="M26" s="50">
        <v>26</v>
      </c>
      <c r="N26" s="50" t="s">
        <v>154</v>
      </c>
    </row>
    <row r="27" spans="1:14" s="51" customFormat="1" ht="12.75">
      <c r="A27" s="51" t="s">
        <v>53</v>
      </c>
      <c r="B27" s="51">
        <v>8</v>
      </c>
      <c r="C27" s="51">
        <v>10</v>
      </c>
      <c r="D27" s="51">
        <v>14</v>
      </c>
      <c r="E27" s="51">
        <v>18</v>
      </c>
      <c r="F27" s="51">
        <v>22</v>
      </c>
      <c r="G27" s="51">
        <v>26</v>
      </c>
      <c r="M27" s="50">
        <v>27</v>
      </c>
      <c r="N27" s="50" t="s">
        <v>155</v>
      </c>
    </row>
    <row r="28" spans="1:14" s="51" customFormat="1" ht="12.75">
      <c r="A28" s="51" t="s">
        <v>12</v>
      </c>
      <c r="B28" s="52" t="s">
        <v>12</v>
      </c>
      <c r="C28" s="51" t="s">
        <v>12</v>
      </c>
      <c r="D28" s="51" t="s">
        <v>12</v>
      </c>
      <c r="E28" s="51" t="s">
        <v>12</v>
      </c>
      <c r="F28" s="51" t="s">
        <v>12</v>
      </c>
      <c r="G28" s="51" t="s">
        <v>12</v>
      </c>
      <c r="M28" s="50">
        <v>28</v>
      </c>
      <c r="N28" s="50" t="s">
        <v>156</v>
      </c>
    </row>
    <row r="29" spans="13:14" ht="12.75">
      <c r="M29" s="50">
        <v>29</v>
      </c>
      <c r="N29" s="50" t="s">
        <v>157</v>
      </c>
    </row>
    <row r="30" spans="1:14" ht="12.75">
      <c r="A30" s="50" t="s">
        <v>56</v>
      </c>
      <c r="M30" s="50">
        <v>30</v>
      </c>
      <c r="N30" s="50" t="s">
        <v>158</v>
      </c>
    </row>
    <row r="31" spans="1:14" ht="12.75">
      <c r="A31" s="51"/>
      <c r="B31" s="51" t="s">
        <v>29</v>
      </c>
      <c r="C31" s="51" t="s">
        <v>30</v>
      </c>
      <c r="D31" s="51" t="s">
        <v>31</v>
      </c>
      <c r="E31" s="51" t="s">
        <v>32</v>
      </c>
      <c r="F31" s="51" t="s">
        <v>33</v>
      </c>
      <c r="G31" s="51" t="s">
        <v>34</v>
      </c>
      <c r="M31" s="50">
        <v>31</v>
      </c>
      <c r="N31" s="50" t="s">
        <v>159</v>
      </c>
    </row>
    <row r="32" spans="1:14" ht="12.75">
      <c r="A32" s="51">
        <v>1</v>
      </c>
      <c r="B32" s="51">
        <v>2</v>
      </c>
      <c r="C32" s="51">
        <v>3</v>
      </c>
      <c r="D32" s="51">
        <v>4</v>
      </c>
      <c r="E32" s="51">
        <v>5</v>
      </c>
      <c r="F32" s="51">
        <v>6</v>
      </c>
      <c r="G32" s="51">
        <v>7</v>
      </c>
      <c r="M32" s="50">
        <v>32</v>
      </c>
      <c r="N32" s="50" t="s">
        <v>160</v>
      </c>
    </row>
    <row r="33" spans="1:14" ht="12.75">
      <c r="A33" s="51" t="s">
        <v>47</v>
      </c>
      <c r="B33" s="51">
        <v>0</v>
      </c>
      <c r="C33" s="51">
        <v>0</v>
      </c>
      <c r="D33" s="51">
        <v>0</v>
      </c>
      <c r="E33" s="51">
        <v>0</v>
      </c>
      <c r="F33" s="51">
        <v>0</v>
      </c>
      <c r="G33" s="51">
        <v>0</v>
      </c>
      <c r="M33" s="50">
        <v>33</v>
      </c>
      <c r="N33" s="50" t="s">
        <v>161</v>
      </c>
    </row>
    <row r="34" spans="1:14" ht="12.75">
      <c r="A34" s="51" t="s">
        <v>48</v>
      </c>
      <c r="B34" s="51">
        <v>0</v>
      </c>
      <c r="C34" s="51">
        <v>0</v>
      </c>
      <c r="D34" s="51">
        <v>0</v>
      </c>
      <c r="E34" s="51">
        <v>0</v>
      </c>
      <c r="F34" s="51">
        <v>0</v>
      </c>
      <c r="G34" s="51">
        <v>0</v>
      </c>
      <c r="M34" s="50">
        <v>34</v>
      </c>
      <c r="N34" s="50" t="s">
        <v>162</v>
      </c>
    </row>
    <row r="35" spans="1:14" ht="12.75">
      <c r="A35" s="51" t="s">
        <v>49</v>
      </c>
      <c r="B35" s="51">
        <v>2</v>
      </c>
      <c r="C35" s="51">
        <v>3</v>
      </c>
      <c r="D35" s="51">
        <v>3</v>
      </c>
      <c r="E35" s="51">
        <v>4</v>
      </c>
      <c r="F35" s="51">
        <v>4</v>
      </c>
      <c r="G35" s="51">
        <v>5</v>
      </c>
      <c r="M35" s="50">
        <v>35</v>
      </c>
      <c r="N35" s="50" t="s">
        <v>163</v>
      </c>
    </row>
    <row r="36" spans="1:14" ht="12.75">
      <c r="A36" s="51" t="s">
        <v>50</v>
      </c>
      <c r="B36" s="51">
        <v>1</v>
      </c>
      <c r="C36" s="51">
        <v>2</v>
      </c>
      <c r="D36" s="51">
        <v>2</v>
      </c>
      <c r="E36" s="51">
        <v>3</v>
      </c>
      <c r="F36" s="51">
        <v>3</v>
      </c>
      <c r="G36" s="51">
        <v>4</v>
      </c>
      <c r="M36" s="50">
        <v>36</v>
      </c>
      <c r="N36" s="50" t="s">
        <v>164</v>
      </c>
    </row>
    <row r="37" spans="1:14" ht="12.75">
      <c r="A37" s="51" t="s">
        <v>51</v>
      </c>
      <c r="B37" s="51">
        <v>4</v>
      </c>
      <c r="C37" s="51">
        <v>5</v>
      </c>
      <c r="D37" s="51">
        <v>6</v>
      </c>
      <c r="E37" s="51">
        <v>8</v>
      </c>
      <c r="F37" s="51">
        <v>9</v>
      </c>
      <c r="G37" s="51">
        <v>11</v>
      </c>
      <c r="M37" s="50">
        <v>37</v>
      </c>
      <c r="N37" s="50" t="s">
        <v>165</v>
      </c>
    </row>
    <row r="38" spans="1:14" ht="12.75">
      <c r="A38" s="51" t="s">
        <v>52</v>
      </c>
      <c r="B38" s="51">
        <v>2</v>
      </c>
      <c r="C38" s="51">
        <v>3</v>
      </c>
      <c r="D38" s="51">
        <v>4</v>
      </c>
      <c r="E38" s="51">
        <v>5</v>
      </c>
      <c r="F38" s="51">
        <v>6</v>
      </c>
      <c r="G38" s="51">
        <v>7</v>
      </c>
      <c r="M38" s="50">
        <v>38</v>
      </c>
      <c r="N38" s="50" t="s">
        <v>166</v>
      </c>
    </row>
    <row r="39" spans="1:14" ht="12.75">
      <c r="A39" s="51" t="s">
        <v>53</v>
      </c>
      <c r="B39" s="51">
        <v>4</v>
      </c>
      <c r="C39" s="51">
        <v>5</v>
      </c>
      <c r="D39" s="51">
        <v>7</v>
      </c>
      <c r="E39" s="51">
        <v>9</v>
      </c>
      <c r="F39" s="51">
        <v>11</v>
      </c>
      <c r="G39" s="51">
        <v>13</v>
      </c>
      <c r="M39" s="50">
        <v>39</v>
      </c>
      <c r="N39" s="50" t="s">
        <v>167</v>
      </c>
    </row>
    <row r="40" spans="13:14" ht="12.75">
      <c r="M40" s="50">
        <v>40</v>
      </c>
      <c r="N40" s="50" t="s">
        <v>168</v>
      </c>
    </row>
    <row r="41" spans="13:14" ht="12.75">
      <c r="M41" s="50">
        <v>41</v>
      </c>
      <c r="N41" s="50" t="s">
        <v>169</v>
      </c>
    </row>
    <row r="42" spans="1:14" ht="12.75">
      <c r="A42" s="50" t="s">
        <v>57</v>
      </c>
      <c r="M42" s="50">
        <v>42</v>
      </c>
      <c r="N42" s="50" t="s">
        <v>170</v>
      </c>
    </row>
    <row r="43" spans="1:14" ht="12.75">
      <c r="A43" s="51"/>
      <c r="B43" s="51" t="s">
        <v>29</v>
      </c>
      <c r="C43" s="51" t="s">
        <v>30</v>
      </c>
      <c r="D43" s="51" t="s">
        <v>31</v>
      </c>
      <c r="E43" s="51" t="s">
        <v>32</v>
      </c>
      <c r="F43" s="51" t="s">
        <v>33</v>
      </c>
      <c r="G43" s="51" t="s">
        <v>34</v>
      </c>
      <c r="M43" s="50">
        <v>43</v>
      </c>
      <c r="N43" s="50" t="s">
        <v>171</v>
      </c>
    </row>
    <row r="44" spans="1:14" ht="12.75">
      <c r="A44" s="51">
        <v>1</v>
      </c>
      <c r="B44" s="51">
        <v>2</v>
      </c>
      <c r="C44" s="51">
        <v>3</v>
      </c>
      <c r="D44" s="51">
        <v>4</v>
      </c>
      <c r="E44" s="51">
        <v>5</v>
      </c>
      <c r="F44" s="51">
        <v>6</v>
      </c>
      <c r="G44" s="51">
        <v>7</v>
      </c>
      <c r="M44" s="50">
        <v>44</v>
      </c>
      <c r="N44" s="50" t="s">
        <v>172</v>
      </c>
    </row>
    <row r="45" spans="1:14" ht="12.75">
      <c r="A45" s="51" t="s">
        <v>47</v>
      </c>
      <c r="B45" s="51">
        <v>0</v>
      </c>
      <c r="C45" s="51">
        <v>0</v>
      </c>
      <c r="D45" s="51">
        <v>0</v>
      </c>
      <c r="E45" s="51">
        <v>0</v>
      </c>
      <c r="F45" s="51">
        <v>0</v>
      </c>
      <c r="G45" s="51">
        <v>0</v>
      </c>
      <c r="M45" s="50">
        <v>45</v>
      </c>
      <c r="N45" s="50" t="s">
        <v>173</v>
      </c>
    </row>
    <row r="46" spans="1:14" ht="12.75">
      <c r="A46" s="51" t="s">
        <v>48</v>
      </c>
      <c r="B46" s="51">
        <v>1</v>
      </c>
      <c r="C46" s="51">
        <v>1</v>
      </c>
      <c r="D46" s="51">
        <v>1</v>
      </c>
      <c r="E46" s="51">
        <v>1</v>
      </c>
      <c r="F46" s="51">
        <v>1</v>
      </c>
      <c r="G46" s="51">
        <v>1</v>
      </c>
      <c r="M46" s="50">
        <v>46</v>
      </c>
      <c r="N46" s="50" t="s">
        <v>174</v>
      </c>
    </row>
    <row r="47" spans="1:14" ht="12.75">
      <c r="A47" s="51" t="s">
        <v>49</v>
      </c>
      <c r="B47" s="51">
        <v>2</v>
      </c>
      <c r="C47" s="51">
        <v>3</v>
      </c>
      <c r="D47" s="51">
        <v>3</v>
      </c>
      <c r="E47" s="51">
        <v>4</v>
      </c>
      <c r="F47" s="51">
        <v>4</v>
      </c>
      <c r="G47" s="51">
        <v>5</v>
      </c>
      <c r="M47" s="50">
        <v>47</v>
      </c>
      <c r="N47" s="50" t="s">
        <v>175</v>
      </c>
    </row>
    <row r="48" spans="1:14" ht="12.75">
      <c r="A48" s="51" t="s">
        <v>50</v>
      </c>
      <c r="B48" s="51">
        <v>1</v>
      </c>
      <c r="C48" s="51">
        <v>2</v>
      </c>
      <c r="D48" s="51">
        <v>2</v>
      </c>
      <c r="E48" s="51">
        <v>3</v>
      </c>
      <c r="F48" s="51">
        <v>3</v>
      </c>
      <c r="G48" s="51">
        <v>4</v>
      </c>
      <c r="M48" s="50">
        <v>48</v>
      </c>
      <c r="N48" s="50" t="s">
        <v>176</v>
      </c>
    </row>
    <row r="49" spans="1:14" ht="12.75">
      <c r="A49" s="51" t="s">
        <v>51</v>
      </c>
      <c r="B49" s="51">
        <v>4</v>
      </c>
      <c r="C49" s="51">
        <v>5</v>
      </c>
      <c r="D49" s="51">
        <v>6</v>
      </c>
      <c r="E49" s="51">
        <v>8</v>
      </c>
      <c r="F49" s="51">
        <v>9</v>
      </c>
      <c r="G49" s="51">
        <v>11</v>
      </c>
      <c r="M49" s="50">
        <v>49</v>
      </c>
      <c r="N49" s="50" t="s">
        <v>177</v>
      </c>
    </row>
    <row r="50" spans="1:14" ht="12.75">
      <c r="A50" s="51" t="s">
        <v>52</v>
      </c>
      <c r="B50" s="51">
        <v>2</v>
      </c>
      <c r="C50" s="51">
        <v>3</v>
      </c>
      <c r="D50" s="51">
        <v>4</v>
      </c>
      <c r="E50" s="51">
        <v>5</v>
      </c>
      <c r="F50" s="51">
        <v>6</v>
      </c>
      <c r="G50" s="51">
        <v>7</v>
      </c>
      <c r="M50" s="50">
        <v>50</v>
      </c>
      <c r="N50" s="50" t="s">
        <v>178</v>
      </c>
    </row>
    <row r="51" spans="1:14" ht="12.75">
      <c r="A51" s="51" t="s">
        <v>53</v>
      </c>
      <c r="B51" s="51">
        <v>4</v>
      </c>
      <c r="C51" s="51">
        <v>5</v>
      </c>
      <c r="D51" s="51">
        <v>7</v>
      </c>
      <c r="E51" s="51">
        <v>9</v>
      </c>
      <c r="F51" s="51">
        <v>11</v>
      </c>
      <c r="G51" s="51">
        <v>13</v>
      </c>
      <c r="M51" s="50">
        <v>51</v>
      </c>
      <c r="N51" s="50" t="s">
        <v>179</v>
      </c>
    </row>
    <row r="52" spans="13:14" ht="12.75">
      <c r="M52" s="50">
        <v>52</v>
      </c>
      <c r="N52" s="50" t="s">
        <v>180</v>
      </c>
    </row>
    <row r="53" spans="1:14" ht="12.75">
      <c r="A53" s="50" t="s">
        <v>63</v>
      </c>
      <c r="M53" s="50">
        <v>53</v>
      </c>
      <c r="N53" s="50" t="s">
        <v>181</v>
      </c>
    </row>
    <row r="54" spans="1:14" ht="12.75">
      <c r="A54" s="51"/>
      <c r="B54" s="51" t="s">
        <v>29</v>
      </c>
      <c r="C54" s="51" t="s">
        <v>30</v>
      </c>
      <c r="D54" s="51" t="s">
        <v>31</v>
      </c>
      <c r="E54" s="51" t="s">
        <v>32</v>
      </c>
      <c r="F54" s="51" t="s">
        <v>33</v>
      </c>
      <c r="G54" s="51" t="s">
        <v>34</v>
      </c>
      <c r="M54" s="50">
        <v>54</v>
      </c>
      <c r="N54" s="50" t="s">
        <v>182</v>
      </c>
    </row>
    <row r="55" spans="1:14" ht="12.75">
      <c r="A55" s="51">
        <v>1</v>
      </c>
      <c r="B55" s="51">
        <v>2</v>
      </c>
      <c r="C55" s="51">
        <v>3</v>
      </c>
      <c r="D55" s="51">
        <v>4</v>
      </c>
      <c r="E55" s="51">
        <v>5</v>
      </c>
      <c r="F55" s="51">
        <v>6</v>
      </c>
      <c r="G55" s="51">
        <v>7</v>
      </c>
      <c r="M55" s="50">
        <v>55</v>
      </c>
      <c r="N55" s="50" t="s">
        <v>183</v>
      </c>
    </row>
    <row r="56" spans="1:14" ht="12.75">
      <c r="A56" s="51"/>
      <c r="B56" s="51">
        <v>0.622</v>
      </c>
      <c r="C56" s="51">
        <v>0.824</v>
      </c>
      <c r="D56" s="51">
        <v>1.049</v>
      </c>
      <c r="E56" s="51">
        <v>1.38</v>
      </c>
      <c r="F56" s="51">
        <v>1.61</v>
      </c>
      <c r="G56" s="51">
        <v>2.067</v>
      </c>
      <c r="M56" s="50">
        <v>56</v>
      </c>
      <c r="N56" s="50" t="s">
        <v>184</v>
      </c>
    </row>
    <row r="57" spans="13:14" ht="12.75">
      <c r="M57" s="50">
        <v>57</v>
      </c>
      <c r="N57" s="50" t="s">
        <v>185</v>
      </c>
    </row>
    <row r="58" spans="1:14" ht="12.75">
      <c r="A58" s="50" t="s">
        <v>64</v>
      </c>
      <c r="M58" s="50">
        <v>58</v>
      </c>
      <c r="N58" s="50" t="s">
        <v>186</v>
      </c>
    </row>
    <row r="59" spans="1:14" ht="12.75">
      <c r="A59" s="51"/>
      <c r="B59" s="51" t="s">
        <v>29</v>
      </c>
      <c r="C59" s="51" t="s">
        <v>30</v>
      </c>
      <c r="D59" s="51" t="s">
        <v>31</v>
      </c>
      <c r="E59" s="51" t="s">
        <v>32</v>
      </c>
      <c r="F59" s="51" t="s">
        <v>33</v>
      </c>
      <c r="G59" s="51" t="s">
        <v>34</v>
      </c>
      <c r="M59" s="50">
        <v>59</v>
      </c>
      <c r="N59" s="50" t="s">
        <v>187</v>
      </c>
    </row>
    <row r="60" spans="1:14" ht="12.75">
      <c r="A60" s="51">
        <v>1</v>
      </c>
      <c r="B60" s="51">
        <v>2</v>
      </c>
      <c r="C60" s="51">
        <v>3</v>
      </c>
      <c r="D60" s="51">
        <v>4</v>
      </c>
      <c r="E60" s="51">
        <v>5</v>
      </c>
      <c r="F60" s="51">
        <v>6</v>
      </c>
      <c r="G60" s="51">
        <v>7</v>
      </c>
      <c r="M60" s="50">
        <v>60</v>
      </c>
      <c r="N60" s="50" t="s">
        <v>188</v>
      </c>
    </row>
    <row r="61" spans="1:14" ht="12.75">
      <c r="A61" s="51"/>
      <c r="B61" s="51">
        <v>0.545</v>
      </c>
      <c r="C61" s="51">
        <v>0.785</v>
      </c>
      <c r="D61" s="51">
        <v>1.025</v>
      </c>
      <c r="E61" s="51">
        <v>1.265</v>
      </c>
      <c r="F61" s="51">
        <v>1.505</v>
      </c>
      <c r="G61" s="51">
        <v>1.985</v>
      </c>
      <c r="M61" s="50">
        <v>61</v>
      </c>
      <c r="N61" s="50" t="s">
        <v>189</v>
      </c>
    </row>
    <row r="62" spans="13:14" ht="12.75">
      <c r="M62" s="50">
        <v>62</v>
      </c>
      <c r="N62" s="50" t="s">
        <v>190</v>
      </c>
    </row>
    <row r="63" spans="13:14" ht="12.75">
      <c r="M63" s="50">
        <v>63</v>
      </c>
      <c r="N63" s="50" t="s">
        <v>191</v>
      </c>
    </row>
    <row r="64" spans="13:14" ht="12.75">
      <c r="M64" s="50">
        <v>64</v>
      </c>
      <c r="N64" s="50" t="s">
        <v>192</v>
      </c>
    </row>
    <row r="65" spans="13:14" ht="12.75">
      <c r="M65" s="50">
        <v>65</v>
      </c>
      <c r="N65" s="50" t="s">
        <v>193</v>
      </c>
    </row>
    <row r="66" spans="13:14" ht="12.75">
      <c r="M66" s="50">
        <v>66</v>
      </c>
      <c r="N66" s="50" t="s">
        <v>194</v>
      </c>
    </row>
    <row r="67" spans="13:14" ht="12.75">
      <c r="M67" s="50">
        <v>67</v>
      </c>
      <c r="N67" s="50" t="s">
        <v>195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Hounshell</dc:creator>
  <cp:keywords/>
  <dc:description/>
  <cp:lastModifiedBy>gene.krotzer</cp:lastModifiedBy>
  <cp:lastPrinted>2007-03-02T20:31:35Z</cp:lastPrinted>
  <dcterms:created xsi:type="dcterms:W3CDTF">2001-09-18T20:03:26Z</dcterms:created>
  <dcterms:modified xsi:type="dcterms:W3CDTF">2007-03-02T20:37:07Z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