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8700" windowHeight="3660" activeTab="0"/>
  </bookViews>
  <sheets>
    <sheet name="8a,8d" sheetId="1" r:id="rId1"/>
    <sheet name="8b,8e" sheetId="2" r:id="rId2"/>
    <sheet name="8c,8f" sheetId="3" r:id="rId3"/>
  </sheets>
  <definedNames>
    <definedName name="_xlnm.Print_Area" localSheetId="0">'8a,8d'!$A$1:$L$1</definedName>
    <definedName name="_xlnm.Print_Area" localSheetId="1">'8b,8e'!$A$1:$L$89</definedName>
    <definedName name="_xlnm.Print_Area" localSheetId="2">'8c,8f'!$A:$IV</definedName>
  </definedNames>
  <calcPr fullCalcOnLoad="1"/>
</workbook>
</file>

<file path=xl/comments1.xml><?xml version="1.0" encoding="utf-8"?>
<comments xmlns="http://schemas.openxmlformats.org/spreadsheetml/2006/main">
  <authors>
    <author>Terragraphics</author>
  </authors>
  <commentList>
    <comment ref="A47" authorId="0">
      <text>
        <r>
          <rPr>
            <b/>
            <sz val="8"/>
            <rFont val="Tahoma"/>
            <family val="0"/>
          </rPr>
          <t>Terragraphics:</t>
        </r>
        <r>
          <rPr>
            <sz val="8"/>
            <rFont val="Tahoma"/>
            <family val="0"/>
          </rPr>
          <t xml:space="preserve">
MIDWEST BLOOD BASELINES</t>
        </r>
      </text>
    </comment>
    <comment ref="A3" authorId="0">
      <text>
        <r>
          <rPr>
            <b/>
            <sz val="8"/>
            <rFont val="Tahoma"/>
            <family val="0"/>
          </rPr>
          <t>Terragraphics:</t>
        </r>
        <r>
          <rPr>
            <sz val="8"/>
            <rFont val="Tahoma"/>
            <family val="0"/>
          </rPr>
          <t xml:space="preserve">
MIDWEST BLOOD BASELINES</t>
        </r>
      </text>
    </comment>
  </commentList>
</comments>
</file>

<file path=xl/comments2.xml><?xml version="1.0" encoding="utf-8"?>
<comments xmlns="http://schemas.openxmlformats.org/spreadsheetml/2006/main">
  <authors>
    <author>Terragraphics</author>
  </authors>
  <commentList>
    <comment ref="A91" authorId="0">
      <text>
        <r>
          <rPr>
            <b/>
            <sz val="8"/>
            <rFont val="Tahoma"/>
            <family val="0"/>
          </rPr>
          <t>Terragraphics:</t>
        </r>
        <r>
          <rPr>
            <sz val="8"/>
            <rFont val="Tahoma"/>
            <family val="0"/>
          </rPr>
          <t xml:space="preserve">
This has midwest blood lead baselines.</t>
        </r>
      </text>
    </comment>
    <comment ref="A1" authorId="0">
      <text>
        <r>
          <rPr>
            <b/>
            <sz val="8"/>
            <rFont val="Tahoma"/>
            <family val="0"/>
          </rPr>
          <t>Terragraphics:</t>
        </r>
        <r>
          <rPr>
            <sz val="8"/>
            <rFont val="Tahoma"/>
            <family val="0"/>
          </rPr>
          <t xml:space="preserve">
USES BASIN BASE BLOOD LEADS, NOT MIDWEST
</t>
        </r>
      </text>
    </comment>
    <comment ref="A136" authorId="0">
      <text>
        <r>
          <rPr>
            <b/>
            <sz val="8"/>
            <rFont val="Tahoma"/>
            <family val="0"/>
          </rPr>
          <t>Terragraphics:</t>
        </r>
        <r>
          <rPr>
            <sz val="8"/>
            <rFont val="Tahoma"/>
            <family val="0"/>
          </rPr>
          <t xml:space="preserve">
This has midwest blood lead baselines.</t>
        </r>
      </text>
    </comment>
  </commentList>
</comments>
</file>

<file path=xl/comments3.xml><?xml version="1.0" encoding="utf-8"?>
<comments xmlns="http://schemas.openxmlformats.org/spreadsheetml/2006/main">
  <authors>
    <author>Terragraphics</author>
  </authors>
  <commentList>
    <comment ref="B2" authorId="0">
      <text>
        <r>
          <rPr>
            <b/>
            <sz val="8"/>
            <rFont val="Tahoma"/>
            <family val="0"/>
          </rPr>
          <t>Terragraphics:</t>
        </r>
        <r>
          <rPr>
            <sz val="8"/>
            <rFont val="Tahoma"/>
            <family val="0"/>
          </rPr>
          <t xml:space="preserve">
THESE WERE USED FOR THE EECA</t>
        </r>
      </text>
    </comment>
  </commentList>
</comments>
</file>

<file path=xl/sharedStrings.xml><?xml version="1.0" encoding="utf-8"?>
<sst xmlns="http://schemas.openxmlformats.org/spreadsheetml/2006/main" count="749" uniqueCount="106">
  <si>
    <t xml:space="preserve">Table 8c Pre-Response Action EPA10 Scenario </t>
  </si>
  <si>
    <t>Adult and Fetal Recreational</t>
  </si>
  <si>
    <t>Trail Segment</t>
  </si>
  <si>
    <t>Concentration (C) (mg/kg)</t>
  </si>
  <si>
    <t>Exposure Frequency ((EF) days)</t>
  </si>
  <si>
    <t>Soil Intake (IR)  (g/day)</t>
  </si>
  <si>
    <t>Biokinetic Slope Factor (BKSF) (ug/dl/ug/day)</t>
  </si>
  <si>
    <t>Absorbtion Factor (AF)</t>
  </si>
  <si>
    <t>Averaging Time (AT) (days))</t>
  </si>
  <si>
    <r>
      <t xml:space="preserve">Blood Lead Baseline PbB </t>
    </r>
    <r>
      <rPr>
        <vertAlign val="subscript"/>
        <sz val="10"/>
        <rFont val="Arial"/>
        <family val="2"/>
      </rPr>
      <t>adult,0</t>
    </r>
  </si>
  <si>
    <r>
      <t>Blood Lead Increment PbB</t>
    </r>
    <r>
      <rPr>
        <vertAlign val="subscript"/>
        <sz val="10"/>
        <rFont val="Arial"/>
        <family val="2"/>
      </rPr>
      <t>adult,increment</t>
    </r>
  </si>
  <si>
    <r>
      <t>Central Blood Lead PbB</t>
    </r>
    <r>
      <rPr>
        <vertAlign val="subscript"/>
        <sz val="10"/>
        <rFont val="Arial"/>
        <family val="2"/>
      </rPr>
      <t>adult,central</t>
    </r>
  </si>
  <si>
    <r>
      <t>Central Blood Lead PbB</t>
    </r>
    <r>
      <rPr>
        <vertAlign val="subscript"/>
        <sz val="10"/>
        <rFont val="Arial"/>
        <family val="2"/>
      </rPr>
      <t>fetal,central</t>
    </r>
  </si>
  <si>
    <r>
      <t>95% Blood Lead   PbB</t>
    </r>
    <r>
      <rPr>
        <vertAlign val="subscript"/>
        <sz val="10"/>
        <rFont val="Arial"/>
        <family val="2"/>
      </rPr>
      <t>adult,0.95</t>
    </r>
  </si>
  <si>
    <r>
      <t>95% Blood Lead   PbB</t>
    </r>
    <r>
      <rPr>
        <vertAlign val="subscript"/>
        <sz val="10"/>
        <rFont val="Arial"/>
        <family val="2"/>
      </rPr>
      <t>fetal,0.95</t>
    </r>
  </si>
  <si>
    <t>z          adult</t>
  </si>
  <si>
    <t>% &gt; 10 ug/dl  (adult)</t>
  </si>
  <si>
    <t>z         fetus</t>
  </si>
  <si>
    <t>% &gt; 10 ug/dl  (fetus)</t>
  </si>
  <si>
    <t>Mullan</t>
  </si>
  <si>
    <t>&gt;15</t>
  </si>
  <si>
    <t>&gt;50%</t>
  </si>
  <si>
    <t>Morning Mine to Woodland</t>
  </si>
  <si>
    <t>Wallace to Silverton</t>
  </si>
  <si>
    <t>Osburn</t>
  </si>
  <si>
    <t>Big Creek to Elizabeth Park</t>
  </si>
  <si>
    <t>BHSS to Cataldo</t>
  </si>
  <si>
    <t>Cataldo</t>
  </si>
  <si>
    <t>Cataldo to Harrison</t>
  </si>
  <si>
    <t>Lower Basin - Res.</t>
  </si>
  <si>
    <t>Harrison</t>
  </si>
  <si>
    <t>Harrison to Heyburn</t>
  </si>
  <si>
    <t>Heyburn to Plummer</t>
  </si>
  <si>
    <t>Adult and Fetal Occupational</t>
  </si>
  <si>
    <t>z</t>
  </si>
  <si>
    <t>% &gt; 10 ug/dl</t>
  </si>
  <si>
    <t>Child Recreational  (6-15 years)</t>
  </si>
  <si>
    <r>
      <t xml:space="preserve">Blood Lead Baseline PbB </t>
    </r>
    <r>
      <rPr>
        <vertAlign val="subscript"/>
        <sz val="10"/>
        <rFont val="Arial"/>
        <family val="2"/>
      </rPr>
      <t>child,0</t>
    </r>
  </si>
  <si>
    <r>
      <t>Blood Lead Increment PbB</t>
    </r>
    <r>
      <rPr>
        <vertAlign val="subscript"/>
        <sz val="10"/>
        <rFont val="Arial"/>
        <family val="2"/>
      </rPr>
      <t>child,increment</t>
    </r>
  </si>
  <si>
    <r>
      <t>Central Blood Lead PbB</t>
    </r>
    <r>
      <rPr>
        <vertAlign val="subscript"/>
        <sz val="10"/>
        <rFont val="Arial"/>
        <family val="2"/>
      </rPr>
      <t>child,central</t>
    </r>
  </si>
  <si>
    <r>
      <t>95% Blood Lead   PbB</t>
    </r>
    <r>
      <rPr>
        <vertAlign val="subscript"/>
        <sz val="10"/>
        <rFont val="Arial"/>
        <family val="2"/>
      </rPr>
      <t>child,0.95</t>
    </r>
  </si>
  <si>
    <t xml:space="preserve">Table 8f Post-Response Action EPA10 Scenario </t>
  </si>
  <si>
    <t>z           adult</t>
  </si>
  <si>
    <t>% &gt; 10 ug/dl      (adult)</t>
  </si>
  <si>
    <t>Table 8b  Intake and Risk Calculations for Lead Exposures, Proposed Modified Trail Scenarios</t>
  </si>
  <si>
    <t xml:space="preserve">TABLE _ </t>
  </si>
  <si>
    <t xml:space="preserve">PERCENT CHANGES </t>
  </si>
  <si>
    <t>TABLE _</t>
  </si>
  <si>
    <t>CHILDREN'S BLOOD LEAD LEVELS</t>
  </si>
  <si>
    <t>PROPOSED TRAIL MODIFIED SCENARIOS</t>
  </si>
  <si>
    <t>NO ACTION ALTERNATIVE</t>
  </si>
  <si>
    <t>Exposure Scenario*</t>
  </si>
  <si>
    <t xml:space="preserve"> Concentration (C) (mg/kg)</t>
  </si>
  <si>
    <t xml:space="preserve">Exposure Frequency (EF)  (wks/yr) </t>
  </si>
  <si>
    <t xml:space="preserve">Exposure Duration   (ED)         (yrs) </t>
  </si>
  <si>
    <t>Exposure Duration</t>
  </si>
  <si>
    <t>Time on Trail (hrs/wk)</t>
  </si>
  <si>
    <t>Time Partition Factor (TPF)</t>
  </si>
  <si>
    <t>Soil Intake (IR)  (mg/day)</t>
  </si>
  <si>
    <t>Body Weight (BW)    (kg)</t>
  </si>
  <si>
    <t>Trail Specific Intake Rate (mg/day)</t>
  </si>
  <si>
    <t>Pre Removal             Subchronic Daily Intake (SDI)     (ug/day)</t>
  </si>
  <si>
    <t>Biokinetic Slope Factor (BKSF)  ug/dl per ug/day</t>
  </si>
  <si>
    <t>Absopbtion Factor    (AF)</t>
  </si>
  <si>
    <t xml:space="preserve"> Blood Lead Baseline (ug/dl)</t>
  </si>
  <si>
    <t>Estimated Blood Lead Increment (ug/dL)</t>
  </si>
  <si>
    <t>Pre - Removal Subchronic Daily Intake (SDI)     (ug/day)</t>
  </si>
  <si>
    <t>Post - Removal Subchronic Daily Intake (SDI)     (ug/day)</t>
  </si>
  <si>
    <t>% Change</t>
  </si>
  <si>
    <t>Estimated Background SDI (ug/day)</t>
  </si>
  <si>
    <t>% Increase With                   Pre-Removal</t>
  </si>
  <si>
    <t>Background SDI                   Post-Removal</t>
  </si>
  <si>
    <t>Estimated Blood Lead Increment (ug/day)</t>
  </si>
  <si>
    <t>child rec</t>
  </si>
  <si>
    <t>adult rec</t>
  </si>
  <si>
    <t>occup</t>
  </si>
  <si>
    <t>Morning Mine to</t>
  </si>
  <si>
    <t>Woodland</t>
  </si>
  <si>
    <t>Big Creek To Elizabeth Park</t>
  </si>
  <si>
    <t>BHSF to Cataldo</t>
  </si>
  <si>
    <t>Wallace to</t>
  </si>
  <si>
    <t>Silverton</t>
  </si>
  <si>
    <t>Harrrison</t>
  </si>
  <si>
    <t>Big Creek To</t>
  </si>
  <si>
    <t>Elizabeth Park</t>
  </si>
  <si>
    <t>BHSS to</t>
  </si>
  <si>
    <t>BHSF to</t>
  </si>
  <si>
    <t>Cataldo to</t>
  </si>
  <si>
    <t xml:space="preserve">Lower Basin - </t>
  </si>
  <si>
    <t>Res.</t>
  </si>
  <si>
    <t>Harrison to</t>
  </si>
  <si>
    <t xml:space="preserve">Heyburn </t>
  </si>
  <si>
    <t>Heyburn to</t>
  </si>
  <si>
    <t>Plummer</t>
  </si>
  <si>
    <t>* Child Recreational scenario assumes a child 6-15 years of age</t>
  </si>
  <si>
    <t xml:space="preserve">  Adult Recreational scenario assumes an adult 16-35 years of age</t>
  </si>
  <si>
    <t xml:space="preserve">  Occupational scenario assumes an adult 21-35 years of age</t>
  </si>
  <si>
    <t xml:space="preserve">  Blank rows indicate no contaminant data available</t>
  </si>
  <si>
    <t>Table 8e  Intake  Calculations for Lead Exposures, Proposed Trail Modifications</t>
  </si>
  <si>
    <t>POST REMEDIAL ALTERNATIVE</t>
  </si>
  <si>
    <t>Table 8e  Intake and Risk Calculations for Lead Exposures, Proposed Modified Trail Scenarios</t>
  </si>
  <si>
    <t>POST-RESPONSE ACTION ALTERNATIVE</t>
  </si>
  <si>
    <r>
      <t>Central Blood Lead       PbB</t>
    </r>
    <r>
      <rPr>
        <vertAlign val="subscript"/>
        <sz val="9"/>
        <color indexed="8"/>
        <rFont val="Arial"/>
        <family val="2"/>
      </rPr>
      <t>central</t>
    </r>
  </si>
  <si>
    <r>
      <t>95% Blood Lead    PbB</t>
    </r>
    <r>
      <rPr>
        <vertAlign val="subscript"/>
        <sz val="9"/>
        <rFont val="Arial"/>
        <family val="2"/>
      </rPr>
      <t>0.95</t>
    </r>
  </si>
  <si>
    <t>Table 8a  Intake  Calculations for Lead Exposures, BHSS Non-populated Exposure Scenarios</t>
  </si>
  <si>
    <t>Table 8d  Intake  Calculations for Lead Exposures,  BHSS Non-populated Exposure Scenarios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</si>
</sst>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E+00_)"/>
    <numFmt numFmtId="166" formatCode="0.0"/>
    <numFmt numFmtId="167" formatCode="0.000"/>
    <numFmt numFmtId="168" formatCode="0.00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E+00;\�"/>
    <numFmt numFmtId="175" formatCode="0.0000E+00;\堄"/>
    <numFmt numFmtId="176" formatCode="0.000E+00;\堄"/>
    <numFmt numFmtId="177" formatCode="0.00E+00;\堄"/>
    <numFmt numFmtId="178" formatCode="0.0000E+00;\쩨"/>
    <numFmt numFmtId="179" formatCode="0.000E+00;\쩨"/>
    <numFmt numFmtId="180" formatCode="0.00E+00;\쩨"/>
    <numFmt numFmtId="181" formatCode="0.000E+00;\�"/>
    <numFmt numFmtId="182" formatCode="0.000E+00;\�"/>
    <numFmt numFmtId="183" formatCode="0.00E+00;\�"/>
    <numFmt numFmtId="184" formatCode="0.0000E+00;\緘"/>
    <numFmt numFmtId="185" formatCode="0.000E+00;\緘"/>
    <numFmt numFmtId="186" formatCode="0.00E+00;\緘"/>
    <numFmt numFmtId="187" formatCode="0.0000E+00;\"/>
    <numFmt numFmtId="188" formatCode="0.000E+00;\"/>
    <numFmt numFmtId="189" formatCode="0.00E+00;\"/>
    <numFmt numFmtId="190" formatCode="00000"/>
    <numFmt numFmtId="191" formatCode="0.0%"/>
  </numFmts>
  <fonts count="11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double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double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double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double">
        <color indexed="8"/>
      </right>
      <top style="thin">
        <color indexed="5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0" fillId="2" borderId="4" xfId="0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191" fontId="0" fillId="0" borderId="7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9" fontId="0" fillId="0" borderId="9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191" fontId="0" fillId="0" borderId="9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 vertical="center"/>
    </xf>
    <xf numFmtId="9" fontId="0" fillId="0" borderId="15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17" xfId="0" applyBorder="1" applyAlignment="1">
      <alignment horizontal="center" vertical="center"/>
    </xf>
    <xf numFmtId="9" fontId="0" fillId="0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2" fontId="0" fillId="0" borderId="17" xfId="0" applyNumberFormat="1" applyBorder="1" applyAlignment="1">
      <alignment horizontal="center" vertical="center"/>
    </xf>
    <xf numFmtId="2" fontId="0" fillId="0" borderId="8" xfId="0" applyNumberFormat="1" applyBorder="1" applyAlignment="1">
      <alignment/>
    </xf>
    <xf numFmtId="9" fontId="0" fillId="0" borderId="7" xfId="0" applyNumberFormat="1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9" fontId="0" fillId="0" borderId="9" xfId="0" applyNumberFormat="1" applyBorder="1" applyAlignment="1">
      <alignment/>
    </xf>
    <xf numFmtId="2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/>
    </xf>
    <xf numFmtId="9" fontId="0" fillId="0" borderId="15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2" borderId="1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" borderId="20" xfId="0" applyFont="1" applyFill="1" applyBorder="1" applyAlignment="1" applyProtection="1">
      <alignment wrapText="1"/>
      <protection/>
    </xf>
    <xf numFmtId="0" fontId="0" fillId="3" borderId="20" xfId="0" applyFill="1" applyBorder="1" applyAlignment="1">
      <alignment/>
    </xf>
    <xf numFmtId="0" fontId="5" fillId="3" borderId="20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0" fillId="3" borderId="0" xfId="0" applyFont="1" applyFill="1" applyAlignment="1" applyProtection="1">
      <alignment/>
      <protection/>
    </xf>
    <xf numFmtId="0" fontId="0" fillId="0" borderId="2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2" borderId="22" xfId="0" applyFont="1" applyFill="1" applyBorder="1" applyAlignment="1">
      <alignment horizontal="left"/>
    </xf>
    <xf numFmtId="0" fontId="0" fillId="2" borderId="23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/>
    </xf>
    <xf numFmtId="0" fontId="0" fillId="3" borderId="24" xfId="0" applyFont="1" applyFill="1" applyBorder="1" applyAlignment="1" applyProtection="1">
      <alignment/>
      <protection/>
    </xf>
    <xf numFmtId="0" fontId="7" fillId="4" borderId="20" xfId="0" applyFont="1" applyFill="1" applyBorder="1" applyAlignment="1" applyProtection="1">
      <alignment horizontal="left" wrapText="1"/>
      <protection/>
    </xf>
    <xf numFmtId="0" fontId="7" fillId="4" borderId="20" xfId="0" applyFont="1" applyFill="1" applyBorder="1" applyAlignment="1" applyProtection="1">
      <alignment horizontal="center" wrapText="1"/>
      <protection/>
    </xf>
    <xf numFmtId="0" fontId="7" fillId="4" borderId="25" xfId="0" applyFont="1" applyFill="1" applyBorder="1" applyAlignment="1" applyProtection="1">
      <alignment horizontal="center" wrapText="1"/>
      <protection/>
    </xf>
    <xf numFmtId="0" fontId="0" fillId="2" borderId="20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 wrapText="1"/>
    </xf>
    <xf numFmtId="0" fontId="7" fillId="2" borderId="0" xfId="0" applyFont="1" applyFill="1" applyBorder="1" applyAlignment="1" applyProtection="1">
      <alignment horizontal="center" wrapText="1"/>
      <protection/>
    </xf>
    <xf numFmtId="0" fontId="0" fillId="2" borderId="26" xfId="0" applyFont="1" applyFill="1" applyBorder="1" applyAlignment="1" applyProtection="1">
      <alignment/>
      <protection/>
    </xf>
    <xf numFmtId="0" fontId="7" fillId="5" borderId="27" xfId="0" applyFont="1" applyFill="1" applyBorder="1" applyAlignment="1" applyProtection="1">
      <alignment horizontal="center" wrapText="1"/>
      <protection/>
    </xf>
    <xf numFmtId="0" fontId="0" fillId="2" borderId="27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3" borderId="30" xfId="0" applyFont="1" applyFill="1" applyBorder="1" applyAlignment="1" applyProtection="1">
      <alignment/>
      <protection/>
    </xf>
    <xf numFmtId="0" fontId="0" fillId="3" borderId="31" xfId="0" applyFont="1" applyFill="1" applyBorder="1" applyAlignment="1" applyProtection="1">
      <alignment/>
      <protection/>
    </xf>
    <xf numFmtId="3" fontId="7" fillId="3" borderId="22" xfId="0" applyNumberFormat="1" applyFont="1" applyFill="1" applyBorder="1" applyAlignment="1" applyProtection="1">
      <alignment horizontal="center"/>
      <protection/>
    </xf>
    <xf numFmtId="0" fontId="0" fillId="3" borderId="22" xfId="0" applyFont="1" applyFill="1" applyBorder="1" applyAlignment="1" applyProtection="1">
      <alignment horizontal="center"/>
      <protection/>
    </xf>
    <xf numFmtId="168" fontId="0" fillId="3" borderId="22" xfId="0" applyNumberFormat="1" applyFont="1" applyFill="1" applyBorder="1" applyAlignment="1" applyProtection="1">
      <alignment horizontal="center"/>
      <protection/>
    </xf>
    <xf numFmtId="167" fontId="0" fillId="3" borderId="22" xfId="0" applyNumberFormat="1" applyFont="1" applyFill="1" applyBorder="1" applyAlignment="1" applyProtection="1">
      <alignment horizontal="center"/>
      <protection/>
    </xf>
    <xf numFmtId="166" fontId="0" fillId="3" borderId="22" xfId="0" applyNumberFormat="1" applyFont="1" applyFill="1" applyBorder="1" applyAlignment="1" applyProtection="1">
      <alignment horizontal="center"/>
      <protection/>
    </xf>
    <xf numFmtId="1" fontId="0" fillId="3" borderId="23" xfId="0" applyNumberFormat="1" applyFont="1" applyFill="1" applyBorder="1" applyAlignment="1" applyProtection="1">
      <alignment horizontal="center"/>
      <protection/>
    </xf>
    <xf numFmtId="166" fontId="0" fillId="3" borderId="0" xfId="0" applyNumberFormat="1" applyFont="1" applyFill="1" applyBorder="1" applyAlignment="1" applyProtection="1">
      <alignment horizontal="center"/>
      <protection/>
    </xf>
    <xf numFmtId="164" fontId="0" fillId="3" borderId="22" xfId="0" applyNumberFormat="1" applyFont="1" applyFill="1" applyBorder="1" applyAlignment="1" applyProtection="1">
      <alignment horizontal="center"/>
      <protection/>
    </xf>
    <xf numFmtId="166" fontId="0" fillId="3" borderId="23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32" xfId="0" applyNumberFormat="1" applyFill="1" applyBorder="1" applyAlignment="1">
      <alignment horizontal="center"/>
    </xf>
    <xf numFmtId="0" fontId="0" fillId="0" borderId="33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9" fontId="0" fillId="0" borderId="0" xfId="0" applyNumberFormat="1" applyFont="1" applyBorder="1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34" xfId="0" applyFont="1" applyBorder="1" applyAlignment="1" applyProtection="1">
      <alignment/>
      <protection/>
    </xf>
    <xf numFmtId="164" fontId="0" fillId="0" borderId="35" xfId="0" applyNumberFormat="1" applyFont="1" applyBorder="1" applyAlignment="1" applyProtection="1">
      <alignment horizontal="center"/>
      <protection/>
    </xf>
    <xf numFmtId="164" fontId="0" fillId="0" borderId="36" xfId="0" applyNumberFormat="1" applyFont="1" applyBorder="1" applyAlignment="1" applyProtection="1">
      <alignment horizontal="center"/>
      <protection/>
    </xf>
    <xf numFmtId="0" fontId="0" fillId="3" borderId="37" xfId="0" applyFont="1" applyFill="1" applyBorder="1" applyAlignment="1" applyProtection="1">
      <alignment/>
      <protection/>
    </xf>
    <xf numFmtId="3" fontId="7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168" fontId="0" fillId="3" borderId="0" xfId="0" applyNumberFormat="1" applyFont="1" applyFill="1" applyBorder="1" applyAlignment="1" applyProtection="1">
      <alignment horizontal="center"/>
      <protection/>
    </xf>
    <xf numFmtId="167" fontId="0" fillId="3" borderId="0" xfId="0" applyNumberFormat="1" applyFont="1" applyFill="1" applyBorder="1" applyAlignment="1" applyProtection="1">
      <alignment horizontal="center"/>
      <protection/>
    </xf>
    <xf numFmtId="1" fontId="0" fillId="3" borderId="32" xfId="0" applyNumberFormat="1" applyFont="1" applyFill="1" applyBorder="1" applyAlignment="1" applyProtection="1">
      <alignment horizontal="center"/>
      <protection/>
    </xf>
    <xf numFmtId="164" fontId="0" fillId="3" borderId="0" xfId="0" applyNumberFormat="1" applyFont="1" applyFill="1" applyBorder="1" applyAlignment="1" applyProtection="1">
      <alignment horizontal="center"/>
      <protection/>
    </xf>
    <xf numFmtId="166" fontId="0" fillId="3" borderId="32" xfId="0" applyNumberFormat="1" applyFill="1" applyBorder="1" applyAlignment="1">
      <alignment horizontal="center"/>
    </xf>
    <xf numFmtId="0" fontId="0" fillId="0" borderId="38" xfId="0" applyFont="1" applyBorder="1" applyAlignment="1" applyProtection="1">
      <alignment/>
      <protection/>
    </xf>
    <xf numFmtId="164" fontId="0" fillId="0" borderId="39" xfId="0" applyNumberFormat="1" applyFont="1" applyBorder="1" applyAlignment="1" applyProtection="1">
      <alignment horizontal="center"/>
      <protection/>
    </xf>
    <xf numFmtId="0" fontId="0" fillId="3" borderId="40" xfId="0" applyFont="1" applyFill="1" applyBorder="1" applyAlignment="1" applyProtection="1">
      <alignment/>
      <protection/>
    </xf>
    <xf numFmtId="0" fontId="0" fillId="3" borderId="41" xfId="0" applyFont="1" applyFill="1" applyBorder="1" applyAlignment="1" applyProtection="1">
      <alignment/>
      <protection/>
    </xf>
    <xf numFmtId="3" fontId="7" fillId="3" borderId="42" xfId="0" applyNumberFormat="1" applyFont="1" applyFill="1" applyBorder="1" applyAlignment="1" applyProtection="1">
      <alignment horizontal="center"/>
      <protection/>
    </xf>
    <xf numFmtId="0" fontId="0" fillId="3" borderId="42" xfId="0" applyFont="1" applyFill="1" applyBorder="1" applyAlignment="1" applyProtection="1">
      <alignment horizontal="center"/>
      <protection/>
    </xf>
    <xf numFmtId="168" fontId="0" fillId="3" borderId="42" xfId="0" applyNumberFormat="1" applyFont="1" applyFill="1" applyBorder="1" applyAlignment="1" applyProtection="1">
      <alignment horizontal="center"/>
      <protection/>
    </xf>
    <xf numFmtId="167" fontId="0" fillId="3" borderId="42" xfId="0" applyNumberFormat="1" applyFont="1" applyFill="1" applyBorder="1" applyAlignment="1" applyProtection="1">
      <alignment horizontal="center"/>
      <protection/>
    </xf>
    <xf numFmtId="166" fontId="0" fillId="3" borderId="42" xfId="0" applyNumberFormat="1" applyFont="1" applyFill="1" applyBorder="1" applyAlignment="1" applyProtection="1">
      <alignment horizontal="center"/>
      <protection/>
    </xf>
    <xf numFmtId="1" fontId="0" fillId="3" borderId="43" xfId="0" applyNumberFormat="1" applyFont="1" applyFill="1" applyBorder="1" applyAlignment="1" applyProtection="1">
      <alignment horizontal="center"/>
      <protection/>
    </xf>
    <xf numFmtId="164" fontId="0" fillId="3" borderId="42" xfId="0" applyNumberFormat="1" applyFont="1" applyFill="1" applyBorder="1" applyAlignment="1" applyProtection="1">
      <alignment horizontal="center"/>
      <protection/>
    </xf>
    <xf numFmtId="166" fontId="0" fillId="3" borderId="43" xfId="0" applyNumberFormat="1" applyFill="1" applyBorder="1" applyAlignment="1">
      <alignment horizontal="center"/>
    </xf>
    <xf numFmtId="9" fontId="0" fillId="0" borderId="42" xfId="0" applyNumberFormat="1" applyFill="1" applyBorder="1" applyAlignment="1">
      <alignment horizontal="center"/>
    </xf>
    <xf numFmtId="9" fontId="0" fillId="0" borderId="43" xfId="0" applyNumberFormat="1" applyFill="1" applyBorder="1" applyAlignment="1">
      <alignment horizontal="center"/>
    </xf>
    <xf numFmtId="0" fontId="0" fillId="0" borderId="44" xfId="0" applyFont="1" applyBorder="1" applyAlignment="1" applyProtection="1">
      <alignment/>
      <protection/>
    </xf>
    <xf numFmtId="164" fontId="0" fillId="0" borderId="42" xfId="0" applyNumberFormat="1" applyFont="1" applyBorder="1" applyAlignment="1" applyProtection="1">
      <alignment horizontal="center"/>
      <protection/>
    </xf>
    <xf numFmtId="9" fontId="0" fillId="0" borderId="42" xfId="0" applyNumberFormat="1" applyFont="1" applyBorder="1" applyAlignment="1" applyProtection="1">
      <alignment horizontal="center"/>
      <protection/>
    </xf>
    <xf numFmtId="0" fontId="0" fillId="0" borderId="42" xfId="0" applyBorder="1" applyAlignment="1">
      <alignment horizontal="center"/>
    </xf>
    <xf numFmtId="0" fontId="0" fillId="3" borderId="45" xfId="0" applyFont="1" applyFill="1" applyBorder="1" applyAlignment="1" applyProtection="1">
      <alignment wrapText="1"/>
      <protection/>
    </xf>
    <xf numFmtId="0" fontId="0" fillId="3" borderId="46" xfId="0" applyFont="1" applyFill="1" applyBorder="1" applyAlignment="1" applyProtection="1">
      <alignment/>
      <protection/>
    </xf>
    <xf numFmtId="3" fontId="0" fillId="3" borderId="47" xfId="0" applyNumberFormat="1" applyFont="1" applyFill="1" applyBorder="1" applyAlignment="1" applyProtection="1">
      <alignment horizontal="center"/>
      <protection/>
    </xf>
    <xf numFmtId="0" fontId="0" fillId="3" borderId="47" xfId="0" applyFont="1" applyFill="1" applyBorder="1" applyAlignment="1" applyProtection="1">
      <alignment horizontal="center"/>
      <protection/>
    </xf>
    <xf numFmtId="168" fontId="0" fillId="3" borderId="47" xfId="0" applyNumberFormat="1" applyFont="1" applyFill="1" applyBorder="1" applyAlignment="1" applyProtection="1">
      <alignment horizontal="center"/>
      <protection/>
    </xf>
    <xf numFmtId="167" fontId="0" fillId="3" borderId="47" xfId="0" applyNumberFormat="1" applyFont="1" applyFill="1" applyBorder="1" applyAlignment="1" applyProtection="1">
      <alignment horizontal="center"/>
      <protection/>
    </xf>
    <xf numFmtId="166" fontId="0" fillId="3" borderId="47" xfId="0" applyNumberFormat="1" applyFont="1" applyFill="1" applyBorder="1" applyAlignment="1" applyProtection="1">
      <alignment horizontal="center"/>
      <protection/>
    </xf>
    <xf numFmtId="1" fontId="0" fillId="3" borderId="48" xfId="0" applyNumberFormat="1" applyFont="1" applyFill="1" applyBorder="1" applyAlignment="1" applyProtection="1">
      <alignment horizontal="center"/>
      <protection/>
    </xf>
    <xf numFmtId="164" fontId="0" fillId="3" borderId="47" xfId="0" applyNumberFormat="1" applyFont="1" applyFill="1" applyBorder="1" applyAlignment="1" applyProtection="1">
      <alignment horizontal="center"/>
      <protection/>
    </xf>
    <xf numFmtId="166" fontId="0" fillId="3" borderId="48" xfId="0" applyNumberFormat="1" applyFill="1" applyBorder="1" applyAlignment="1">
      <alignment horizontal="center"/>
    </xf>
    <xf numFmtId="0" fontId="0" fillId="0" borderId="49" xfId="0" applyFont="1" applyBorder="1" applyAlignment="1" applyProtection="1">
      <alignment wrapText="1"/>
      <protection/>
    </xf>
    <xf numFmtId="3" fontId="0" fillId="3" borderId="0" xfId="0" applyNumberFormat="1" applyFont="1" applyFill="1" applyBorder="1" applyAlignment="1" applyProtection="1">
      <alignment horizontal="center"/>
      <protection/>
    </xf>
    <xf numFmtId="3" fontId="0" fillId="3" borderId="42" xfId="0" applyNumberFormat="1" applyFont="1" applyFill="1" applyBorder="1" applyAlignment="1" applyProtection="1">
      <alignment horizontal="center"/>
      <protection/>
    </xf>
    <xf numFmtId="0" fontId="0" fillId="3" borderId="30" xfId="0" applyFont="1" applyFill="1" applyBorder="1" applyAlignment="1" applyProtection="1">
      <alignment wrapText="1"/>
      <protection/>
    </xf>
    <xf numFmtId="0" fontId="0" fillId="3" borderId="0" xfId="0" applyFont="1" applyFill="1" applyBorder="1" applyAlignment="1" applyProtection="1">
      <alignment/>
      <protection/>
    </xf>
    <xf numFmtId="166" fontId="0" fillId="3" borderId="50" xfId="0" applyNumberFormat="1" applyFont="1" applyFill="1" applyBorder="1" applyAlignment="1" applyProtection="1">
      <alignment horizontal="center"/>
      <protection/>
    </xf>
    <xf numFmtId="166" fontId="0" fillId="3" borderId="51" xfId="0" applyNumberFormat="1" applyFill="1" applyBorder="1" applyAlignment="1">
      <alignment horizontal="center"/>
    </xf>
    <xf numFmtId="0" fontId="0" fillId="0" borderId="33" xfId="0" applyFont="1" applyBorder="1" applyAlignment="1" applyProtection="1">
      <alignment wrapText="1"/>
      <protection/>
    </xf>
    <xf numFmtId="166" fontId="0" fillId="3" borderId="52" xfId="0" applyNumberFormat="1" applyFill="1" applyBorder="1" applyAlignment="1">
      <alignment horizontal="center"/>
    </xf>
    <xf numFmtId="0" fontId="0" fillId="3" borderId="40" xfId="0" applyFont="1" applyFill="1" applyBorder="1" applyAlignment="1" applyProtection="1">
      <alignment wrapText="1"/>
      <protection/>
    </xf>
    <xf numFmtId="166" fontId="0" fillId="3" borderId="53" xfId="0" applyNumberFormat="1" applyFont="1" applyFill="1" applyBorder="1" applyAlignment="1" applyProtection="1">
      <alignment horizontal="center"/>
      <protection/>
    </xf>
    <xf numFmtId="166" fontId="0" fillId="3" borderId="54" xfId="0" applyNumberFormat="1" applyFill="1" applyBorder="1" applyAlignment="1">
      <alignment horizontal="center"/>
    </xf>
    <xf numFmtId="0" fontId="0" fillId="0" borderId="44" xfId="0" applyFont="1" applyBorder="1" applyAlignment="1" applyProtection="1">
      <alignment wrapText="1"/>
      <protection/>
    </xf>
    <xf numFmtId="166" fontId="0" fillId="3" borderId="55" xfId="0" applyNumberFormat="1" applyFill="1" applyBorder="1" applyAlignment="1">
      <alignment horizontal="center"/>
    </xf>
    <xf numFmtId="0" fontId="0" fillId="3" borderId="30" xfId="0" applyFill="1" applyBorder="1" applyAlignment="1" applyProtection="1">
      <alignment wrapText="1"/>
      <protection/>
    </xf>
    <xf numFmtId="0" fontId="0" fillId="3" borderId="56" xfId="0" applyFont="1" applyFill="1" applyBorder="1" applyAlignment="1" applyProtection="1">
      <alignment wrapText="1"/>
      <protection/>
    </xf>
    <xf numFmtId="0" fontId="0" fillId="3" borderId="57" xfId="0" applyFont="1" applyFill="1" applyBorder="1" applyAlignment="1" applyProtection="1">
      <alignment/>
      <protection/>
    </xf>
    <xf numFmtId="3" fontId="0" fillId="3" borderId="20" xfId="0" applyNumberFormat="1" applyFont="1" applyFill="1" applyBorder="1" applyAlignment="1" applyProtection="1">
      <alignment horizontal="center"/>
      <protection/>
    </xf>
    <xf numFmtId="0" fontId="0" fillId="3" borderId="20" xfId="0" applyFont="1" applyFill="1" applyBorder="1" applyAlignment="1" applyProtection="1">
      <alignment horizontal="center"/>
      <protection/>
    </xf>
    <xf numFmtId="168" fontId="0" fillId="3" borderId="20" xfId="0" applyNumberFormat="1" applyFont="1" applyFill="1" applyBorder="1" applyAlignment="1" applyProtection="1">
      <alignment horizontal="center"/>
      <protection/>
    </xf>
    <xf numFmtId="167" fontId="0" fillId="3" borderId="20" xfId="0" applyNumberFormat="1" applyFont="1" applyFill="1" applyBorder="1" applyAlignment="1" applyProtection="1">
      <alignment horizontal="center"/>
      <protection/>
    </xf>
    <xf numFmtId="166" fontId="0" fillId="3" borderId="20" xfId="0" applyNumberFormat="1" applyFont="1" applyFill="1" applyBorder="1" applyAlignment="1" applyProtection="1">
      <alignment horizontal="center"/>
      <protection/>
    </xf>
    <xf numFmtId="1" fontId="0" fillId="3" borderId="25" xfId="0" applyNumberFormat="1" applyFont="1" applyFill="1" applyBorder="1" applyAlignment="1" applyProtection="1">
      <alignment horizontal="center"/>
      <protection/>
    </xf>
    <xf numFmtId="164" fontId="0" fillId="3" borderId="20" xfId="0" applyNumberFormat="1" applyFont="1" applyFill="1" applyBorder="1" applyAlignment="1" applyProtection="1">
      <alignment horizontal="center"/>
      <protection/>
    </xf>
    <xf numFmtId="166" fontId="0" fillId="3" borderId="25" xfId="0" applyNumberFormat="1" applyFill="1" applyBorder="1" applyAlignment="1">
      <alignment horizontal="center"/>
    </xf>
    <xf numFmtId="9" fontId="0" fillId="0" borderId="20" xfId="0" applyNumberFormat="1" applyFill="1" applyBorder="1" applyAlignment="1">
      <alignment horizontal="center"/>
    </xf>
    <xf numFmtId="9" fontId="0" fillId="0" borderId="25" xfId="0" applyNumberFormat="1" applyFill="1" applyBorder="1" applyAlignment="1">
      <alignment horizontal="center"/>
    </xf>
    <xf numFmtId="2" fontId="0" fillId="3" borderId="22" xfId="0" applyNumberFormat="1" applyFont="1" applyFill="1" applyBorder="1" applyAlignment="1" applyProtection="1">
      <alignment horizontal="center"/>
      <protection/>
    </xf>
    <xf numFmtId="166" fontId="0" fillId="3" borderId="22" xfId="0" applyNumberFormat="1" applyFill="1" applyBorder="1" applyAlignment="1">
      <alignment horizontal="center"/>
    </xf>
    <xf numFmtId="0" fontId="0" fillId="0" borderId="0" xfId="0" applyFont="1" applyBorder="1" applyAlignment="1" applyProtection="1">
      <alignment wrapText="1"/>
      <protection/>
    </xf>
    <xf numFmtId="2" fontId="0" fillId="3" borderId="0" xfId="0" applyNumberFormat="1" applyFont="1" applyFill="1" applyBorder="1" applyAlignment="1" applyProtection="1">
      <alignment horizontal="center"/>
      <protection/>
    </xf>
    <xf numFmtId="166" fontId="0" fillId="3" borderId="0" xfId="0" applyNumberFormat="1" applyFill="1" applyBorder="1" applyAlignment="1">
      <alignment horizontal="center"/>
    </xf>
    <xf numFmtId="0" fontId="0" fillId="3" borderId="0" xfId="0" applyFont="1" applyFill="1" applyAlignment="1" applyProtection="1">
      <alignment horizontal="center"/>
      <protection/>
    </xf>
    <xf numFmtId="168" fontId="0" fillId="3" borderId="0" xfId="0" applyNumberFormat="1" applyFont="1" applyFill="1" applyAlignment="1" applyProtection="1">
      <alignment horizontal="center"/>
      <protection/>
    </xf>
    <xf numFmtId="11" fontId="0" fillId="3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wrapText="1"/>
      <protection/>
    </xf>
    <xf numFmtId="0" fontId="1" fillId="3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1" fillId="3" borderId="0" xfId="0" applyFont="1" applyFill="1" applyBorder="1" applyAlignment="1" applyProtection="1">
      <alignment/>
      <protection/>
    </xf>
    <xf numFmtId="0" fontId="0" fillId="3" borderId="0" xfId="0" applyFont="1" applyFill="1" applyAlignment="1">
      <alignment horizontal="left"/>
    </xf>
    <xf numFmtId="2" fontId="0" fillId="3" borderId="20" xfId="0" applyNumberFormat="1" applyFont="1" applyFill="1" applyBorder="1" applyAlignment="1" applyProtection="1">
      <alignment horizontal="center"/>
      <protection/>
    </xf>
    <xf numFmtId="166" fontId="0" fillId="3" borderId="20" xfId="0" applyNumberFormat="1" applyFill="1" applyBorder="1" applyAlignment="1">
      <alignment horizontal="center"/>
    </xf>
    <xf numFmtId="2" fontId="0" fillId="3" borderId="21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168" fontId="0" fillId="3" borderId="0" xfId="0" applyNumberFormat="1" applyFont="1" applyFill="1" applyAlignment="1">
      <alignment horizontal="center"/>
    </xf>
    <xf numFmtId="166" fontId="0" fillId="3" borderId="0" xfId="0" applyNumberFormat="1" applyFont="1" applyFill="1" applyAlignment="1">
      <alignment horizontal="center"/>
    </xf>
    <xf numFmtId="11" fontId="0" fillId="3" borderId="0" xfId="0" applyNumberFormat="1" applyFont="1" applyFill="1" applyAlignment="1">
      <alignment horizontal="center"/>
    </xf>
    <xf numFmtId="168" fontId="0" fillId="3" borderId="0" xfId="0" applyNumberFormat="1" applyFont="1" applyFill="1" applyAlignment="1">
      <alignment/>
    </xf>
    <xf numFmtId="166" fontId="0" fillId="3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20" xfId="0" applyFont="1" applyBorder="1" applyAlignment="1" applyProtection="1">
      <alignment wrapText="1"/>
      <protection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0" xfId="0" applyFont="1" applyAlignment="1" applyProtection="1">
      <alignment/>
      <protection/>
    </xf>
    <xf numFmtId="166" fontId="0" fillId="0" borderId="20" xfId="0" applyNumberFormat="1" applyFont="1" applyBorder="1" applyAlignment="1" applyProtection="1">
      <alignment horizontal="center"/>
      <protection/>
    </xf>
    <xf numFmtId="166" fontId="0" fillId="0" borderId="20" xfId="0" applyNumberForma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166" fontId="0" fillId="2" borderId="22" xfId="0" applyNumberFormat="1" applyFill="1" applyBorder="1" applyAlignment="1">
      <alignment/>
    </xf>
    <xf numFmtId="0" fontId="0" fillId="2" borderId="24" xfId="0" applyFont="1" applyFill="1" applyBorder="1" applyAlignment="1" applyProtection="1">
      <alignment/>
      <protection/>
    </xf>
    <xf numFmtId="0" fontId="7" fillId="5" borderId="2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 applyProtection="1">
      <alignment horizontal="center" wrapText="1"/>
      <protection/>
    </xf>
    <xf numFmtId="166" fontId="7" fillId="5" borderId="20" xfId="0" applyNumberFormat="1" applyFont="1" applyFill="1" applyBorder="1" applyAlignment="1" applyProtection="1">
      <alignment horizontal="center" wrapText="1"/>
      <protection/>
    </xf>
    <xf numFmtId="0" fontId="7" fillId="5" borderId="25" xfId="0" applyFont="1" applyFill="1" applyBorder="1" applyAlignment="1" applyProtection="1">
      <alignment horizontal="center" wrapText="1"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3" fontId="7" fillId="0" borderId="22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168" fontId="0" fillId="0" borderId="22" xfId="0" applyNumberFormat="1" applyFont="1" applyBorder="1" applyAlignment="1" applyProtection="1">
      <alignment horizontal="center"/>
      <protection/>
    </xf>
    <xf numFmtId="167" fontId="0" fillId="0" borderId="22" xfId="0" applyNumberFormat="1" applyFont="1" applyBorder="1" applyAlignment="1" applyProtection="1">
      <alignment horizontal="center"/>
      <protection/>
    </xf>
    <xf numFmtId="166" fontId="0" fillId="0" borderId="22" xfId="0" applyNumberFormat="1" applyFont="1" applyBorder="1" applyAlignment="1" applyProtection="1">
      <alignment horizontal="center"/>
      <protection/>
    </xf>
    <xf numFmtId="1" fontId="0" fillId="0" borderId="23" xfId="0" applyNumberFormat="1" applyFont="1" applyBorder="1" applyAlignment="1" applyProtection="1">
      <alignment horizontal="center"/>
      <protection/>
    </xf>
    <xf numFmtId="164" fontId="0" fillId="0" borderId="22" xfId="0" applyNumberFormat="1" applyFont="1" applyBorder="1" applyAlignment="1" applyProtection="1">
      <alignment horizontal="center"/>
      <protection/>
    </xf>
    <xf numFmtId="166" fontId="0" fillId="0" borderId="23" xfId="0" applyNumberFormat="1" applyFill="1" applyBorder="1" applyAlignment="1">
      <alignment horizontal="center"/>
    </xf>
    <xf numFmtId="0" fontId="0" fillId="0" borderId="37" xfId="0" applyFont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68" fontId="0" fillId="0" borderId="0" xfId="0" applyNumberFormat="1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1" fontId="0" fillId="0" borderId="32" xfId="0" applyNumberFormat="1" applyFont="1" applyBorder="1" applyAlignment="1" applyProtection="1">
      <alignment horizontal="center"/>
      <protection/>
    </xf>
    <xf numFmtId="166" fontId="0" fillId="0" borderId="32" xfId="0" applyNumberFormat="1" applyFill="1" applyBorder="1" applyAlignment="1">
      <alignment horizontal="center"/>
    </xf>
    <xf numFmtId="0" fontId="0" fillId="0" borderId="40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3" fontId="7" fillId="0" borderId="42" xfId="0" applyNumberFormat="1" applyFont="1" applyFill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168" fontId="0" fillId="0" borderId="42" xfId="0" applyNumberFormat="1" applyFont="1" applyBorder="1" applyAlignment="1" applyProtection="1">
      <alignment horizontal="center"/>
      <protection/>
    </xf>
    <xf numFmtId="167" fontId="0" fillId="0" borderId="42" xfId="0" applyNumberFormat="1" applyFont="1" applyBorder="1" applyAlignment="1" applyProtection="1">
      <alignment horizontal="center"/>
      <protection/>
    </xf>
    <xf numFmtId="166" fontId="0" fillId="0" borderId="42" xfId="0" applyNumberFormat="1" applyFont="1" applyBorder="1" applyAlignment="1" applyProtection="1">
      <alignment horizontal="center"/>
      <protection/>
    </xf>
    <xf numFmtId="1" fontId="0" fillId="0" borderId="43" xfId="0" applyNumberFormat="1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46" xfId="0" applyFont="1" applyBorder="1" applyAlignment="1" applyProtection="1">
      <alignment/>
      <protection/>
    </xf>
    <xf numFmtId="3" fontId="0" fillId="0" borderId="47" xfId="0" applyNumberFormat="1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center"/>
      <protection/>
    </xf>
    <xf numFmtId="168" fontId="0" fillId="0" borderId="47" xfId="0" applyNumberFormat="1" applyFont="1" applyBorder="1" applyAlignment="1" applyProtection="1">
      <alignment horizontal="center"/>
      <protection/>
    </xf>
    <xf numFmtId="167" fontId="0" fillId="0" borderId="47" xfId="0" applyNumberFormat="1" applyFont="1" applyBorder="1" applyAlignment="1" applyProtection="1">
      <alignment horizontal="center"/>
      <protection/>
    </xf>
    <xf numFmtId="166" fontId="0" fillId="0" borderId="47" xfId="0" applyNumberFormat="1" applyFont="1" applyBorder="1" applyAlignment="1" applyProtection="1">
      <alignment horizontal="center"/>
      <protection/>
    </xf>
    <xf numFmtId="1" fontId="0" fillId="0" borderId="48" xfId="0" applyNumberFormat="1" applyFont="1" applyBorder="1" applyAlignment="1" applyProtection="1">
      <alignment horizontal="center"/>
      <protection/>
    </xf>
    <xf numFmtId="164" fontId="0" fillId="0" borderId="47" xfId="0" applyNumberFormat="1" applyFont="1" applyBorder="1" applyAlignment="1" applyProtection="1">
      <alignment horizontal="center"/>
      <protection/>
    </xf>
    <xf numFmtId="166" fontId="0" fillId="0" borderId="48" xfId="0" applyNumberFormat="1" applyFill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42" xfId="0" applyNumberFormat="1" applyFont="1" applyBorder="1" applyAlignment="1" applyProtection="1">
      <alignment horizontal="center"/>
      <protection/>
    </xf>
    <xf numFmtId="166" fontId="0" fillId="0" borderId="43" xfId="0" applyNumberFormat="1" applyFill="1" applyBorder="1" applyAlignment="1">
      <alignment horizontal="center"/>
    </xf>
    <xf numFmtId="0" fontId="0" fillId="0" borderId="3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3" fontId="0" fillId="0" borderId="42" xfId="0" applyNumberFormat="1" applyFont="1" applyFill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wrapText="1"/>
      <protection/>
    </xf>
    <xf numFmtId="0" fontId="0" fillId="0" borderId="57" xfId="0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68" fontId="0" fillId="0" borderId="20" xfId="0" applyNumberFormat="1" applyFont="1" applyBorder="1" applyAlignment="1" applyProtection="1">
      <alignment horizontal="center"/>
      <protection/>
    </xf>
    <xf numFmtId="167" fontId="0" fillId="0" borderId="20" xfId="0" applyNumberFormat="1" applyFont="1" applyBorder="1" applyAlignment="1" applyProtection="1">
      <alignment horizontal="center"/>
      <protection/>
    </xf>
    <xf numFmtId="1" fontId="0" fillId="0" borderId="25" xfId="0" applyNumberFormat="1" applyFont="1" applyBorder="1" applyAlignment="1" applyProtection="1">
      <alignment horizontal="center"/>
      <protection/>
    </xf>
    <xf numFmtId="164" fontId="0" fillId="0" borderId="20" xfId="0" applyNumberFormat="1" applyFont="1" applyBorder="1" applyAlignment="1" applyProtection="1">
      <alignment horizontal="center"/>
      <protection/>
    </xf>
    <xf numFmtId="166" fontId="0" fillId="0" borderId="25" xfId="0" applyNumberFormat="1" applyFill="1" applyBorder="1" applyAlignment="1">
      <alignment horizontal="center"/>
    </xf>
    <xf numFmtId="2" fontId="0" fillId="0" borderId="22" xfId="0" applyNumberFormat="1" applyFont="1" applyBorder="1" applyAlignment="1" applyProtection="1">
      <alignment horizontal="center"/>
      <protection/>
    </xf>
    <xf numFmtId="166" fontId="0" fillId="0" borderId="22" xfId="0" applyNumberFormat="1" applyFill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11" fontId="0" fillId="0" borderId="0" xfId="0" applyNumberFormat="1" applyFont="1" applyAlignment="1" applyProtection="1">
      <alignment horizontal="center"/>
      <protection/>
    </xf>
    <xf numFmtId="2" fontId="0" fillId="0" borderId="20" xfId="0" applyNumberFormat="1" applyFont="1" applyBorder="1" applyAlignment="1" applyProtection="1">
      <alignment horizontal="center"/>
      <protection/>
    </xf>
    <xf numFmtId="2" fontId="0" fillId="2" borderId="22" xfId="0" applyNumberFormat="1" applyFont="1" applyFill="1" applyBorder="1" applyAlignment="1" applyProtection="1">
      <alignment horizontal="center"/>
      <protection/>
    </xf>
    <xf numFmtId="2" fontId="0" fillId="2" borderId="21" xfId="0" applyNumberFormat="1" applyFont="1" applyFill="1" applyBorder="1" applyAlignment="1" applyProtection="1">
      <alignment horizontal="center"/>
      <protection/>
    </xf>
    <xf numFmtId="166" fontId="0" fillId="2" borderId="22" xfId="0" applyNumberFormat="1" applyFont="1" applyFill="1" applyBorder="1" applyAlignment="1" applyProtection="1">
      <alignment horizontal="center"/>
      <protection/>
    </xf>
    <xf numFmtId="166" fontId="0" fillId="0" borderId="32" xfId="0" applyNumberFormat="1" applyFont="1" applyBorder="1" applyAlignment="1" applyProtection="1">
      <alignment horizontal="center"/>
      <protection/>
    </xf>
    <xf numFmtId="166" fontId="0" fillId="0" borderId="48" xfId="0" applyNumberFormat="1" applyFont="1" applyBorder="1" applyAlignment="1" applyProtection="1">
      <alignment horizontal="center"/>
      <protection/>
    </xf>
    <xf numFmtId="166" fontId="0" fillId="0" borderId="43" xfId="0" applyNumberFormat="1" applyFont="1" applyBorder="1" applyAlignment="1" applyProtection="1">
      <alignment horizontal="center"/>
      <protection/>
    </xf>
    <xf numFmtId="166" fontId="0" fillId="0" borderId="25" xfId="0" applyNumberFormat="1" applyFont="1" applyBorder="1" applyAlignment="1" applyProtection="1">
      <alignment horizontal="center"/>
      <protection/>
    </xf>
    <xf numFmtId="168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5" borderId="0" xfId="0" applyFont="1" applyFill="1" applyBorder="1" applyAlignment="1" applyProtection="1">
      <alignment horizontal="center" wrapText="1"/>
      <protection/>
    </xf>
    <xf numFmtId="3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23" xfId="0" applyNumberFormat="1" applyFont="1" applyBorder="1" applyAlignment="1" applyProtection="1">
      <alignment horizontal="center"/>
      <protection/>
    </xf>
    <xf numFmtId="2" fontId="0" fillId="0" borderId="47" xfId="0" applyNumberFormat="1" applyFont="1" applyBorder="1" applyAlignment="1" applyProtection="1">
      <alignment horizontal="center"/>
      <protection/>
    </xf>
    <xf numFmtId="2" fontId="0" fillId="0" borderId="42" xfId="0" applyNumberFormat="1" applyFont="1" applyBorder="1" applyAlignment="1" applyProtection="1">
      <alignment horizontal="center"/>
      <protection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167" fontId="0" fillId="0" borderId="47" xfId="0" applyNumberFormat="1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167" fontId="0" fillId="0" borderId="4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M183"/>
  <sheetViews>
    <sheetView tabSelected="1" defaultGridColor="0" zoomScale="75" zoomScaleNormal="75" colorId="22" workbookViewId="0" topLeftCell="A1">
      <selection activeCell="T13" sqref="T13"/>
    </sheetView>
  </sheetViews>
  <sheetFormatPr defaultColWidth="8.7109375" defaultRowHeight="12.75"/>
  <cols>
    <col min="1" max="1" width="16.8515625" style="0" customWidth="1"/>
    <col min="2" max="2" width="13.00390625" style="0" customWidth="1"/>
    <col min="3" max="3" width="14.00390625" style="0" customWidth="1"/>
    <col min="4" max="4" width="10.28125" style="0" hidden="1" customWidth="1"/>
    <col min="5" max="6" width="10.7109375" style="0" hidden="1" customWidth="1"/>
    <col min="7" max="7" width="12.8515625" style="0" customWidth="1"/>
    <col min="8" max="9" width="10.7109375" style="0" customWidth="1"/>
    <col min="10" max="10" width="8.7109375" style="0" hidden="1" customWidth="1"/>
    <col min="11" max="11" width="8.7109375" style="0" customWidth="1"/>
    <col min="12" max="13" width="16.28125" style="0" customWidth="1"/>
    <col min="14" max="14" width="10.28125" style="0" customWidth="1"/>
    <col min="15" max="15" width="12.00390625" style="0" customWidth="1"/>
    <col min="16" max="20" width="10.7109375" style="0" customWidth="1"/>
    <col min="22" max="22" width="19.28125" style="0" customWidth="1"/>
    <col min="23" max="23" width="16.421875" style="0" customWidth="1"/>
    <col min="24" max="24" width="15.7109375" style="0" customWidth="1"/>
    <col min="25" max="25" width="14.57421875" style="0" customWidth="1"/>
    <col min="26" max="26" width="12.421875" style="0" customWidth="1"/>
    <col min="27" max="28" width="14.421875" style="0" customWidth="1"/>
    <col min="32" max="32" width="28.421875" style="0" customWidth="1"/>
    <col min="33" max="33" width="16.00390625" style="0" customWidth="1"/>
    <col min="34" max="34" width="15.421875" style="0" customWidth="1"/>
    <col min="35" max="35" width="16.28125" style="0" customWidth="1"/>
    <col min="36" max="36" width="12.28125" style="0" customWidth="1"/>
  </cols>
  <sheetData>
    <row r="1" spans="1:20" ht="12.75">
      <c r="A1" s="85"/>
      <c r="B1" s="85"/>
      <c r="C1" s="317"/>
      <c r="D1" s="224"/>
      <c r="E1" s="224"/>
      <c r="F1" s="318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128"/>
      <c r="R1" s="225"/>
      <c r="S1" s="224"/>
      <c r="T1" s="224"/>
    </row>
    <row r="2" spans="1:20" ht="12.75">
      <c r="A2" s="319" t="s">
        <v>104</v>
      </c>
      <c r="C2" s="93"/>
      <c r="E2" s="320"/>
      <c r="G2" s="320"/>
      <c r="H2" s="321"/>
      <c r="I2" s="321"/>
      <c r="J2" s="321"/>
      <c r="K2" s="321"/>
      <c r="Q2" s="128"/>
      <c r="R2" s="225"/>
      <c r="S2" s="224"/>
      <c r="T2" s="224"/>
    </row>
    <row r="3" spans="1:20" ht="13.5" thickBot="1">
      <c r="A3" s="231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97"/>
      <c r="R3" s="237"/>
      <c r="S3" s="224"/>
      <c r="T3" s="224"/>
    </row>
    <row r="4" spans="1:65" s="100" customFormat="1" ht="12.75" customHeight="1" thickTop="1">
      <c r="A4" s="239" t="s">
        <v>50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99"/>
      <c r="M4" s="240"/>
      <c r="N4" s="240"/>
      <c r="O4" s="240"/>
      <c r="P4" s="240"/>
      <c r="Q4" s="240"/>
      <c r="R4" s="99"/>
      <c r="S4" s="334"/>
      <c r="T4" s="334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</row>
    <row r="5" spans="1:65" s="100" customFormat="1" ht="69.75" customHeight="1" thickBot="1">
      <c r="A5" s="242" t="s">
        <v>2</v>
      </c>
      <c r="B5" s="243" t="s">
        <v>51</v>
      </c>
      <c r="C5" s="244" t="s">
        <v>52</v>
      </c>
      <c r="D5" s="244" t="s">
        <v>53</v>
      </c>
      <c r="E5" s="244" t="s">
        <v>54</v>
      </c>
      <c r="F5" s="244" t="s">
        <v>55</v>
      </c>
      <c r="G5" s="244" t="s">
        <v>56</v>
      </c>
      <c r="H5" s="244" t="s">
        <v>57</v>
      </c>
      <c r="I5" s="244" t="s">
        <v>58</v>
      </c>
      <c r="J5" s="244" t="s">
        <v>59</v>
      </c>
      <c r="K5" s="244" t="s">
        <v>60</v>
      </c>
      <c r="L5" s="246" t="s">
        <v>61</v>
      </c>
      <c r="M5" s="244" t="s">
        <v>62</v>
      </c>
      <c r="N5" s="244" t="s">
        <v>63</v>
      </c>
      <c r="O5" s="316" t="s">
        <v>64</v>
      </c>
      <c r="P5" s="316" t="s">
        <v>65</v>
      </c>
      <c r="Q5" s="244" t="s">
        <v>102</v>
      </c>
      <c r="R5" s="246" t="s">
        <v>103</v>
      </c>
      <c r="S5" s="334"/>
      <c r="T5" s="334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</row>
    <row r="6" spans="1:65" ht="13.5" thickTop="1">
      <c r="A6" s="247" t="s">
        <v>19</v>
      </c>
      <c r="B6" s="286" t="s">
        <v>73</v>
      </c>
      <c r="C6" s="249">
        <v>15050</v>
      </c>
      <c r="D6" s="259">
        <v>16</v>
      </c>
      <c r="E6" s="259">
        <v>10</v>
      </c>
      <c r="F6" s="260">
        <f aca="true" t="shared" si="0" ref="F6:F41">(D6*E6)/(52*70)</f>
        <v>0.04395604395604396</v>
      </c>
      <c r="G6" s="259">
        <v>10</v>
      </c>
      <c r="H6" s="261">
        <f>G6/(14*7)</f>
        <v>0.10204081632653061</v>
      </c>
      <c r="I6" s="259">
        <v>100</v>
      </c>
      <c r="J6" s="259">
        <v>39</v>
      </c>
      <c r="K6" s="225">
        <f aca="true" t="shared" si="1" ref="K6:K41">H6*I6</f>
        <v>10.204081632653061</v>
      </c>
      <c r="L6" s="262">
        <f aca="true" t="shared" si="2" ref="L6:L41">I6*C6*H6*10^-3</f>
        <v>153.57142857142858</v>
      </c>
      <c r="M6" s="301">
        <v>0.34</v>
      </c>
      <c r="N6" s="301">
        <v>0.2</v>
      </c>
      <c r="O6" s="253">
        <v>2.2</v>
      </c>
      <c r="P6" s="253">
        <f aca="true" t="shared" si="3" ref="P6:P41">+L6*M6*N6</f>
        <v>10.442857142857145</v>
      </c>
      <c r="Q6" s="255">
        <f>IF((O6+P6)&gt;15,"&gt;15",(O6+P6))</f>
        <v>12.642857142857146</v>
      </c>
      <c r="R6" s="322" t="str">
        <f aca="true" t="shared" si="4" ref="R6:R41">IF(((O6+P6)*(1.89^1.645))&gt;15,"&gt;15",(O6+P6)*(1.89^1.645))</f>
        <v>&gt;15</v>
      </c>
      <c r="S6" s="334"/>
      <c r="T6" s="334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</row>
    <row r="7" spans="1:65" ht="12.75">
      <c r="A7" s="247"/>
      <c r="B7" s="286" t="s">
        <v>74</v>
      </c>
      <c r="C7" s="258">
        <v>15050</v>
      </c>
      <c r="D7" s="259">
        <v>16</v>
      </c>
      <c r="E7" s="259">
        <v>20</v>
      </c>
      <c r="F7" s="260">
        <f t="shared" si="0"/>
        <v>0.08791208791208792</v>
      </c>
      <c r="G7" s="259">
        <v>20</v>
      </c>
      <c r="H7" s="261">
        <f>G7/(16*7)</f>
        <v>0.17857142857142858</v>
      </c>
      <c r="I7" s="259">
        <v>100</v>
      </c>
      <c r="J7" s="259">
        <v>61</v>
      </c>
      <c r="K7" s="225">
        <f t="shared" si="1"/>
        <v>17.857142857142858</v>
      </c>
      <c r="L7" s="262">
        <f t="shared" si="2"/>
        <v>268.75</v>
      </c>
      <c r="M7" s="301">
        <v>0.34</v>
      </c>
      <c r="N7" s="301">
        <v>0.2</v>
      </c>
      <c r="O7" s="225">
        <v>1.7</v>
      </c>
      <c r="P7" s="225">
        <f t="shared" si="3"/>
        <v>18.275000000000002</v>
      </c>
      <c r="Q7" s="128" t="str">
        <f aca="true" t="shared" si="5" ref="Q7:Q41">IF((O7+P7)&gt;15,"&gt;15",(O7+P7))</f>
        <v>&gt;15</v>
      </c>
      <c r="R7" s="309" t="str">
        <f t="shared" si="4"/>
        <v>&gt;15</v>
      </c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</row>
    <row r="8" spans="1:65" ht="12.75">
      <c r="A8" s="264"/>
      <c r="B8" s="257" t="s">
        <v>75</v>
      </c>
      <c r="C8" s="258">
        <v>15050</v>
      </c>
      <c r="D8" s="259">
        <v>50</v>
      </c>
      <c r="E8" s="259">
        <v>35</v>
      </c>
      <c r="F8" s="260">
        <f t="shared" si="0"/>
        <v>0.4807692307692308</v>
      </c>
      <c r="G8" s="259">
        <v>40</v>
      </c>
      <c r="H8" s="261">
        <f>G8/(17*7)</f>
        <v>0.33613445378151263</v>
      </c>
      <c r="I8" s="259">
        <v>100</v>
      </c>
      <c r="J8" s="259">
        <v>70</v>
      </c>
      <c r="K8" s="225">
        <f t="shared" si="1"/>
        <v>33.61344537815126</v>
      </c>
      <c r="L8" s="262">
        <f t="shared" si="2"/>
        <v>505.8823529411765</v>
      </c>
      <c r="M8" s="301">
        <v>0.34</v>
      </c>
      <c r="N8" s="301">
        <v>0.2</v>
      </c>
      <c r="O8" s="270">
        <v>1.7</v>
      </c>
      <c r="P8" s="270">
        <f t="shared" si="3"/>
        <v>34.400000000000006</v>
      </c>
      <c r="Q8" s="128" t="str">
        <f t="shared" si="5"/>
        <v>&gt;15</v>
      </c>
      <c r="R8" s="311" t="str">
        <f t="shared" si="4"/>
        <v>&gt;15</v>
      </c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</row>
    <row r="9" spans="1:65" ht="12.75">
      <c r="A9" s="272" t="s">
        <v>76</v>
      </c>
      <c r="B9" s="273" t="s">
        <v>73</v>
      </c>
      <c r="C9" s="274">
        <v>6793</v>
      </c>
      <c r="D9" s="275">
        <v>16</v>
      </c>
      <c r="E9" s="275">
        <v>10</v>
      </c>
      <c r="F9" s="276">
        <f t="shared" si="0"/>
        <v>0.04395604395604396</v>
      </c>
      <c r="G9" s="275">
        <v>10</v>
      </c>
      <c r="H9" s="277">
        <f>G9/(14*7)</f>
        <v>0.10204081632653061</v>
      </c>
      <c r="I9" s="275">
        <v>100</v>
      </c>
      <c r="J9" s="275">
        <v>39</v>
      </c>
      <c r="K9" s="278">
        <f t="shared" si="1"/>
        <v>10.204081632653061</v>
      </c>
      <c r="L9" s="279">
        <f t="shared" si="2"/>
        <v>69.31632653061224</v>
      </c>
      <c r="M9" s="323">
        <v>0.34</v>
      </c>
      <c r="N9" s="323">
        <v>0.2</v>
      </c>
      <c r="O9" s="225">
        <v>2.2</v>
      </c>
      <c r="P9" s="225">
        <f t="shared" si="3"/>
        <v>4.713510204081633</v>
      </c>
      <c r="Q9" s="280">
        <f t="shared" si="5"/>
        <v>6.913510204081633</v>
      </c>
      <c r="R9" s="309" t="str">
        <f t="shared" si="4"/>
        <v>&gt;15</v>
      </c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</row>
    <row r="10" spans="1:65" ht="12.75">
      <c r="A10" s="247" t="s">
        <v>77</v>
      </c>
      <c r="B10" s="257" t="s">
        <v>74</v>
      </c>
      <c r="C10" s="282">
        <v>6793</v>
      </c>
      <c r="D10" s="259">
        <v>16</v>
      </c>
      <c r="E10" s="259">
        <v>20</v>
      </c>
      <c r="F10" s="260">
        <f t="shared" si="0"/>
        <v>0.08791208791208792</v>
      </c>
      <c r="G10" s="259">
        <v>20</v>
      </c>
      <c r="H10" s="261">
        <f>G10/(16*7)</f>
        <v>0.17857142857142858</v>
      </c>
      <c r="I10" s="259">
        <v>100</v>
      </c>
      <c r="J10" s="259">
        <v>61</v>
      </c>
      <c r="K10" s="225">
        <f t="shared" si="1"/>
        <v>17.857142857142858</v>
      </c>
      <c r="L10" s="262">
        <f t="shared" si="2"/>
        <v>121.30357142857143</v>
      </c>
      <c r="M10" s="301">
        <v>0.34</v>
      </c>
      <c r="N10" s="301">
        <v>0.2</v>
      </c>
      <c r="O10" s="225">
        <v>1.7</v>
      </c>
      <c r="P10" s="225">
        <f t="shared" si="3"/>
        <v>8.248642857142858</v>
      </c>
      <c r="Q10" s="128">
        <f t="shared" si="5"/>
        <v>9.948642857142858</v>
      </c>
      <c r="R10" s="309" t="str">
        <f t="shared" si="4"/>
        <v>&gt;15</v>
      </c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</row>
    <row r="11" spans="1:65" ht="12.75">
      <c r="A11" s="264"/>
      <c r="B11" s="265" t="s">
        <v>75</v>
      </c>
      <c r="C11" s="283">
        <v>6793</v>
      </c>
      <c r="D11" s="267">
        <v>50</v>
      </c>
      <c r="E11" s="267">
        <v>35</v>
      </c>
      <c r="F11" s="268">
        <f t="shared" si="0"/>
        <v>0.4807692307692308</v>
      </c>
      <c r="G11" s="267">
        <v>40</v>
      </c>
      <c r="H11" s="269">
        <f>G11/(17*7)</f>
        <v>0.33613445378151263</v>
      </c>
      <c r="I11" s="267">
        <v>100</v>
      </c>
      <c r="J11" s="267">
        <v>70</v>
      </c>
      <c r="K11" s="270">
        <f t="shared" si="1"/>
        <v>33.61344537815126</v>
      </c>
      <c r="L11" s="271">
        <f t="shared" si="2"/>
        <v>228.33613445378154</v>
      </c>
      <c r="M11" s="324">
        <v>0.34</v>
      </c>
      <c r="N11" s="324">
        <v>0.2</v>
      </c>
      <c r="O11" s="225">
        <v>1.7</v>
      </c>
      <c r="P11" s="225">
        <f t="shared" si="3"/>
        <v>15.526857142857146</v>
      </c>
      <c r="Q11" s="128" t="str">
        <f t="shared" si="5"/>
        <v>&gt;15</v>
      </c>
      <c r="R11" s="309" t="str">
        <f t="shared" si="4"/>
        <v>&gt;15</v>
      </c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</row>
    <row r="12" spans="1:65" ht="12.75">
      <c r="A12" s="285" t="s">
        <v>80</v>
      </c>
      <c r="B12" s="286" t="s">
        <v>73</v>
      </c>
      <c r="C12" s="282">
        <v>8338</v>
      </c>
      <c r="D12" s="259">
        <v>16</v>
      </c>
      <c r="E12" s="259">
        <v>10</v>
      </c>
      <c r="F12" s="260">
        <f t="shared" si="0"/>
        <v>0.04395604395604396</v>
      </c>
      <c r="G12" s="259">
        <v>10</v>
      </c>
      <c r="H12" s="261">
        <f>G12/(14*7)</f>
        <v>0.10204081632653061</v>
      </c>
      <c r="I12" s="259">
        <v>100</v>
      </c>
      <c r="J12" s="259">
        <v>39</v>
      </c>
      <c r="K12" s="225">
        <f t="shared" si="1"/>
        <v>10.204081632653061</v>
      </c>
      <c r="L12" s="262">
        <f t="shared" si="2"/>
        <v>85.08163265306123</v>
      </c>
      <c r="M12" s="301">
        <v>0.34</v>
      </c>
      <c r="N12" s="301">
        <v>0.2</v>
      </c>
      <c r="O12" s="278">
        <v>2.2</v>
      </c>
      <c r="P12" s="278">
        <f t="shared" si="3"/>
        <v>5.785551020408165</v>
      </c>
      <c r="Q12" s="280">
        <f t="shared" si="5"/>
        <v>7.985551020408165</v>
      </c>
      <c r="R12" s="310" t="str">
        <f t="shared" si="4"/>
        <v>&gt;15</v>
      </c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</row>
    <row r="13" spans="1:65" ht="12.75">
      <c r="A13" s="285" t="s">
        <v>81</v>
      </c>
      <c r="B13" s="286" t="s">
        <v>74</v>
      </c>
      <c r="C13" s="282">
        <v>8338</v>
      </c>
      <c r="D13" s="259">
        <v>16</v>
      </c>
      <c r="E13" s="259">
        <v>20</v>
      </c>
      <c r="F13" s="260">
        <f t="shared" si="0"/>
        <v>0.08791208791208792</v>
      </c>
      <c r="G13" s="259">
        <v>20</v>
      </c>
      <c r="H13" s="261">
        <f>G13/(16*7)</f>
        <v>0.17857142857142858</v>
      </c>
      <c r="I13" s="259">
        <v>100</v>
      </c>
      <c r="J13" s="259">
        <v>61</v>
      </c>
      <c r="K13" s="225">
        <f t="shared" si="1"/>
        <v>17.857142857142858</v>
      </c>
      <c r="L13" s="262">
        <f t="shared" si="2"/>
        <v>148.89285714285717</v>
      </c>
      <c r="M13" s="301">
        <v>0.34</v>
      </c>
      <c r="N13" s="301">
        <v>0.2</v>
      </c>
      <c r="O13" s="225">
        <v>1.7</v>
      </c>
      <c r="P13" s="225">
        <f t="shared" si="3"/>
        <v>10.124714285714289</v>
      </c>
      <c r="Q13" s="128">
        <f t="shared" si="5"/>
        <v>11.824714285714288</v>
      </c>
      <c r="R13" s="309" t="str">
        <f t="shared" si="4"/>
        <v>&gt;15</v>
      </c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</row>
    <row r="14" spans="1:65" ht="12.75">
      <c r="A14" s="287"/>
      <c r="B14" s="257" t="s">
        <v>75</v>
      </c>
      <c r="C14" s="282">
        <v>8338</v>
      </c>
      <c r="D14" s="259">
        <v>50</v>
      </c>
      <c r="E14" s="259">
        <v>35</v>
      </c>
      <c r="F14" s="260">
        <f t="shared" si="0"/>
        <v>0.4807692307692308</v>
      </c>
      <c r="G14" s="259">
        <v>40</v>
      </c>
      <c r="H14" s="261">
        <f>G14/(17*7)</f>
        <v>0.33613445378151263</v>
      </c>
      <c r="I14" s="259">
        <v>100</v>
      </c>
      <c r="J14" s="259">
        <v>70</v>
      </c>
      <c r="K14" s="225">
        <f t="shared" si="1"/>
        <v>33.61344537815126</v>
      </c>
      <c r="L14" s="262">
        <f t="shared" si="2"/>
        <v>280.26890756302527</v>
      </c>
      <c r="M14" s="301">
        <v>0.34</v>
      </c>
      <c r="N14" s="301">
        <v>0.2</v>
      </c>
      <c r="O14" s="270">
        <v>1.7</v>
      </c>
      <c r="P14" s="270">
        <f t="shared" si="3"/>
        <v>19.05828571428572</v>
      </c>
      <c r="Q14" s="158" t="str">
        <f t="shared" si="5"/>
        <v>&gt;15</v>
      </c>
      <c r="R14" s="311" t="str">
        <f t="shared" si="4"/>
        <v>&gt;15</v>
      </c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</row>
    <row r="15" spans="1:65" ht="12.75">
      <c r="A15" s="285" t="s">
        <v>24</v>
      </c>
      <c r="B15" s="273" t="s">
        <v>73</v>
      </c>
      <c r="C15" s="274">
        <v>8638</v>
      </c>
      <c r="D15" s="275">
        <v>16</v>
      </c>
      <c r="E15" s="275">
        <v>10</v>
      </c>
      <c r="F15" s="276">
        <f t="shared" si="0"/>
        <v>0.04395604395604396</v>
      </c>
      <c r="G15" s="275">
        <v>10</v>
      </c>
      <c r="H15" s="277">
        <f>G15/(14*7)</f>
        <v>0.10204081632653061</v>
      </c>
      <c r="I15" s="275">
        <v>100</v>
      </c>
      <c r="J15" s="275">
        <v>39</v>
      </c>
      <c r="K15" s="278">
        <f t="shared" si="1"/>
        <v>10.204081632653061</v>
      </c>
      <c r="L15" s="279">
        <f t="shared" si="2"/>
        <v>88.14285714285715</v>
      </c>
      <c r="M15" s="323">
        <v>0.34</v>
      </c>
      <c r="N15" s="323">
        <v>0.2</v>
      </c>
      <c r="O15" s="225">
        <v>2.2</v>
      </c>
      <c r="P15" s="225">
        <f t="shared" si="3"/>
        <v>5.993714285714287</v>
      </c>
      <c r="Q15" s="128">
        <f t="shared" si="5"/>
        <v>8.193714285714286</v>
      </c>
      <c r="R15" s="309" t="str">
        <f t="shared" si="4"/>
        <v>&gt;15</v>
      </c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</row>
    <row r="16" spans="1:65" ht="12.75">
      <c r="A16" s="285"/>
      <c r="B16" s="257" t="s">
        <v>74</v>
      </c>
      <c r="C16" s="282">
        <v>8638</v>
      </c>
      <c r="D16" s="259">
        <v>16</v>
      </c>
      <c r="E16" s="259">
        <v>20</v>
      </c>
      <c r="F16" s="260">
        <f t="shared" si="0"/>
        <v>0.08791208791208792</v>
      </c>
      <c r="G16" s="259">
        <v>20</v>
      </c>
      <c r="H16" s="261">
        <f>G16/(16*7)</f>
        <v>0.17857142857142858</v>
      </c>
      <c r="I16" s="259">
        <v>100</v>
      </c>
      <c r="J16" s="259">
        <v>61</v>
      </c>
      <c r="K16" s="225">
        <f t="shared" si="1"/>
        <v>17.857142857142858</v>
      </c>
      <c r="L16" s="262">
        <f t="shared" si="2"/>
        <v>154.25</v>
      </c>
      <c r="M16" s="301">
        <v>0.34</v>
      </c>
      <c r="N16" s="301">
        <v>0.2</v>
      </c>
      <c r="O16" s="225">
        <v>1.7</v>
      </c>
      <c r="P16" s="225">
        <f t="shared" si="3"/>
        <v>10.489</v>
      </c>
      <c r="Q16" s="128">
        <f t="shared" si="5"/>
        <v>12.189</v>
      </c>
      <c r="R16" s="309" t="str">
        <f t="shared" si="4"/>
        <v>&gt;15</v>
      </c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</row>
    <row r="17" spans="1:65" ht="12.75">
      <c r="A17" s="287"/>
      <c r="B17" s="265" t="s">
        <v>75</v>
      </c>
      <c r="C17" s="283">
        <v>8638</v>
      </c>
      <c r="D17" s="267">
        <v>50</v>
      </c>
      <c r="E17" s="267">
        <v>35</v>
      </c>
      <c r="F17" s="268">
        <f t="shared" si="0"/>
        <v>0.4807692307692308</v>
      </c>
      <c r="G17" s="267">
        <v>40</v>
      </c>
      <c r="H17" s="269">
        <f>G17/(17*7)</f>
        <v>0.33613445378151263</v>
      </c>
      <c r="I17" s="267">
        <v>100</v>
      </c>
      <c r="J17" s="267">
        <v>70</v>
      </c>
      <c r="K17" s="270">
        <f t="shared" si="1"/>
        <v>33.61344537815126</v>
      </c>
      <c r="L17" s="271">
        <f t="shared" si="2"/>
        <v>290.3529411764706</v>
      </c>
      <c r="M17" s="324">
        <v>0.34</v>
      </c>
      <c r="N17" s="324">
        <v>0.2</v>
      </c>
      <c r="O17" s="225">
        <v>1.7</v>
      </c>
      <c r="P17" s="225">
        <f t="shared" si="3"/>
        <v>19.744000000000003</v>
      </c>
      <c r="Q17" s="128" t="str">
        <f t="shared" si="5"/>
        <v>&gt;15</v>
      </c>
      <c r="R17" s="309" t="str">
        <f t="shared" si="4"/>
        <v>&gt;15</v>
      </c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</row>
    <row r="18" spans="1:65" ht="12.75">
      <c r="A18" s="285" t="s">
        <v>83</v>
      </c>
      <c r="B18" s="286" t="s">
        <v>73</v>
      </c>
      <c r="C18" s="282">
        <v>20772</v>
      </c>
      <c r="D18" s="259">
        <v>16</v>
      </c>
      <c r="E18" s="259">
        <v>10</v>
      </c>
      <c r="F18" s="260">
        <f t="shared" si="0"/>
        <v>0.04395604395604396</v>
      </c>
      <c r="G18" s="259">
        <v>10</v>
      </c>
      <c r="H18" s="261">
        <f>G18/(14*7)</f>
        <v>0.10204081632653061</v>
      </c>
      <c r="I18" s="259">
        <v>100</v>
      </c>
      <c r="J18" s="259">
        <v>39</v>
      </c>
      <c r="K18" s="225">
        <f t="shared" si="1"/>
        <v>10.204081632653061</v>
      </c>
      <c r="L18" s="262">
        <f t="shared" si="2"/>
        <v>211.9591836734694</v>
      </c>
      <c r="M18" s="301">
        <v>0.34</v>
      </c>
      <c r="N18" s="301">
        <v>0.2</v>
      </c>
      <c r="O18" s="278">
        <v>2.2</v>
      </c>
      <c r="P18" s="278">
        <f t="shared" si="3"/>
        <v>14.41322448979592</v>
      </c>
      <c r="Q18" s="280" t="str">
        <f t="shared" si="5"/>
        <v>&gt;15</v>
      </c>
      <c r="R18" s="310" t="str">
        <f t="shared" si="4"/>
        <v>&gt;15</v>
      </c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</row>
    <row r="19" spans="1:65" ht="12.75">
      <c r="A19" s="285" t="s">
        <v>84</v>
      </c>
      <c r="B19" s="286" t="s">
        <v>74</v>
      </c>
      <c r="C19" s="282">
        <v>20772</v>
      </c>
      <c r="D19" s="259">
        <v>16</v>
      </c>
      <c r="E19" s="259">
        <v>20</v>
      </c>
      <c r="F19" s="260">
        <f t="shared" si="0"/>
        <v>0.08791208791208792</v>
      </c>
      <c r="G19" s="259">
        <v>20</v>
      </c>
      <c r="H19" s="261">
        <f>G19/(16*7)</f>
        <v>0.17857142857142858</v>
      </c>
      <c r="I19" s="259">
        <v>100</v>
      </c>
      <c r="J19" s="259">
        <v>61</v>
      </c>
      <c r="K19" s="225">
        <f t="shared" si="1"/>
        <v>17.857142857142858</v>
      </c>
      <c r="L19" s="262">
        <f t="shared" si="2"/>
        <v>370.92857142857144</v>
      </c>
      <c r="M19" s="301">
        <v>0.34</v>
      </c>
      <c r="N19" s="301">
        <v>0.2</v>
      </c>
      <c r="O19" s="225">
        <v>1.7</v>
      </c>
      <c r="P19" s="225">
        <f t="shared" si="3"/>
        <v>25.22314285714286</v>
      </c>
      <c r="Q19" s="128" t="str">
        <f t="shared" si="5"/>
        <v>&gt;15</v>
      </c>
      <c r="R19" s="309" t="str">
        <f t="shared" si="4"/>
        <v>&gt;15</v>
      </c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</row>
    <row r="20" spans="1:65" ht="12.75">
      <c r="A20" s="287"/>
      <c r="B20" s="257" t="s">
        <v>75</v>
      </c>
      <c r="C20" s="282">
        <v>20772</v>
      </c>
      <c r="D20" s="259">
        <v>50</v>
      </c>
      <c r="E20" s="259">
        <v>35</v>
      </c>
      <c r="F20" s="260">
        <f t="shared" si="0"/>
        <v>0.4807692307692308</v>
      </c>
      <c r="G20" s="259">
        <v>40</v>
      </c>
      <c r="H20" s="261">
        <f>G20/(17*7)</f>
        <v>0.33613445378151263</v>
      </c>
      <c r="I20" s="259">
        <v>100</v>
      </c>
      <c r="J20" s="259">
        <v>70</v>
      </c>
      <c r="K20" s="225">
        <f t="shared" si="1"/>
        <v>33.61344537815126</v>
      </c>
      <c r="L20" s="262">
        <f t="shared" si="2"/>
        <v>698.2184873949581</v>
      </c>
      <c r="M20" s="301">
        <v>0.34</v>
      </c>
      <c r="N20" s="301">
        <v>0.2</v>
      </c>
      <c r="O20" s="270">
        <v>1.7</v>
      </c>
      <c r="P20" s="270">
        <f t="shared" si="3"/>
        <v>47.47885714285715</v>
      </c>
      <c r="Q20" s="158" t="str">
        <f t="shared" si="5"/>
        <v>&gt;15</v>
      </c>
      <c r="R20" s="311" t="str">
        <f t="shared" si="4"/>
        <v>&gt;15</v>
      </c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</row>
    <row r="21" spans="1:65" ht="12.75">
      <c r="A21" s="288" t="s">
        <v>85</v>
      </c>
      <c r="B21" s="273" t="s">
        <v>73</v>
      </c>
      <c r="C21" s="274">
        <v>5561</v>
      </c>
      <c r="D21" s="275">
        <v>16</v>
      </c>
      <c r="E21" s="275">
        <v>10</v>
      </c>
      <c r="F21" s="276">
        <f t="shared" si="0"/>
        <v>0.04395604395604396</v>
      </c>
      <c r="G21" s="275">
        <v>10</v>
      </c>
      <c r="H21" s="277">
        <f>G21/(14*7)</f>
        <v>0.10204081632653061</v>
      </c>
      <c r="I21" s="275">
        <v>100</v>
      </c>
      <c r="J21" s="275">
        <v>39</v>
      </c>
      <c r="K21" s="278">
        <f t="shared" si="1"/>
        <v>10.204081632653061</v>
      </c>
      <c r="L21" s="279">
        <f t="shared" si="2"/>
        <v>56.744897959183675</v>
      </c>
      <c r="M21" s="323">
        <v>0.34</v>
      </c>
      <c r="N21" s="323">
        <v>0.2</v>
      </c>
      <c r="O21" s="225">
        <v>2.2</v>
      </c>
      <c r="P21" s="225">
        <f t="shared" si="3"/>
        <v>3.8586530612244903</v>
      </c>
      <c r="Q21" s="128">
        <f t="shared" si="5"/>
        <v>6.05865306122449</v>
      </c>
      <c r="R21" s="309" t="str">
        <f t="shared" si="4"/>
        <v>&gt;15</v>
      </c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</row>
    <row r="22" spans="1:65" ht="12.75">
      <c r="A22" s="285" t="s">
        <v>27</v>
      </c>
      <c r="B22" s="257" t="s">
        <v>74</v>
      </c>
      <c r="C22" s="282">
        <v>5561</v>
      </c>
      <c r="D22" s="259">
        <v>16</v>
      </c>
      <c r="E22" s="259">
        <v>20</v>
      </c>
      <c r="F22" s="260">
        <f t="shared" si="0"/>
        <v>0.08791208791208792</v>
      </c>
      <c r="G22" s="259">
        <v>20</v>
      </c>
      <c r="H22" s="261">
        <f>G22/(16*7)</f>
        <v>0.17857142857142858</v>
      </c>
      <c r="I22" s="259">
        <v>100</v>
      </c>
      <c r="J22" s="259">
        <v>61</v>
      </c>
      <c r="K22" s="225">
        <f t="shared" si="1"/>
        <v>17.857142857142858</v>
      </c>
      <c r="L22" s="262">
        <f t="shared" si="2"/>
        <v>99.30357142857143</v>
      </c>
      <c r="M22" s="301">
        <v>0.34</v>
      </c>
      <c r="N22" s="301">
        <v>0.2</v>
      </c>
      <c r="O22" s="225">
        <v>1.7</v>
      </c>
      <c r="P22" s="225">
        <f t="shared" si="3"/>
        <v>6.752642857142859</v>
      </c>
      <c r="Q22" s="128">
        <f t="shared" si="5"/>
        <v>8.452642857142859</v>
      </c>
      <c r="R22" s="309" t="str">
        <f t="shared" si="4"/>
        <v>&gt;15</v>
      </c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</row>
    <row r="23" spans="1:65" ht="12.75">
      <c r="A23" s="287"/>
      <c r="B23" s="265" t="s">
        <v>75</v>
      </c>
      <c r="C23" s="289">
        <v>5561</v>
      </c>
      <c r="D23" s="267">
        <v>50</v>
      </c>
      <c r="E23" s="267">
        <v>35</v>
      </c>
      <c r="F23" s="268">
        <f t="shared" si="0"/>
        <v>0.4807692307692308</v>
      </c>
      <c r="G23" s="267">
        <v>40</v>
      </c>
      <c r="H23" s="269">
        <f>G23/(17*7)</f>
        <v>0.33613445378151263</v>
      </c>
      <c r="I23" s="267">
        <v>100</v>
      </c>
      <c r="J23" s="267">
        <v>70</v>
      </c>
      <c r="K23" s="270">
        <f t="shared" si="1"/>
        <v>33.61344537815126</v>
      </c>
      <c r="L23" s="271">
        <f t="shared" si="2"/>
        <v>186.9243697478992</v>
      </c>
      <c r="M23" s="324">
        <v>0.34</v>
      </c>
      <c r="N23" s="324">
        <v>0.2</v>
      </c>
      <c r="O23" s="225">
        <v>1.7</v>
      </c>
      <c r="P23" s="225">
        <f t="shared" si="3"/>
        <v>12.710857142857147</v>
      </c>
      <c r="Q23" s="128">
        <f t="shared" si="5"/>
        <v>14.410857142857147</v>
      </c>
      <c r="R23" s="309" t="str">
        <f t="shared" si="4"/>
        <v>&gt;15</v>
      </c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</row>
    <row r="24" spans="1:65" ht="12.75">
      <c r="A24" s="285" t="s">
        <v>27</v>
      </c>
      <c r="B24" s="286" t="s">
        <v>73</v>
      </c>
      <c r="C24" s="282">
        <v>2908</v>
      </c>
      <c r="D24" s="259">
        <v>16</v>
      </c>
      <c r="E24" s="259">
        <v>10</v>
      </c>
      <c r="F24" s="260">
        <f t="shared" si="0"/>
        <v>0.04395604395604396</v>
      </c>
      <c r="G24" s="259">
        <v>10</v>
      </c>
      <c r="H24" s="261">
        <f>G24/(14*7)</f>
        <v>0.10204081632653061</v>
      </c>
      <c r="I24" s="259">
        <v>100</v>
      </c>
      <c r="J24" s="259">
        <v>39</v>
      </c>
      <c r="K24" s="225">
        <f t="shared" si="1"/>
        <v>10.204081632653061</v>
      </c>
      <c r="L24" s="262">
        <f t="shared" si="2"/>
        <v>29.673469387755105</v>
      </c>
      <c r="M24" s="301">
        <v>0.34</v>
      </c>
      <c r="N24" s="301">
        <v>0.2</v>
      </c>
      <c r="O24" s="278">
        <v>2.2</v>
      </c>
      <c r="P24" s="278">
        <f t="shared" si="3"/>
        <v>2.0177959183673475</v>
      </c>
      <c r="Q24" s="280">
        <f t="shared" si="5"/>
        <v>4.217795918367347</v>
      </c>
      <c r="R24" s="310">
        <f t="shared" si="4"/>
        <v>12.018914067234585</v>
      </c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</row>
    <row r="25" spans="1:65" ht="12.75">
      <c r="A25" s="285"/>
      <c r="B25" s="286" t="s">
        <v>74</v>
      </c>
      <c r="C25" s="282">
        <v>2908</v>
      </c>
      <c r="D25" s="259">
        <v>16</v>
      </c>
      <c r="E25" s="259">
        <v>20</v>
      </c>
      <c r="F25" s="260">
        <f t="shared" si="0"/>
        <v>0.08791208791208792</v>
      </c>
      <c r="G25" s="259">
        <v>20</v>
      </c>
      <c r="H25" s="261">
        <f>G25/(16*7)</f>
        <v>0.17857142857142858</v>
      </c>
      <c r="I25" s="259">
        <v>100</v>
      </c>
      <c r="J25" s="259">
        <v>61</v>
      </c>
      <c r="K25" s="225">
        <f t="shared" si="1"/>
        <v>17.857142857142858</v>
      </c>
      <c r="L25" s="262">
        <f t="shared" si="2"/>
        <v>51.92857142857143</v>
      </c>
      <c r="M25" s="301">
        <v>0.34</v>
      </c>
      <c r="N25" s="301">
        <v>0.2</v>
      </c>
      <c r="O25" s="225">
        <v>1.7</v>
      </c>
      <c r="P25" s="225">
        <f t="shared" si="3"/>
        <v>3.531142857142858</v>
      </c>
      <c r="Q25" s="128">
        <f t="shared" si="5"/>
        <v>5.231142857142858</v>
      </c>
      <c r="R25" s="309">
        <f t="shared" si="4"/>
        <v>14.906519350458565</v>
      </c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</row>
    <row r="26" spans="1:65" ht="12.75">
      <c r="A26" s="287"/>
      <c r="B26" s="257" t="s">
        <v>75</v>
      </c>
      <c r="C26" s="282">
        <v>2908</v>
      </c>
      <c r="D26" s="259">
        <v>50</v>
      </c>
      <c r="E26" s="259">
        <v>35</v>
      </c>
      <c r="F26" s="260">
        <f t="shared" si="0"/>
        <v>0.4807692307692308</v>
      </c>
      <c r="G26" s="259">
        <v>40</v>
      </c>
      <c r="H26" s="261">
        <f>G26/(17*7)</f>
        <v>0.33613445378151263</v>
      </c>
      <c r="I26" s="259">
        <v>100</v>
      </c>
      <c r="J26" s="259">
        <v>70</v>
      </c>
      <c r="K26" s="225">
        <f t="shared" si="1"/>
        <v>33.61344537815126</v>
      </c>
      <c r="L26" s="262">
        <f t="shared" si="2"/>
        <v>97.74789915966387</v>
      </c>
      <c r="M26" s="301">
        <v>0.34</v>
      </c>
      <c r="N26" s="301">
        <v>0.2</v>
      </c>
      <c r="O26" s="270">
        <v>1.7</v>
      </c>
      <c r="P26" s="270">
        <f t="shared" si="3"/>
        <v>6.646857142857144</v>
      </c>
      <c r="Q26" s="158">
        <f t="shared" si="5"/>
        <v>8.346857142857143</v>
      </c>
      <c r="R26" s="311" t="str">
        <f t="shared" si="4"/>
        <v>&gt;15</v>
      </c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</row>
    <row r="27" spans="1:65" ht="12.75">
      <c r="A27" s="285" t="s">
        <v>87</v>
      </c>
      <c r="B27" s="273" t="s">
        <v>73</v>
      </c>
      <c r="C27" s="274">
        <v>4485</v>
      </c>
      <c r="D27" s="275">
        <v>16</v>
      </c>
      <c r="E27" s="275">
        <v>10</v>
      </c>
      <c r="F27" s="276">
        <f t="shared" si="0"/>
        <v>0.04395604395604396</v>
      </c>
      <c r="G27" s="275">
        <v>10</v>
      </c>
      <c r="H27" s="277">
        <f>G27/(14*7)</f>
        <v>0.10204081632653061</v>
      </c>
      <c r="I27" s="275">
        <v>100</v>
      </c>
      <c r="J27" s="275">
        <v>39</v>
      </c>
      <c r="K27" s="278">
        <f t="shared" si="1"/>
        <v>10.204081632653061</v>
      </c>
      <c r="L27" s="279">
        <f t="shared" si="2"/>
        <v>45.76530612244898</v>
      </c>
      <c r="M27" s="323">
        <v>0.34</v>
      </c>
      <c r="N27" s="323">
        <v>0.2</v>
      </c>
      <c r="O27" s="225">
        <v>2.2</v>
      </c>
      <c r="P27" s="225">
        <f t="shared" si="3"/>
        <v>3.112040816326531</v>
      </c>
      <c r="Q27" s="128">
        <f t="shared" si="5"/>
        <v>5.312040816326531</v>
      </c>
      <c r="R27" s="309" t="str">
        <f t="shared" si="4"/>
        <v>&gt;15</v>
      </c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</row>
    <row r="28" spans="1:65" ht="12.75">
      <c r="A28" s="285" t="s">
        <v>30</v>
      </c>
      <c r="B28" s="257" t="s">
        <v>74</v>
      </c>
      <c r="C28" s="282">
        <v>4485</v>
      </c>
      <c r="D28" s="259">
        <v>16</v>
      </c>
      <c r="E28" s="259">
        <v>20</v>
      </c>
      <c r="F28" s="260">
        <f t="shared" si="0"/>
        <v>0.08791208791208792</v>
      </c>
      <c r="G28" s="259">
        <v>20</v>
      </c>
      <c r="H28" s="261">
        <f>G28/(16*7)</f>
        <v>0.17857142857142858</v>
      </c>
      <c r="I28" s="259">
        <v>100</v>
      </c>
      <c r="J28" s="259">
        <v>61</v>
      </c>
      <c r="K28" s="225">
        <f t="shared" si="1"/>
        <v>17.857142857142858</v>
      </c>
      <c r="L28" s="262">
        <f t="shared" si="2"/>
        <v>80.08928571428571</v>
      </c>
      <c r="M28" s="301">
        <v>0.34</v>
      </c>
      <c r="N28" s="301">
        <v>0.2</v>
      </c>
      <c r="O28" s="225">
        <v>1.7</v>
      </c>
      <c r="P28" s="225">
        <f t="shared" si="3"/>
        <v>5.446071428571429</v>
      </c>
      <c r="Q28" s="128">
        <f t="shared" si="5"/>
        <v>7.146071428571429</v>
      </c>
      <c r="R28" s="309" t="str">
        <f t="shared" si="4"/>
        <v>&gt;15</v>
      </c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</row>
    <row r="29" spans="1:65" ht="12.75">
      <c r="A29" s="287"/>
      <c r="B29" s="265" t="s">
        <v>75</v>
      </c>
      <c r="C29" s="283">
        <v>4485</v>
      </c>
      <c r="D29" s="267">
        <v>50</v>
      </c>
      <c r="E29" s="267">
        <v>35</v>
      </c>
      <c r="F29" s="268">
        <f t="shared" si="0"/>
        <v>0.4807692307692308</v>
      </c>
      <c r="G29" s="267">
        <v>40</v>
      </c>
      <c r="H29" s="269">
        <f>G29/(17*7)</f>
        <v>0.33613445378151263</v>
      </c>
      <c r="I29" s="267">
        <v>100</v>
      </c>
      <c r="J29" s="267">
        <v>70</v>
      </c>
      <c r="K29" s="270">
        <f t="shared" si="1"/>
        <v>33.61344537815126</v>
      </c>
      <c r="L29" s="271">
        <f t="shared" si="2"/>
        <v>150.75630252100842</v>
      </c>
      <c r="M29" s="324">
        <v>0.34</v>
      </c>
      <c r="N29" s="324">
        <v>0.2</v>
      </c>
      <c r="O29" s="225">
        <v>1.7</v>
      </c>
      <c r="P29" s="225">
        <f t="shared" si="3"/>
        <v>10.251428571428574</v>
      </c>
      <c r="Q29" s="128">
        <f t="shared" si="5"/>
        <v>11.951428571428574</v>
      </c>
      <c r="R29" s="309" t="str">
        <f t="shared" si="4"/>
        <v>&gt;15</v>
      </c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</row>
    <row r="30" spans="1:65" ht="12.75">
      <c r="A30" s="285" t="s">
        <v>88</v>
      </c>
      <c r="B30" s="286" t="s">
        <v>73</v>
      </c>
      <c r="C30" s="282">
        <v>4520</v>
      </c>
      <c r="D30" s="259">
        <v>16</v>
      </c>
      <c r="E30" s="259">
        <v>10</v>
      </c>
      <c r="F30" s="260">
        <f t="shared" si="0"/>
        <v>0.04395604395604396</v>
      </c>
      <c r="G30" s="259">
        <v>10</v>
      </c>
      <c r="H30" s="261">
        <f>G30/(14*7)</f>
        <v>0.10204081632653061</v>
      </c>
      <c r="I30" s="259">
        <v>100</v>
      </c>
      <c r="J30" s="259">
        <v>39</v>
      </c>
      <c r="K30" s="225">
        <f t="shared" si="1"/>
        <v>10.204081632653061</v>
      </c>
      <c r="L30" s="262">
        <f t="shared" si="2"/>
        <v>46.12244897959184</v>
      </c>
      <c r="M30" s="301">
        <v>0.34</v>
      </c>
      <c r="N30" s="301">
        <v>0.2</v>
      </c>
      <c r="O30" s="278">
        <v>2.2</v>
      </c>
      <c r="P30" s="278">
        <f t="shared" si="3"/>
        <v>3.136326530612245</v>
      </c>
      <c r="Q30" s="280">
        <f t="shared" si="5"/>
        <v>5.336326530612245</v>
      </c>
      <c r="R30" s="310" t="str">
        <f t="shared" si="4"/>
        <v>&gt;15</v>
      </c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</row>
    <row r="31" spans="1:65" ht="12.75">
      <c r="A31" s="285" t="s">
        <v>89</v>
      </c>
      <c r="B31" s="286" t="s">
        <v>74</v>
      </c>
      <c r="C31" s="282">
        <v>4520</v>
      </c>
      <c r="D31" s="259">
        <v>16</v>
      </c>
      <c r="E31" s="259">
        <v>20</v>
      </c>
      <c r="F31" s="260">
        <f t="shared" si="0"/>
        <v>0.08791208791208792</v>
      </c>
      <c r="G31" s="259">
        <v>20</v>
      </c>
      <c r="H31" s="261">
        <f>G31/(16*7)</f>
        <v>0.17857142857142858</v>
      </c>
      <c r="I31" s="259">
        <v>100</v>
      </c>
      <c r="J31" s="259">
        <v>61</v>
      </c>
      <c r="K31" s="225">
        <f t="shared" si="1"/>
        <v>17.857142857142858</v>
      </c>
      <c r="L31" s="262">
        <f t="shared" si="2"/>
        <v>80.71428571428571</v>
      </c>
      <c r="M31" s="301">
        <v>0.34</v>
      </c>
      <c r="N31" s="301">
        <v>0.2</v>
      </c>
      <c r="O31" s="225">
        <v>1.7</v>
      </c>
      <c r="P31" s="225">
        <f t="shared" si="3"/>
        <v>5.488571428571429</v>
      </c>
      <c r="Q31" s="128">
        <f t="shared" si="5"/>
        <v>7.1885714285714295</v>
      </c>
      <c r="R31" s="309" t="str">
        <f t="shared" si="4"/>
        <v>&gt;15</v>
      </c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</row>
    <row r="32" spans="1:65" ht="12.75">
      <c r="A32" s="287"/>
      <c r="B32" s="257" t="s">
        <v>75</v>
      </c>
      <c r="C32" s="282">
        <v>4520</v>
      </c>
      <c r="D32" s="259">
        <v>50</v>
      </c>
      <c r="E32" s="259">
        <v>35</v>
      </c>
      <c r="F32" s="260">
        <f t="shared" si="0"/>
        <v>0.4807692307692308</v>
      </c>
      <c r="G32" s="259">
        <v>40</v>
      </c>
      <c r="H32" s="261">
        <f>G32/(17*7)</f>
        <v>0.33613445378151263</v>
      </c>
      <c r="I32" s="259">
        <v>100</v>
      </c>
      <c r="J32" s="259">
        <v>70</v>
      </c>
      <c r="K32" s="225">
        <f t="shared" si="1"/>
        <v>33.61344537815126</v>
      </c>
      <c r="L32" s="262">
        <f t="shared" si="2"/>
        <v>151.93277310924373</v>
      </c>
      <c r="M32" s="301">
        <v>0.34</v>
      </c>
      <c r="N32" s="301">
        <v>0.2</v>
      </c>
      <c r="O32" s="270">
        <v>1.7</v>
      </c>
      <c r="P32" s="270">
        <f t="shared" si="3"/>
        <v>10.331428571428575</v>
      </c>
      <c r="Q32" s="158">
        <f t="shared" si="5"/>
        <v>12.031428571428574</v>
      </c>
      <c r="R32" s="311" t="str">
        <f t="shared" si="4"/>
        <v>&gt;15</v>
      </c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</row>
    <row r="33" spans="1:65" ht="12.75">
      <c r="A33" s="285" t="s">
        <v>82</v>
      </c>
      <c r="B33" s="273" t="s">
        <v>73</v>
      </c>
      <c r="C33" s="274">
        <v>8229</v>
      </c>
      <c r="D33" s="275">
        <v>16</v>
      </c>
      <c r="E33" s="275">
        <v>10</v>
      </c>
      <c r="F33" s="276">
        <f t="shared" si="0"/>
        <v>0.04395604395604396</v>
      </c>
      <c r="G33" s="275">
        <v>10</v>
      </c>
      <c r="H33" s="277">
        <f>G33/(14*7)</f>
        <v>0.10204081632653061</v>
      </c>
      <c r="I33" s="275">
        <v>100</v>
      </c>
      <c r="J33" s="275">
        <v>39</v>
      </c>
      <c r="K33" s="278">
        <f t="shared" si="1"/>
        <v>10.204081632653061</v>
      </c>
      <c r="L33" s="279">
        <f t="shared" si="2"/>
        <v>83.96938775510205</v>
      </c>
      <c r="M33" s="323">
        <v>0.34</v>
      </c>
      <c r="N33" s="323">
        <v>0.2</v>
      </c>
      <c r="O33" s="225">
        <v>2.2</v>
      </c>
      <c r="P33" s="225">
        <f t="shared" si="3"/>
        <v>5.7099183673469405</v>
      </c>
      <c r="Q33" s="128">
        <f t="shared" si="5"/>
        <v>7.909918367346941</v>
      </c>
      <c r="R33" s="309" t="str">
        <f t="shared" si="4"/>
        <v>&gt;15</v>
      </c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</row>
    <row r="34" spans="1:65" ht="12.75">
      <c r="A34" s="285"/>
      <c r="B34" s="257" t="s">
        <v>74</v>
      </c>
      <c r="C34" s="282">
        <v>8229</v>
      </c>
      <c r="D34" s="259">
        <v>16</v>
      </c>
      <c r="E34" s="259">
        <v>20</v>
      </c>
      <c r="F34" s="260">
        <f t="shared" si="0"/>
        <v>0.08791208791208792</v>
      </c>
      <c r="G34" s="259">
        <v>20</v>
      </c>
      <c r="H34" s="261">
        <f>G34/(16*7)</f>
        <v>0.17857142857142858</v>
      </c>
      <c r="I34" s="259">
        <v>100</v>
      </c>
      <c r="J34" s="259">
        <v>61</v>
      </c>
      <c r="K34" s="225">
        <f t="shared" si="1"/>
        <v>17.857142857142858</v>
      </c>
      <c r="L34" s="262">
        <f t="shared" si="2"/>
        <v>146.94642857142858</v>
      </c>
      <c r="M34" s="301">
        <v>0.34</v>
      </c>
      <c r="N34" s="301">
        <v>0.2</v>
      </c>
      <c r="O34" s="225">
        <v>1.7</v>
      </c>
      <c r="P34" s="225">
        <f t="shared" si="3"/>
        <v>9.992357142857145</v>
      </c>
      <c r="Q34" s="128">
        <f t="shared" si="5"/>
        <v>11.692357142857144</v>
      </c>
      <c r="R34" s="309" t="str">
        <f t="shared" si="4"/>
        <v>&gt;15</v>
      </c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</row>
    <row r="35" spans="1:65" ht="12.75">
      <c r="A35" s="287"/>
      <c r="B35" s="265" t="s">
        <v>75</v>
      </c>
      <c r="C35" s="283">
        <v>8229</v>
      </c>
      <c r="D35" s="267">
        <v>50</v>
      </c>
      <c r="E35" s="267">
        <v>35</v>
      </c>
      <c r="F35" s="268">
        <f t="shared" si="0"/>
        <v>0.4807692307692308</v>
      </c>
      <c r="G35" s="267">
        <v>40</v>
      </c>
      <c r="H35" s="269">
        <f>G35/(17*7)</f>
        <v>0.33613445378151263</v>
      </c>
      <c r="I35" s="267">
        <v>100</v>
      </c>
      <c r="J35" s="267">
        <v>70</v>
      </c>
      <c r="K35" s="270">
        <f t="shared" si="1"/>
        <v>33.61344537815126</v>
      </c>
      <c r="L35" s="271">
        <f t="shared" si="2"/>
        <v>276.60504201680675</v>
      </c>
      <c r="M35" s="324">
        <v>0.34</v>
      </c>
      <c r="N35" s="324">
        <v>0.2</v>
      </c>
      <c r="O35" s="225">
        <v>1.7</v>
      </c>
      <c r="P35" s="225">
        <f t="shared" si="3"/>
        <v>18.80914285714286</v>
      </c>
      <c r="Q35" s="128" t="str">
        <f t="shared" si="5"/>
        <v>&gt;15</v>
      </c>
      <c r="R35" s="309" t="str">
        <f t="shared" si="4"/>
        <v>&gt;15</v>
      </c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</row>
    <row r="36" spans="1:65" ht="12.75">
      <c r="A36" s="285" t="s">
        <v>90</v>
      </c>
      <c r="B36" s="286" t="s">
        <v>73</v>
      </c>
      <c r="C36" s="282">
        <v>7766</v>
      </c>
      <c r="D36" s="259">
        <v>16</v>
      </c>
      <c r="E36" s="259">
        <v>10</v>
      </c>
      <c r="F36" s="260">
        <f t="shared" si="0"/>
        <v>0.04395604395604396</v>
      </c>
      <c r="G36" s="259">
        <v>10</v>
      </c>
      <c r="H36" s="261">
        <f>G36/(14*7)</f>
        <v>0.10204081632653061</v>
      </c>
      <c r="I36" s="259">
        <v>100</v>
      </c>
      <c r="J36" s="259">
        <v>39</v>
      </c>
      <c r="K36" s="225">
        <f t="shared" si="1"/>
        <v>10.204081632653061</v>
      </c>
      <c r="L36" s="262">
        <f t="shared" si="2"/>
        <v>79.24489795918367</v>
      </c>
      <c r="M36" s="301">
        <v>0.34</v>
      </c>
      <c r="N36" s="301">
        <v>0.2</v>
      </c>
      <c r="O36" s="278">
        <v>2.2</v>
      </c>
      <c r="P36" s="278">
        <f t="shared" si="3"/>
        <v>5.388653061224491</v>
      </c>
      <c r="Q36" s="280">
        <f t="shared" si="5"/>
        <v>7.588653061224491</v>
      </c>
      <c r="R36" s="310" t="str">
        <f t="shared" si="4"/>
        <v>&gt;15</v>
      </c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</row>
    <row r="37" spans="1:65" ht="12.75">
      <c r="A37" s="285" t="s">
        <v>91</v>
      </c>
      <c r="B37" s="286" t="s">
        <v>74</v>
      </c>
      <c r="C37" s="282">
        <v>7766</v>
      </c>
      <c r="D37" s="259">
        <v>16</v>
      </c>
      <c r="E37" s="259">
        <v>20</v>
      </c>
      <c r="F37" s="260">
        <f t="shared" si="0"/>
        <v>0.08791208791208792</v>
      </c>
      <c r="G37" s="259">
        <v>20</v>
      </c>
      <c r="H37" s="261">
        <f>G37/(16*7)</f>
        <v>0.17857142857142858</v>
      </c>
      <c r="I37" s="259">
        <v>100</v>
      </c>
      <c r="J37" s="259">
        <v>61</v>
      </c>
      <c r="K37" s="225">
        <f t="shared" si="1"/>
        <v>17.857142857142858</v>
      </c>
      <c r="L37" s="262">
        <f t="shared" si="2"/>
        <v>138.67857142857142</v>
      </c>
      <c r="M37" s="301">
        <v>0.34</v>
      </c>
      <c r="N37" s="301">
        <v>0.2</v>
      </c>
      <c r="O37" s="225">
        <v>1.7</v>
      </c>
      <c r="P37" s="225">
        <f t="shared" si="3"/>
        <v>9.430142857142858</v>
      </c>
      <c r="Q37" s="128">
        <f t="shared" si="5"/>
        <v>11.130142857142857</v>
      </c>
      <c r="R37" s="309" t="str">
        <f t="shared" si="4"/>
        <v>&gt;15</v>
      </c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</row>
    <row r="38" spans="1:65" ht="12.75">
      <c r="A38" s="287"/>
      <c r="B38" s="257" t="s">
        <v>75</v>
      </c>
      <c r="C38" s="282">
        <v>7766</v>
      </c>
      <c r="D38" s="259">
        <v>50</v>
      </c>
      <c r="E38" s="259">
        <v>35</v>
      </c>
      <c r="F38" s="260">
        <f t="shared" si="0"/>
        <v>0.4807692307692308</v>
      </c>
      <c r="G38" s="259">
        <v>40</v>
      </c>
      <c r="H38" s="261">
        <f>G38/(17*7)</f>
        <v>0.33613445378151263</v>
      </c>
      <c r="I38" s="259">
        <v>100</v>
      </c>
      <c r="J38" s="259">
        <v>70</v>
      </c>
      <c r="K38" s="225">
        <f t="shared" si="1"/>
        <v>33.61344537815126</v>
      </c>
      <c r="L38" s="262">
        <f t="shared" si="2"/>
        <v>261.0420168067227</v>
      </c>
      <c r="M38" s="301">
        <v>0.34</v>
      </c>
      <c r="N38" s="301">
        <v>0.2</v>
      </c>
      <c r="O38" s="270">
        <v>1.7</v>
      </c>
      <c r="P38" s="270">
        <f t="shared" si="3"/>
        <v>17.750857142857146</v>
      </c>
      <c r="Q38" s="158" t="str">
        <f t="shared" si="5"/>
        <v>&gt;15</v>
      </c>
      <c r="R38" s="311" t="str">
        <f t="shared" si="4"/>
        <v>&gt;15</v>
      </c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</row>
    <row r="39" spans="1:65" ht="12.75">
      <c r="A39" s="272" t="s">
        <v>92</v>
      </c>
      <c r="B39" s="273" t="s">
        <v>73</v>
      </c>
      <c r="C39" s="274">
        <v>5038</v>
      </c>
      <c r="D39" s="275">
        <v>16</v>
      </c>
      <c r="E39" s="275">
        <v>10</v>
      </c>
      <c r="F39" s="276">
        <f t="shared" si="0"/>
        <v>0.04395604395604396</v>
      </c>
      <c r="G39" s="275">
        <v>10</v>
      </c>
      <c r="H39" s="277">
        <f>G39/(14*7)</f>
        <v>0.10204081632653061</v>
      </c>
      <c r="I39" s="275">
        <v>100</v>
      </c>
      <c r="J39" s="275">
        <v>39</v>
      </c>
      <c r="K39" s="278">
        <f t="shared" si="1"/>
        <v>10.204081632653061</v>
      </c>
      <c r="L39" s="279">
        <f t="shared" si="2"/>
        <v>51.40816326530612</v>
      </c>
      <c r="M39" s="323">
        <v>0.34</v>
      </c>
      <c r="N39" s="323">
        <v>0.2</v>
      </c>
      <c r="O39" s="278">
        <v>2.2</v>
      </c>
      <c r="P39" s="278">
        <f t="shared" si="3"/>
        <v>3.495755102040817</v>
      </c>
      <c r="Q39" s="128">
        <f t="shared" si="5"/>
        <v>5.695755102040817</v>
      </c>
      <c r="R39" s="310" t="str">
        <f t="shared" si="4"/>
        <v>&gt;15</v>
      </c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</row>
    <row r="40" spans="1:65" ht="12.75">
      <c r="A40" s="285" t="s">
        <v>93</v>
      </c>
      <c r="B40" s="257" t="s">
        <v>74</v>
      </c>
      <c r="C40" s="282">
        <v>5038</v>
      </c>
      <c r="D40" s="259">
        <v>16</v>
      </c>
      <c r="E40" s="259">
        <v>20</v>
      </c>
      <c r="F40" s="260">
        <f t="shared" si="0"/>
        <v>0.08791208791208792</v>
      </c>
      <c r="G40" s="259">
        <v>20</v>
      </c>
      <c r="H40" s="261">
        <f>G40/(16*7)</f>
        <v>0.17857142857142858</v>
      </c>
      <c r="I40" s="259">
        <v>100</v>
      </c>
      <c r="J40" s="259">
        <v>61</v>
      </c>
      <c r="K40" s="225">
        <f t="shared" si="1"/>
        <v>17.857142857142858</v>
      </c>
      <c r="L40" s="262">
        <f t="shared" si="2"/>
        <v>89.96428571428571</v>
      </c>
      <c r="M40" s="301">
        <v>0.34</v>
      </c>
      <c r="N40" s="301">
        <v>0.2</v>
      </c>
      <c r="O40" s="225">
        <v>1.7</v>
      </c>
      <c r="P40" s="225">
        <f t="shared" si="3"/>
        <v>6.117571428571429</v>
      </c>
      <c r="Q40" s="128">
        <f t="shared" si="5"/>
        <v>7.817571428571429</v>
      </c>
      <c r="R40" s="309" t="str">
        <f t="shared" si="4"/>
        <v>&gt;15</v>
      </c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</row>
    <row r="41" spans="1:65" ht="13.5" thickBot="1">
      <c r="A41" s="290"/>
      <c r="B41" s="291" t="s">
        <v>75</v>
      </c>
      <c r="C41" s="292">
        <v>5038</v>
      </c>
      <c r="D41" s="293">
        <v>50</v>
      </c>
      <c r="E41" s="293">
        <v>35</v>
      </c>
      <c r="F41" s="294">
        <f t="shared" si="0"/>
        <v>0.4807692307692308</v>
      </c>
      <c r="G41" s="293">
        <v>40</v>
      </c>
      <c r="H41" s="295">
        <f>G41/(17*7)</f>
        <v>0.33613445378151263</v>
      </c>
      <c r="I41" s="293">
        <v>100</v>
      </c>
      <c r="J41" s="293">
        <v>70</v>
      </c>
      <c r="K41" s="237">
        <f t="shared" si="1"/>
        <v>33.61344537815126</v>
      </c>
      <c r="L41" s="296">
        <f t="shared" si="2"/>
        <v>169.34453781512607</v>
      </c>
      <c r="M41" s="305">
        <v>0.34</v>
      </c>
      <c r="N41" s="305">
        <v>0.2</v>
      </c>
      <c r="O41" s="237">
        <v>1.7</v>
      </c>
      <c r="P41" s="237">
        <f t="shared" si="3"/>
        <v>11.515428571428574</v>
      </c>
      <c r="Q41" s="297">
        <f t="shared" si="5"/>
        <v>13.215428571428573</v>
      </c>
      <c r="R41" s="312" t="str">
        <f t="shared" si="4"/>
        <v>&gt;15</v>
      </c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</row>
    <row r="42" spans="1:65" ht="13.5" thickTop="1">
      <c r="A42" t="s">
        <v>94</v>
      </c>
      <c r="B42" s="286"/>
      <c r="C42" s="282"/>
      <c r="D42" s="259"/>
      <c r="E42" s="259"/>
      <c r="F42" s="260"/>
      <c r="G42" s="259"/>
      <c r="H42" s="260"/>
      <c r="I42" s="259"/>
      <c r="J42" s="259"/>
      <c r="K42" s="301"/>
      <c r="L42" s="225"/>
      <c r="M42" s="301"/>
      <c r="N42" s="301"/>
      <c r="O42" s="301"/>
      <c r="P42" s="225"/>
      <c r="Q42" s="255"/>
      <c r="R42" s="253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</row>
    <row r="43" spans="1:65" ht="12.75">
      <c r="A43" t="s">
        <v>95</v>
      </c>
      <c r="B43" s="286"/>
      <c r="C43" s="282"/>
      <c r="D43" s="259"/>
      <c r="E43" s="259"/>
      <c r="F43" s="260"/>
      <c r="G43" s="259"/>
      <c r="H43" s="260"/>
      <c r="I43" s="259"/>
      <c r="J43" s="259"/>
      <c r="K43" s="301"/>
      <c r="L43" s="225"/>
      <c r="M43" s="301"/>
      <c r="N43" s="301"/>
      <c r="O43" s="301"/>
      <c r="P43" s="225"/>
      <c r="Q43" s="128"/>
      <c r="R43" s="225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</row>
    <row r="44" spans="1:65" ht="12.75">
      <c r="A44" t="s">
        <v>96</v>
      </c>
      <c r="B44" s="286"/>
      <c r="C44" s="282"/>
      <c r="D44" s="259"/>
      <c r="E44" s="259"/>
      <c r="F44" s="261"/>
      <c r="G44" s="259"/>
      <c r="H44" s="261"/>
      <c r="I44" s="259"/>
      <c r="J44" s="259"/>
      <c r="K44" s="301"/>
      <c r="L44" s="128"/>
      <c r="M44" s="301"/>
      <c r="N44" s="301"/>
      <c r="O44" s="301"/>
      <c r="P44" s="225"/>
      <c r="Q44" s="128"/>
      <c r="R44" s="225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</row>
    <row r="45" spans="1:65" ht="12.75">
      <c r="A45" t="s">
        <v>97</v>
      </c>
      <c r="B45" s="286"/>
      <c r="C45" s="282"/>
      <c r="D45" s="259"/>
      <c r="E45" s="259"/>
      <c r="F45" s="261"/>
      <c r="G45" s="259"/>
      <c r="H45" s="261"/>
      <c r="I45" s="259"/>
      <c r="J45" s="259"/>
      <c r="K45" s="301"/>
      <c r="L45" s="128"/>
      <c r="M45" s="301"/>
      <c r="N45" s="301"/>
      <c r="O45" s="301"/>
      <c r="P45" s="225"/>
      <c r="Q45" s="128"/>
      <c r="R45" s="225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</row>
    <row r="46" spans="1:65" ht="12.75">
      <c r="A46" s="325" t="s">
        <v>105</v>
      </c>
      <c r="B46" s="326"/>
      <c r="C46" s="206"/>
      <c r="D46" s="206"/>
      <c r="E46" s="327"/>
      <c r="F46" s="328"/>
      <c r="G46" s="327"/>
      <c r="H46" s="328"/>
      <c r="I46" s="327"/>
      <c r="J46" s="259"/>
      <c r="K46" s="301"/>
      <c r="L46" s="128"/>
      <c r="M46" s="301"/>
      <c r="N46" s="301"/>
      <c r="O46" s="301"/>
      <c r="P46" s="225"/>
      <c r="Q46" s="128"/>
      <c r="R46" s="225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</row>
    <row r="47" spans="1:65" ht="13.5" thickBot="1">
      <c r="A47" s="200"/>
      <c r="B47" s="236"/>
      <c r="C47" s="236"/>
      <c r="D47" s="236"/>
      <c r="E47" s="302"/>
      <c r="F47" s="329"/>
      <c r="G47" s="302"/>
      <c r="H47" s="329"/>
      <c r="I47" s="302"/>
      <c r="J47" s="302"/>
      <c r="K47" s="301"/>
      <c r="L47" s="129"/>
      <c r="M47" s="301"/>
      <c r="N47" s="301"/>
      <c r="O47" s="301"/>
      <c r="P47" s="225"/>
      <c r="Q47" s="297"/>
      <c r="R47" s="237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</row>
    <row r="48" spans="1:65" ht="13.5" thickTop="1">
      <c r="A48" s="239" t="s">
        <v>101</v>
      </c>
      <c r="B48" s="240"/>
      <c r="C48" s="240"/>
      <c r="D48" s="240"/>
      <c r="E48" s="240"/>
      <c r="F48" s="240"/>
      <c r="G48" s="240"/>
      <c r="H48" s="240"/>
      <c r="I48" s="240"/>
      <c r="J48" s="240"/>
      <c r="K48" s="306"/>
      <c r="L48" s="240"/>
      <c r="M48" s="307"/>
      <c r="N48" s="306"/>
      <c r="O48" s="306"/>
      <c r="P48" s="308"/>
      <c r="Q48" s="240"/>
      <c r="R48" s="99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</row>
    <row r="49" spans="1:65" s="100" customFormat="1" ht="77.25" thickBot="1">
      <c r="A49" s="242" t="s">
        <v>2</v>
      </c>
      <c r="B49" s="243" t="s">
        <v>51</v>
      </c>
      <c r="C49" s="244" t="s">
        <v>52</v>
      </c>
      <c r="D49" s="244" t="s">
        <v>53</v>
      </c>
      <c r="E49" s="244" t="s">
        <v>54</v>
      </c>
      <c r="F49" s="244" t="s">
        <v>55</v>
      </c>
      <c r="G49" s="244" t="s">
        <v>56</v>
      </c>
      <c r="H49" s="244" t="s">
        <v>57</v>
      </c>
      <c r="I49" s="244" t="s">
        <v>58</v>
      </c>
      <c r="J49" s="244" t="s">
        <v>59</v>
      </c>
      <c r="K49" s="244" t="s">
        <v>60</v>
      </c>
      <c r="L49" s="246" t="s">
        <v>61</v>
      </c>
      <c r="M49" s="244" t="s">
        <v>62</v>
      </c>
      <c r="N49" s="244" t="s">
        <v>63</v>
      </c>
      <c r="O49" s="244" t="s">
        <v>64</v>
      </c>
      <c r="P49" s="244" t="s">
        <v>65</v>
      </c>
      <c r="Q49" s="244" t="s">
        <v>102</v>
      </c>
      <c r="R49" s="246" t="s">
        <v>103</v>
      </c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</row>
    <row r="50" spans="1:65" s="100" customFormat="1" ht="13.5" customHeight="1" thickTop="1">
      <c r="A50" s="247" t="s">
        <v>19</v>
      </c>
      <c r="B50" s="286" t="s">
        <v>73</v>
      </c>
      <c r="C50" s="258">
        <v>100</v>
      </c>
      <c r="D50" s="259">
        <v>16</v>
      </c>
      <c r="E50" s="259">
        <v>10</v>
      </c>
      <c r="F50" s="260">
        <f aca="true" t="shared" si="6" ref="F50:F85">(D50*E50)/(52*70)</f>
        <v>0.04395604395604396</v>
      </c>
      <c r="G50" s="259">
        <v>10</v>
      </c>
      <c r="H50" s="261">
        <f>G50/(14*7)</f>
        <v>0.10204081632653061</v>
      </c>
      <c r="I50" s="259">
        <v>100</v>
      </c>
      <c r="J50" s="259">
        <v>39</v>
      </c>
      <c r="K50" s="225">
        <f aca="true" t="shared" si="7" ref="K50:K85">H50*I50</f>
        <v>10.204081632653061</v>
      </c>
      <c r="L50" s="309">
        <f aca="true" t="shared" si="8" ref="L50:L85">I50*C50*H50*10^-3</f>
        <v>1.0204081632653061</v>
      </c>
      <c r="M50" s="301">
        <v>0.34</v>
      </c>
      <c r="N50" s="301">
        <v>0.2</v>
      </c>
      <c r="O50" s="253">
        <v>2.2</v>
      </c>
      <c r="P50" s="253">
        <f aca="true" t="shared" si="9" ref="P50:P85">+L50*M50*N50</f>
        <v>0.06938775510204083</v>
      </c>
      <c r="Q50" s="255">
        <f aca="true" t="shared" si="10" ref="Q50:Q85">IF((O50+P50)&gt;15,"&lt;15",(O50+P50))</f>
        <v>2.269387755102041</v>
      </c>
      <c r="R50" s="322">
        <f aca="true" t="shared" si="11" ref="R50:R85">IF(((O50+P50)*(1.89^1.645))&gt;15,"&gt;15",(O50+P50)*(1.89^1.645))</f>
        <v>6.466784297226938</v>
      </c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</row>
    <row r="51" spans="1:65" ht="12.75">
      <c r="A51" s="247"/>
      <c r="B51" s="286" t="s">
        <v>74</v>
      </c>
      <c r="C51" s="258">
        <v>100</v>
      </c>
      <c r="D51" s="259">
        <v>16</v>
      </c>
      <c r="E51" s="259">
        <v>20</v>
      </c>
      <c r="F51" s="260">
        <f t="shared" si="6"/>
        <v>0.08791208791208792</v>
      </c>
      <c r="G51" s="259">
        <v>20</v>
      </c>
      <c r="H51" s="261">
        <f>G51/(16*7)</f>
        <v>0.17857142857142858</v>
      </c>
      <c r="I51" s="259">
        <v>100</v>
      </c>
      <c r="J51" s="259">
        <v>61</v>
      </c>
      <c r="K51" s="225">
        <f t="shared" si="7"/>
        <v>17.857142857142858</v>
      </c>
      <c r="L51" s="309">
        <f t="shared" si="8"/>
        <v>1.7857142857142858</v>
      </c>
      <c r="M51" s="301">
        <v>0.34</v>
      </c>
      <c r="N51" s="301">
        <v>0.2</v>
      </c>
      <c r="O51" s="225">
        <v>1.7</v>
      </c>
      <c r="P51" s="225">
        <f t="shared" si="9"/>
        <v>0.12142857142857144</v>
      </c>
      <c r="Q51" s="128">
        <f t="shared" si="10"/>
        <v>1.8214285714285714</v>
      </c>
      <c r="R51" s="309">
        <f t="shared" si="11"/>
        <v>5.190292252945182</v>
      </c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</row>
    <row r="52" spans="1:65" ht="12.75">
      <c r="A52" s="264"/>
      <c r="B52" s="257" t="s">
        <v>75</v>
      </c>
      <c r="C52" s="258">
        <v>100</v>
      </c>
      <c r="D52" s="259">
        <v>50</v>
      </c>
      <c r="E52" s="259">
        <v>35</v>
      </c>
      <c r="F52" s="260">
        <f t="shared" si="6"/>
        <v>0.4807692307692308</v>
      </c>
      <c r="G52" s="259">
        <v>40</v>
      </c>
      <c r="H52" s="261">
        <f>G52/(17*7)</f>
        <v>0.33613445378151263</v>
      </c>
      <c r="I52" s="259">
        <v>100</v>
      </c>
      <c r="J52" s="259">
        <v>70</v>
      </c>
      <c r="K52" s="225">
        <f t="shared" si="7"/>
        <v>33.61344537815126</v>
      </c>
      <c r="L52" s="309">
        <f t="shared" si="8"/>
        <v>3.3613445378151265</v>
      </c>
      <c r="M52" s="301">
        <v>0.34</v>
      </c>
      <c r="N52" s="301">
        <v>0.2</v>
      </c>
      <c r="O52" s="270">
        <v>1.7</v>
      </c>
      <c r="P52" s="270">
        <f t="shared" si="9"/>
        <v>0.22857142857142862</v>
      </c>
      <c r="Q52" s="158">
        <f t="shared" si="10"/>
        <v>1.9285714285714286</v>
      </c>
      <c r="R52" s="311">
        <f t="shared" si="11"/>
        <v>5.495603561941957</v>
      </c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</row>
    <row r="53" spans="1:65" ht="12.75">
      <c r="A53" s="272" t="s">
        <v>76</v>
      </c>
      <c r="B53" s="273" t="s">
        <v>73</v>
      </c>
      <c r="C53" s="274">
        <v>4023</v>
      </c>
      <c r="D53" s="275">
        <v>16</v>
      </c>
      <c r="E53" s="275">
        <v>10</v>
      </c>
      <c r="F53" s="276">
        <f t="shared" si="6"/>
        <v>0.04395604395604396</v>
      </c>
      <c r="G53" s="275">
        <v>10</v>
      </c>
      <c r="H53" s="277">
        <f>G53/(14*7)</f>
        <v>0.10204081632653061</v>
      </c>
      <c r="I53" s="275">
        <v>100</v>
      </c>
      <c r="J53" s="275">
        <v>39</v>
      </c>
      <c r="K53" s="278">
        <f t="shared" si="7"/>
        <v>10.204081632653061</v>
      </c>
      <c r="L53" s="310">
        <f t="shared" si="8"/>
        <v>41.05102040816327</v>
      </c>
      <c r="M53" s="323">
        <v>0.34</v>
      </c>
      <c r="N53" s="323">
        <v>0.2</v>
      </c>
      <c r="O53" s="278">
        <v>2.2</v>
      </c>
      <c r="P53" s="278">
        <f t="shared" si="9"/>
        <v>2.7914693877551024</v>
      </c>
      <c r="Q53" s="280">
        <f t="shared" si="10"/>
        <v>4.991469387755103</v>
      </c>
      <c r="R53" s="310">
        <f t="shared" si="11"/>
        <v>14.22355249086654</v>
      </c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</row>
    <row r="54" spans="1:65" ht="12.75">
      <c r="A54" s="247" t="s">
        <v>77</v>
      </c>
      <c r="B54" s="257" t="s">
        <v>74</v>
      </c>
      <c r="C54" s="282">
        <v>4023</v>
      </c>
      <c r="D54" s="259">
        <v>16</v>
      </c>
      <c r="E54" s="259">
        <v>20</v>
      </c>
      <c r="F54" s="260">
        <f t="shared" si="6"/>
        <v>0.08791208791208792</v>
      </c>
      <c r="G54" s="259">
        <v>20</v>
      </c>
      <c r="H54" s="261">
        <f>G54/(16*7)</f>
        <v>0.17857142857142858</v>
      </c>
      <c r="I54" s="259">
        <v>100</v>
      </c>
      <c r="J54" s="259">
        <v>61</v>
      </c>
      <c r="K54" s="225">
        <f t="shared" si="7"/>
        <v>17.857142857142858</v>
      </c>
      <c r="L54" s="309">
        <f t="shared" si="8"/>
        <v>71.83928571428571</v>
      </c>
      <c r="M54" s="301">
        <v>0.34</v>
      </c>
      <c r="N54" s="301">
        <v>0.2</v>
      </c>
      <c r="O54" s="225">
        <v>1.7</v>
      </c>
      <c r="P54" s="225">
        <f t="shared" si="9"/>
        <v>4.885071428571429</v>
      </c>
      <c r="Q54" s="128">
        <f t="shared" si="10"/>
        <v>6.585071428571429</v>
      </c>
      <c r="R54" s="309" t="str">
        <f t="shared" si="11"/>
        <v>&gt;15</v>
      </c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</row>
    <row r="55" spans="1:65" ht="12.75">
      <c r="A55" s="264"/>
      <c r="B55" s="265" t="s">
        <v>75</v>
      </c>
      <c r="C55" s="283">
        <v>4023</v>
      </c>
      <c r="D55" s="267">
        <v>50</v>
      </c>
      <c r="E55" s="267">
        <v>35</v>
      </c>
      <c r="F55" s="268">
        <f t="shared" si="6"/>
        <v>0.4807692307692308</v>
      </c>
      <c r="G55" s="267">
        <v>40</v>
      </c>
      <c r="H55" s="269">
        <f>G55/(17*7)</f>
        <v>0.33613445378151263</v>
      </c>
      <c r="I55" s="267">
        <v>100</v>
      </c>
      <c r="J55" s="267">
        <v>70</v>
      </c>
      <c r="K55" s="270">
        <f t="shared" si="7"/>
        <v>33.61344537815126</v>
      </c>
      <c r="L55" s="311">
        <f t="shared" si="8"/>
        <v>135.22689075630254</v>
      </c>
      <c r="M55" s="324">
        <v>0.34</v>
      </c>
      <c r="N55" s="324">
        <v>0.2</v>
      </c>
      <c r="O55" s="270">
        <v>1.7</v>
      </c>
      <c r="P55" s="270">
        <f t="shared" si="9"/>
        <v>9.195428571428574</v>
      </c>
      <c r="Q55" s="158">
        <f t="shared" si="10"/>
        <v>10.895428571428573</v>
      </c>
      <c r="R55" s="311" t="str">
        <f t="shared" si="11"/>
        <v>&gt;15</v>
      </c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</row>
    <row r="56" spans="1:65" ht="12.75">
      <c r="A56" s="285" t="s">
        <v>80</v>
      </c>
      <c r="B56" s="286" t="s">
        <v>73</v>
      </c>
      <c r="C56" s="282">
        <v>100</v>
      </c>
      <c r="D56" s="259">
        <v>16</v>
      </c>
      <c r="E56" s="259">
        <v>10</v>
      </c>
      <c r="F56" s="260">
        <f t="shared" si="6"/>
        <v>0.04395604395604396</v>
      </c>
      <c r="G56" s="259">
        <v>10</v>
      </c>
      <c r="H56" s="261">
        <f>G56/(14*7)</f>
        <v>0.10204081632653061</v>
      </c>
      <c r="I56" s="259">
        <v>100</v>
      </c>
      <c r="J56" s="259">
        <v>39</v>
      </c>
      <c r="K56" s="225">
        <f t="shared" si="7"/>
        <v>10.204081632653061</v>
      </c>
      <c r="L56" s="309">
        <f t="shared" si="8"/>
        <v>1.0204081632653061</v>
      </c>
      <c r="M56" s="301">
        <v>0.34</v>
      </c>
      <c r="N56" s="301">
        <v>0.2</v>
      </c>
      <c r="O56" s="278">
        <v>2.2</v>
      </c>
      <c r="P56" s="278">
        <f t="shared" si="9"/>
        <v>0.06938775510204083</v>
      </c>
      <c r="Q56" s="280">
        <f t="shared" si="10"/>
        <v>2.269387755102041</v>
      </c>
      <c r="R56" s="310">
        <f t="shared" si="11"/>
        <v>6.466784297226938</v>
      </c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</row>
    <row r="57" spans="1:65" ht="12.75">
      <c r="A57" s="285" t="s">
        <v>81</v>
      </c>
      <c r="B57" s="286" t="s">
        <v>74</v>
      </c>
      <c r="C57" s="282">
        <v>100</v>
      </c>
      <c r="D57" s="259">
        <v>16</v>
      </c>
      <c r="E57" s="259">
        <v>20</v>
      </c>
      <c r="F57" s="260">
        <f t="shared" si="6"/>
        <v>0.08791208791208792</v>
      </c>
      <c r="G57" s="259">
        <v>20</v>
      </c>
      <c r="H57" s="261">
        <f>G57/(16*7)</f>
        <v>0.17857142857142858</v>
      </c>
      <c r="I57" s="259">
        <v>100</v>
      </c>
      <c r="J57" s="259">
        <v>61</v>
      </c>
      <c r="K57" s="225">
        <f t="shared" si="7"/>
        <v>17.857142857142858</v>
      </c>
      <c r="L57" s="309">
        <f t="shared" si="8"/>
        <v>1.7857142857142858</v>
      </c>
      <c r="M57" s="301">
        <v>0.34</v>
      </c>
      <c r="N57" s="301">
        <v>0.2</v>
      </c>
      <c r="O57" s="225">
        <v>1.7</v>
      </c>
      <c r="P57" s="225">
        <f t="shared" si="9"/>
        <v>0.12142857142857144</v>
      </c>
      <c r="Q57" s="128">
        <f t="shared" si="10"/>
        <v>1.8214285714285714</v>
      </c>
      <c r="R57" s="309">
        <f t="shared" si="11"/>
        <v>5.190292252945182</v>
      </c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</row>
    <row r="58" spans="1:65" ht="12.75">
      <c r="A58" s="287"/>
      <c r="B58" s="257" t="s">
        <v>75</v>
      </c>
      <c r="C58" s="282">
        <v>100</v>
      </c>
      <c r="D58" s="259">
        <v>50</v>
      </c>
      <c r="E58" s="259">
        <v>35</v>
      </c>
      <c r="F58" s="260">
        <f t="shared" si="6"/>
        <v>0.4807692307692308</v>
      </c>
      <c r="G58" s="259">
        <v>40</v>
      </c>
      <c r="H58" s="261">
        <f>G58/(17*7)</f>
        <v>0.33613445378151263</v>
      </c>
      <c r="I58" s="259">
        <v>100</v>
      </c>
      <c r="J58" s="259">
        <v>70</v>
      </c>
      <c r="K58" s="225">
        <f t="shared" si="7"/>
        <v>33.61344537815126</v>
      </c>
      <c r="L58" s="309">
        <f t="shared" si="8"/>
        <v>3.3613445378151265</v>
      </c>
      <c r="M58" s="301">
        <v>0.34</v>
      </c>
      <c r="N58" s="301">
        <v>0.2</v>
      </c>
      <c r="O58" s="270">
        <v>1.7</v>
      </c>
      <c r="P58" s="270">
        <f t="shared" si="9"/>
        <v>0.22857142857142862</v>
      </c>
      <c r="Q58" s="158">
        <f t="shared" si="10"/>
        <v>1.9285714285714286</v>
      </c>
      <c r="R58" s="311">
        <f t="shared" si="11"/>
        <v>5.495603561941957</v>
      </c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</row>
    <row r="59" spans="1:65" ht="12.75">
      <c r="A59" s="285" t="s">
        <v>24</v>
      </c>
      <c r="B59" s="273" t="s">
        <v>73</v>
      </c>
      <c r="C59" s="274">
        <v>100</v>
      </c>
      <c r="D59" s="275">
        <v>16</v>
      </c>
      <c r="E59" s="275">
        <v>10</v>
      </c>
      <c r="F59" s="276">
        <f t="shared" si="6"/>
        <v>0.04395604395604396</v>
      </c>
      <c r="G59" s="330">
        <v>10</v>
      </c>
      <c r="H59" s="331">
        <f>G59/(14*7)</f>
        <v>0.10204081632653061</v>
      </c>
      <c r="I59" s="275">
        <v>100</v>
      </c>
      <c r="J59" s="330">
        <v>39</v>
      </c>
      <c r="K59" s="278">
        <f t="shared" si="7"/>
        <v>10.204081632653061</v>
      </c>
      <c r="L59" s="310">
        <f t="shared" si="8"/>
        <v>1.0204081632653061</v>
      </c>
      <c r="M59" s="323">
        <v>0.34</v>
      </c>
      <c r="N59" s="323">
        <v>0.2</v>
      </c>
      <c r="O59" s="278">
        <v>2.2</v>
      </c>
      <c r="P59" s="278">
        <f t="shared" si="9"/>
        <v>0.06938775510204083</v>
      </c>
      <c r="Q59" s="280">
        <f t="shared" si="10"/>
        <v>2.269387755102041</v>
      </c>
      <c r="R59" s="310">
        <f t="shared" si="11"/>
        <v>6.466784297226938</v>
      </c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</row>
    <row r="60" spans="1:65" ht="12.75">
      <c r="A60" s="285"/>
      <c r="B60" s="257" t="s">
        <v>74</v>
      </c>
      <c r="C60" s="282">
        <v>100</v>
      </c>
      <c r="D60" s="259">
        <v>16</v>
      </c>
      <c r="E60" s="259">
        <v>20</v>
      </c>
      <c r="F60" s="260">
        <f t="shared" si="6"/>
        <v>0.08791208791208792</v>
      </c>
      <c r="G60" s="327">
        <v>20</v>
      </c>
      <c r="H60" s="328">
        <f>G60/(16*7)</f>
        <v>0.17857142857142858</v>
      </c>
      <c r="I60" s="259">
        <v>100</v>
      </c>
      <c r="J60" s="327">
        <v>61</v>
      </c>
      <c r="K60" s="225">
        <f t="shared" si="7"/>
        <v>17.857142857142858</v>
      </c>
      <c r="L60" s="309">
        <f t="shared" si="8"/>
        <v>1.7857142857142858</v>
      </c>
      <c r="M60" s="301">
        <v>0.34</v>
      </c>
      <c r="N60" s="301">
        <v>0.2</v>
      </c>
      <c r="O60" s="225">
        <v>1.7</v>
      </c>
      <c r="P60" s="225">
        <f t="shared" si="9"/>
        <v>0.12142857142857144</v>
      </c>
      <c r="Q60" s="128">
        <f t="shared" si="10"/>
        <v>1.8214285714285714</v>
      </c>
      <c r="R60" s="309">
        <f t="shared" si="11"/>
        <v>5.190292252945182</v>
      </c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</row>
    <row r="61" spans="1:65" ht="12.75">
      <c r="A61" s="287"/>
      <c r="B61" s="265" t="s">
        <v>75</v>
      </c>
      <c r="C61" s="283">
        <v>100</v>
      </c>
      <c r="D61" s="267">
        <v>50</v>
      </c>
      <c r="E61" s="267">
        <v>35</v>
      </c>
      <c r="F61" s="268">
        <f t="shared" si="6"/>
        <v>0.4807692307692308</v>
      </c>
      <c r="G61" s="332">
        <v>40</v>
      </c>
      <c r="H61" s="333">
        <f>G61/(17*7)</f>
        <v>0.33613445378151263</v>
      </c>
      <c r="I61" s="267">
        <v>100</v>
      </c>
      <c r="J61" s="332">
        <v>70</v>
      </c>
      <c r="K61" s="270">
        <f t="shared" si="7"/>
        <v>33.61344537815126</v>
      </c>
      <c r="L61" s="311">
        <f t="shared" si="8"/>
        <v>3.3613445378151265</v>
      </c>
      <c r="M61" s="324">
        <v>0.34</v>
      </c>
      <c r="N61" s="324">
        <v>0.2</v>
      </c>
      <c r="O61" s="270">
        <v>1.7</v>
      </c>
      <c r="P61" s="270">
        <f t="shared" si="9"/>
        <v>0.22857142857142862</v>
      </c>
      <c r="Q61" s="158">
        <f t="shared" si="10"/>
        <v>1.9285714285714286</v>
      </c>
      <c r="R61" s="311">
        <f t="shared" si="11"/>
        <v>5.495603561941957</v>
      </c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</row>
    <row r="62" spans="1:65" ht="12.75">
      <c r="A62" s="285" t="s">
        <v>83</v>
      </c>
      <c r="B62" s="286" t="s">
        <v>73</v>
      </c>
      <c r="C62" s="282">
        <v>100</v>
      </c>
      <c r="D62" s="259">
        <v>16</v>
      </c>
      <c r="E62" s="259">
        <v>10</v>
      </c>
      <c r="F62" s="260">
        <f t="shared" si="6"/>
        <v>0.04395604395604396</v>
      </c>
      <c r="G62" s="259">
        <v>10</v>
      </c>
      <c r="H62" s="261">
        <f>G62/(14*7)</f>
        <v>0.10204081632653061</v>
      </c>
      <c r="I62" s="259">
        <v>100</v>
      </c>
      <c r="J62" s="259">
        <v>39</v>
      </c>
      <c r="K62" s="225">
        <f t="shared" si="7"/>
        <v>10.204081632653061</v>
      </c>
      <c r="L62" s="309">
        <f t="shared" si="8"/>
        <v>1.0204081632653061</v>
      </c>
      <c r="M62" s="301">
        <v>0.34</v>
      </c>
      <c r="N62" s="301">
        <v>0.2</v>
      </c>
      <c r="O62" s="278">
        <v>2.2</v>
      </c>
      <c r="P62" s="278">
        <f t="shared" si="9"/>
        <v>0.06938775510204083</v>
      </c>
      <c r="Q62" s="280">
        <f t="shared" si="10"/>
        <v>2.269387755102041</v>
      </c>
      <c r="R62" s="310">
        <f t="shared" si="11"/>
        <v>6.466784297226938</v>
      </c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</row>
    <row r="63" spans="1:65" ht="12.75">
      <c r="A63" s="285" t="s">
        <v>84</v>
      </c>
      <c r="B63" s="286" t="s">
        <v>74</v>
      </c>
      <c r="C63" s="282">
        <v>100</v>
      </c>
      <c r="D63" s="259">
        <v>16</v>
      </c>
      <c r="E63" s="259">
        <v>20</v>
      </c>
      <c r="F63" s="260">
        <f t="shared" si="6"/>
        <v>0.08791208791208792</v>
      </c>
      <c r="G63" s="259">
        <v>20</v>
      </c>
      <c r="H63" s="261">
        <f>G63/(16*7)</f>
        <v>0.17857142857142858</v>
      </c>
      <c r="I63" s="259">
        <v>100</v>
      </c>
      <c r="J63" s="259">
        <v>61</v>
      </c>
      <c r="K63" s="225">
        <f t="shared" si="7"/>
        <v>17.857142857142858</v>
      </c>
      <c r="L63" s="309">
        <f t="shared" si="8"/>
        <v>1.7857142857142858</v>
      </c>
      <c r="M63" s="301">
        <v>0.34</v>
      </c>
      <c r="N63" s="301">
        <v>0.2</v>
      </c>
      <c r="O63" s="225">
        <v>1.7</v>
      </c>
      <c r="P63" s="225">
        <f t="shared" si="9"/>
        <v>0.12142857142857144</v>
      </c>
      <c r="Q63" s="128">
        <f t="shared" si="10"/>
        <v>1.8214285714285714</v>
      </c>
      <c r="R63" s="309">
        <f t="shared" si="11"/>
        <v>5.190292252945182</v>
      </c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</row>
    <row r="64" spans="1:65" ht="12.75">
      <c r="A64" s="287"/>
      <c r="B64" s="257" t="s">
        <v>75</v>
      </c>
      <c r="C64" s="282">
        <v>100</v>
      </c>
      <c r="D64" s="259">
        <v>50</v>
      </c>
      <c r="E64" s="259">
        <v>35</v>
      </c>
      <c r="F64" s="260">
        <f t="shared" si="6"/>
        <v>0.4807692307692308</v>
      </c>
      <c r="G64" s="259">
        <v>40</v>
      </c>
      <c r="H64" s="261">
        <f>G64/(17*7)</f>
        <v>0.33613445378151263</v>
      </c>
      <c r="I64" s="259">
        <v>100</v>
      </c>
      <c r="J64" s="259">
        <v>70</v>
      </c>
      <c r="K64" s="225">
        <f t="shared" si="7"/>
        <v>33.61344537815126</v>
      </c>
      <c r="L64" s="309">
        <f t="shared" si="8"/>
        <v>3.3613445378151265</v>
      </c>
      <c r="M64" s="301">
        <v>0.34</v>
      </c>
      <c r="N64" s="301">
        <v>0.2</v>
      </c>
      <c r="O64" s="270">
        <v>1.7</v>
      </c>
      <c r="P64" s="270">
        <f t="shared" si="9"/>
        <v>0.22857142857142862</v>
      </c>
      <c r="Q64" s="158">
        <f t="shared" si="10"/>
        <v>1.9285714285714286</v>
      </c>
      <c r="R64" s="311">
        <f t="shared" si="11"/>
        <v>5.495603561941957</v>
      </c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</row>
    <row r="65" spans="1:65" ht="12.75">
      <c r="A65" s="288" t="s">
        <v>85</v>
      </c>
      <c r="B65" s="273" t="s">
        <v>73</v>
      </c>
      <c r="C65" s="274">
        <v>3954</v>
      </c>
      <c r="D65" s="275">
        <v>16</v>
      </c>
      <c r="E65" s="275">
        <v>10</v>
      </c>
      <c r="F65" s="276">
        <f t="shared" si="6"/>
        <v>0.04395604395604396</v>
      </c>
      <c r="G65" s="275">
        <v>10</v>
      </c>
      <c r="H65" s="277">
        <f>G65/(14*7)</f>
        <v>0.10204081632653061</v>
      </c>
      <c r="I65" s="275">
        <v>100</v>
      </c>
      <c r="J65" s="275">
        <v>39</v>
      </c>
      <c r="K65" s="278">
        <f t="shared" si="7"/>
        <v>10.204081632653061</v>
      </c>
      <c r="L65" s="310">
        <f t="shared" si="8"/>
        <v>40.34693877551021</v>
      </c>
      <c r="M65" s="323">
        <v>0.34</v>
      </c>
      <c r="N65" s="323">
        <v>0.2</v>
      </c>
      <c r="O65" s="278">
        <v>2.2</v>
      </c>
      <c r="P65" s="278">
        <f t="shared" si="9"/>
        <v>2.7435918367346948</v>
      </c>
      <c r="Q65" s="280">
        <f t="shared" si="10"/>
        <v>4.943591836734695</v>
      </c>
      <c r="R65" s="310">
        <f t="shared" si="11"/>
        <v>14.087121951646267</v>
      </c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</row>
    <row r="66" spans="1:65" ht="12.75">
      <c r="A66" s="285" t="s">
        <v>27</v>
      </c>
      <c r="B66" s="257" t="s">
        <v>74</v>
      </c>
      <c r="C66" s="282">
        <v>3954</v>
      </c>
      <c r="D66" s="259">
        <v>16</v>
      </c>
      <c r="E66" s="259">
        <v>20</v>
      </c>
      <c r="F66" s="260">
        <f t="shared" si="6"/>
        <v>0.08791208791208792</v>
      </c>
      <c r="G66" s="259">
        <v>20</v>
      </c>
      <c r="H66" s="261">
        <f>G66/(16*7)</f>
        <v>0.17857142857142858</v>
      </c>
      <c r="I66" s="259">
        <v>100</v>
      </c>
      <c r="J66" s="259">
        <v>61</v>
      </c>
      <c r="K66" s="225">
        <f t="shared" si="7"/>
        <v>17.857142857142858</v>
      </c>
      <c r="L66" s="309">
        <f t="shared" si="8"/>
        <v>70.60714285714286</v>
      </c>
      <c r="M66" s="301">
        <v>0.34</v>
      </c>
      <c r="N66" s="301">
        <v>0.2</v>
      </c>
      <c r="O66" s="225">
        <v>1.7</v>
      </c>
      <c r="P66" s="225">
        <f t="shared" si="9"/>
        <v>4.801285714285715</v>
      </c>
      <c r="Q66" s="128">
        <f t="shared" si="10"/>
        <v>6.501285714285715</v>
      </c>
      <c r="R66" s="309" t="str">
        <f t="shared" si="11"/>
        <v>&gt;15</v>
      </c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</row>
    <row r="67" spans="1:65" ht="12.75">
      <c r="A67" s="287"/>
      <c r="B67" s="265" t="s">
        <v>75</v>
      </c>
      <c r="C67" s="283">
        <v>3954</v>
      </c>
      <c r="D67" s="267">
        <v>50</v>
      </c>
      <c r="E67" s="267">
        <v>35</v>
      </c>
      <c r="F67" s="268">
        <f t="shared" si="6"/>
        <v>0.4807692307692308</v>
      </c>
      <c r="G67" s="267">
        <v>40</v>
      </c>
      <c r="H67" s="269">
        <f>G67/(17*7)</f>
        <v>0.33613445378151263</v>
      </c>
      <c r="I67" s="267">
        <v>100</v>
      </c>
      <c r="J67" s="267">
        <v>70</v>
      </c>
      <c r="K67" s="270">
        <f t="shared" si="7"/>
        <v>33.61344537815126</v>
      </c>
      <c r="L67" s="311">
        <f t="shared" si="8"/>
        <v>132.9075630252101</v>
      </c>
      <c r="M67" s="324">
        <v>0.34</v>
      </c>
      <c r="N67" s="324">
        <v>0.2</v>
      </c>
      <c r="O67" s="270">
        <v>1.7</v>
      </c>
      <c r="P67" s="270">
        <f t="shared" si="9"/>
        <v>9.037714285714287</v>
      </c>
      <c r="Q67" s="158">
        <f t="shared" si="10"/>
        <v>10.737714285714286</v>
      </c>
      <c r="R67" s="311" t="str">
        <f t="shared" si="11"/>
        <v>&gt;15</v>
      </c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</row>
    <row r="68" spans="1:65" ht="12.75">
      <c r="A68" s="285" t="s">
        <v>27</v>
      </c>
      <c r="B68" s="286" t="s">
        <v>73</v>
      </c>
      <c r="C68" s="282">
        <v>100</v>
      </c>
      <c r="D68" s="259">
        <v>16</v>
      </c>
      <c r="E68" s="259">
        <v>10</v>
      </c>
      <c r="F68" s="260">
        <f t="shared" si="6"/>
        <v>0.04395604395604396</v>
      </c>
      <c r="G68" s="259">
        <v>10</v>
      </c>
      <c r="H68" s="261">
        <f>G68/(14*7)</f>
        <v>0.10204081632653061</v>
      </c>
      <c r="I68" s="259">
        <v>100</v>
      </c>
      <c r="J68" s="259">
        <v>39</v>
      </c>
      <c r="K68" s="225">
        <f t="shared" si="7"/>
        <v>10.204081632653061</v>
      </c>
      <c r="L68" s="309">
        <f t="shared" si="8"/>
        <v>1.0204081632653061</v>
      </c>
      <c r="M68" s="301">
        <v>0.34</v>
      </c>
      <c r="N68" s="301">
        <v>0.2</v>
      </c>
      <c r="O68" s="278">
        <v>2.2</v>
      </c>
      <c r="P68" s="278">
        <f t="shared" si="9"/>
        <v>0.06938775510204083</v>
      </c>
      <c r="Q68" s="280">
        <f t="shared" si="10"/>
        <v>2.269387755102041</v>
      </c>
      <c r="R68" s="310">
        <f t="shared" si="11"/>
        <v>6.466784297226938</v>
      </c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</row>
    <row r="69" spans="1:65" ht="12.75">
      <c r="A69" s="285"/>
      <c r="B69" s="286" t="s">
        <v>74</v>
      </c>
      <c r="C69" s="282">
        <v>100</v>
      </c>
      <c r="D69" s="259">
        <v>16</v>
      </c>
      <c r="E69" s="259">
        <v>20</v>
      </c>
      <c r="F69" s="260">
        <f t="shared" si="6"/>
        <v>0.08791208791208792</v>
      </c>
      <c r="G69" s="259">
        <v>20</v>
      </c>
      <c r="H69" s="261">
        <f>G69/(16*7)</f>
        <v>0.17857142857142858</v>
      </c>
      <c r="I69" s="259">
        <v>100</v>
      </c>
      <c r="J69" s="259">
        <v>61</v>
      </c>
      <c r="K69" s="225">
        <f t="shared" si="7"/>
        <v>17.857142857142858</v>
      </c>
      <c r="L69" s="309">
        <f t="shared" si="8"/>
        <v>1.7857142857142858</v>
      </c>
      <c r="M69" s="301">
        <v>0.34</v>
      </c>
      <c r="N69" s="301">
        <v>0.2</v>
      </c>
      <c r="O69" s="225">
        <v>1.7</v>
      </c>
      <c r="P69" s="225">
        <f t="shared" si="9"/>
        <v>0.12142857142857144</v>
      </c>
      <c r="Q69" s="128">
        <f t="shared" si="10"/>
        <v>1.8214285714285714</v>
      </c>
      <c r="R69" s="309">
        <f t="shared" si="11"/>
        <v>5.190292252945182</v>
      </c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</row>
    <row r="70" spans="1:65" ht="12.75">
      <c r="A70" s="287"/>
      <c r="B70" s="257" t="s">
        <v>75</v>
      </c>
      <c r="C70" s="282">
        <v>100</v>
      </c>
      <c r="D70" s="259">
        <v>50</v>
      </c>
      <c r="E70" s="259">
        <v>35</v>
      </c>
      <c r="F70" s="260">
        <f t="shared" si="6"/>
        <v>0.4807692307692308</v>
      </c>
      <c r="G70" s="259">
        <v>40</v>
      </c>
      <c r="H70" s="261">
        <f>G70/(17*7)</f>
        <v>0.33613445378151263</v>
      </c>
      <c r="I70" s="259">
        <v>100</v>
      </c>
      <c r="J70" s="259">
        <v>70</v>
      </c>
      <c r="K70" s="225">
        <f t="shared" si="7"/>
        <v>33.61344537815126</v>
      </c>
      <c r="L70" s="309">
        <f t="shared" si="8"/>
        <v>3.3613445378151265</v>
      </c>
      <c r="M70" s="301">
        <v>0.34</v>
      </c>
      <c r="N70" s="301">
        <v>0.2</v>
      </c>
      <c r="O70" s="270">
        <v>1.7</v>
      </c>
      <c r="P70" s="270">
        <f t="shared" si="9"/>
        <v>0.22857142857142862</v>
      </c>
      <c r="Q70" s="158">
        <f t="shared" si="10"/>
        <v>1.9285714285714286</v>
      </c>
      <c r="R70" s="311">
        <f t="shared" si="11"/>
        <v>5.495603561941957</v>
      </c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</row>
    <row r="71" spans="1:65" ht="12.75">
      <c r="A71" s="285" t="s">
        <v>87</v>
      </c>
      <c r="B71" s="273" t="s">
        <v>73</v>
      </c>
      <c r="C71" s="274">
        <v>2406</v>
      </c>
      <c r="D71" s="275">
        <v>16</v>
      </c>
      <c r="E71" s="275">
        <v>10</v>
      </c>
      <c r="F71" s="276">
        <f t="shared" si="6"/>
        <v>0.04395604395604396</v>
      </c>
      <c r="G71" s="275">
        <v>10</v>
      </c>
      <c r="H71" s="277">
        <f>G71/(14*7)</f>
        <v>0.10204081632653061</v>
      </c>
      <c r="I71" s="275">
        <v>100</v>
      </c>
      <c r="J71" s="275">
        <v>39</v>
      </c>
      <c r="K71" s="278">
        <f t="shared" si="7"/>
        <v>10.204081632653061</v>
      </c>
      <c r="L71" s="310">
        <f t="shared" si="8"/>
        <v>24.551020408163264</v>
      </c>
      <c r="M71" s="323">
        <v>0.34</v>
      </c>
      <c r="N71" s="323">
        <v>0.2</v>
      </c>
      <c r="O71" s="278">
        <v>2.2</v>
      </c>
      <c r="P71" s="278">
        <f t="shared" si="9"/>
        <v>1.6694693877551021</v>
      </c>
      <c r="Q71" s="280">
        <f t="shared" si="10"/>
        <v>3.8694693877551023</v>
      </c>
      <c r="R71" s="310">
        <f t="shared" si="11"/>
        <v>11.026332463052306</v>
      </c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</row>
    <row r="72" spans="1:65" ht="12.75">
      <c r="A72" s="285" t="s">
        <v>30</v>
      </c>
      <c r="B72" s="257" t="s">
        <v>74</v>
      </c>
      <c r="C72" s="282">
        <v>2406</v>
      </c>
      <c r="D72" s="259">
        <v>16</v>
      </c>
      <c r="E72" s="259">
        <v>20</v>
      </c>
      <c r="F72" s="260">
        <f t="shared" si="6"/>
        <v>0.08791208791208792</v>
      </c>
      <c r="G72" s="259">
        <v>20</v>
      </c>
      <c r="H72" s="261">
        <f>G72/(16*7)</f>
        <v>0.17857142857142858</v>
      </c>
      <c r="I72" s="259">
        <v>100</v>
      </c>
      <c r="J72" s="259">
        <v>61</v>
      </c>
      <c r="K72" s="225">
        <f t="shared" si="7"/>
        <v>17.857142857142858</v>
      </c>
      <c r="L72" s="309">
        <f t="shared" si="8"/>
        <v>42.964285714285715</v>
      </c>
      <c r="M72" s="301">
        <v>0.34</v>
      </c>
      <c r="N72" s="301">
        <v>0.2</v>
      </c>
      <c r="O72" s="225">
        <v>1.7</v>
      </c>
      <c r="P72" s="225">
        <f t="shared" si="9"/>
        <v>2.921571428571429</v>
      </c>
      <c r="Q72" s="128">
        <f t="shared" si="10"/>
        <v>4.621571428571429</v>
      </c>
      <c r="R72" s="309">
        <f t="shared" si="11"/>
        <v>13.169501543139576</v>
      </c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</row>
    <row r="73" spans="1:65" ht="12.75">
      <c r="A73" s="287"/>
      <c r="B73" s="265" t="s">
        <v>75</v>
      </c>
      <c r="C73" s="283">
        <v>2406</v>
      </c>
      <c r="D73" s="267">
        <v>50</v>
      </c>
      <c r="E73" s="267">
        <v>35</v>
      </c>
      <c r="F73" s="268">
        <f t="shared" si="6"/>
        <v>0.4807692307692308</v>
      </c>
      <c r="G73" s="267">
        <v>40</v>
      </c>
      <c r="H73" s="269">
        <f>G73/(17*7)</f>
        <v>0.33613445378151263</v>
      </c>
      <c r="I73" s="267">
        <v>100</v>
      </c>
      <c r="J73" s="267">
        <v>70</v>
      </c>
      <c r="K73" s="270">
        <f t="shared" si="7"/>
        <v>33.61344537815126</v>
      </c>
      <c r="L73" s="311">
        <f t="shared" si="8"/>
        <v>80.87394957983194</v>
      </c>
      <c r="M73" s="324">
        <v>0.34</v>
      </c>
      <c r="N73" s="324">
        <v>0.2</v>
      </c>
      <c r="O73" s="270">
        <v>1.7</v>
      </c>
      <c r="P73" s="270">
        <f t="shared" si="9"/>
        <v>5.499428571428573</v>
      </c>
      <c r="Q73" s="158">
        <f t="shared" si="10"/>
        <v>7.199428571428573</v>
      </c>
      <c r="R73" s="311" t="str">
        <f t="shared" si="11"/>
        <v>&gt;15</v>
      </c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</row>
    <row r="74" spans="1:65" ht="12.75">
      <c r="A74" s="285" t="s">
        <v>88</v>
      </c>
      <c r="B74" s="273" t="s">
        <v>73</v>
      </c>
      <c r="C74" s="274">
        <v>100</v>
      </c>
      <c r="D74" s="275">
        <v>16</v>
      </c>
      <c r="E74" s="275">
        <v>10</v>
      </c>
      <c r="F74" s="276">
        <f t="shared" si="6"/>
        <v>0.04395604395604396</v>
      </c>
      <c r="G74" s="275">
        <v>10</v>
      </c>
      <c r="H74" s="277">
        <f>G74/(14*7)</f>
        <v>0.10204081632653061</v>
      </c>
      <c r="I74" s="275">
        <v>100</v>
      </c>
      <c r="J74" s="275">
        <v>39</v>
      </c>
      <c r="K74" s="278">
        <f t="shared" si="7"/>
        <v>10.204081632653061</v>
      </c>
      <c r="L74" s="310">
        <f t="shared" si="8"/>
        <v>1.0204081632653061</v>
      </c>
      <c r="M74" s="323">
        <v>0.34</v>
      </c>
      <c r="N74" s="323">
        <v>0.2</v>
      </c>
      <c r="O74" s="278">
        <v>2.2</v>
      </c>
      <c r="P74" s="278">
        <f t="shared" si="9"/>
        <v>0.06938775510204083</v>
      </c>
      <c r="Q74" s="280">
        <f t="shared" si="10"/>
        <v>2.269387755102041</v>
      </c>
      <c r="R74" s="310">
        <f t="shared" si="11"/>
        <v>6.466784297226938</v>
      </c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</row>
    <row r="75" spans="1:65" ht="12.75">
      <c r="A75" s="285" t="s">
        <v>89</v>
      </c>
      <c r="B75" s="257" t="s">
        <v>74</v>
      </c>
      <c r="C75" s="282">
        <v>100</v>
      </c>
      <c r="D75" s="259">
        <v>16</v>
      </c>
      <c r="E75" s="259">
        <v>20</v>
      </c>
      <c r="F75" s="260">
        <f t="shared" si="6"/>
        <v>0.08791208791208792</v>
      </c>
      <c r="G75" s="259">
        <v>20</v>
      </c>
      <c r="H75" s="261">
        <f>G75/(16*7)</f>
        <v>0.17857142857142858</v>
      </c>
      <c r="I75" s="259">
        <v>100</v>
      </c>
      <c r="J75" s="259">
        <v>61</v>
      </c>
      <c r="K75" s="225">
        <f t="shared" si="7"/>
        <v>17.857142857142858</v>
      </c>
      <c r="L75" s="309">
        <f t="shared" si="8"/>
        <v>1.7857142857142858</v>
      </c>
      <c r="M75" s="301">
        <v>0.34</v>
      </c>
      <c r="N75" s="301">
        <v>0.2</v>
      </c>
      <c r="O75" s="225">
        <v>1.7</v>
      </c>
      <c r="P75" s="225">
        <f t="shared" si="9"/>
        <v>0.12142857142857144</v>
      </c>
      <c r="Q75" s="128">
        <f t="shared" si="10"/>
        <v>1.8214285714285714</v>
      </c>
      <c r="R75" s="309">
        <f t="shared" si="11"/>
        <v>5.190292252945182</v>
      </c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</row>
    <row r="76" spans="1:65" ht="12.75">
      <c r="A76" s="287"/>
      <c r="B76" s="265" t="s">
        <v>75</v>
      </c>
      <c r="C76" s="283">
        <v>100</v>
      </c>
      <c r="D76" s="267">
        <v>50</v>
      </c>
      <c r="E76" s="267">
        <v>35</v>
      </c>
      <c r="F76" s="268">
        <f t="shared" si="6"/>
        <v>0.4807692307692308</v>
      </c>
      <c r="G76" s="267">
        <v>40</v>
      </c>
      <c r="H76" s="269">
        <f>G76/(17*7)</f>
        <v>0.33613445378151263</v>
      </c>
      <c r="I76" s="267">
        <v>100</v>
      </c>
      <c r="J76" s="267">
        <v>70</v>
      </c>
      <c r="K76" s="270">
        <f t="shared" si="7"/>
        <v>33.61344537815126</v>
      </c>
      <c r="L76" s="311">
        <f t="shared" si="8"/>
        <v>3.3613445378151265</v>
      </c>
      <c r="M76" s="324">
        <v>0.34</v>
      </c>
      <c r="N76" s="324">
        <v>0.2</v>
      </c>
      <c r="O76" s="270">
        <v>1.7</v>
      </c>
      <c r="P76" s="270">
        <f t="shared" si="9"/>
        <v>0.22857142857142862</v>
      </c>
      <c r="Q76" s="158">
        <f t="shared" si="10"/>
        <v>1.9285714285714286</v>
      </c>
      <c r="R76" s="311">
        <f t="shared" si="11"/>
        <v>5.495603561941957</v>
      </c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</row>
    <row r="77" spans="1:65" ht="12.75">
      <c r="A77" s="285" t="s">
        <v>82</v>
      </c>
      <c r="B77" s="273" t="s">
        <v>73</v>
      </c>
      <c r="C77" s="274">
        <v>100</v>
      </c>
      <c r="D77" s="275">
        <v>16</v>
      </c>
      <c r="E77" s="275">
        <v>10</v>
      </c>
      <c r="F77" s="276">
        <f t="shared" si="6"/>
        <v>0.04395604395604396</v>
      </c>
      <c r="G77" s="275">
        <v>10</v>
      </c>
      <c r="H77" s="277">
        <f>G77/(14*7)</f>
        <v>0.10204081632653061</v>
      </c>
      <c r="I77" s="275">
        <v>100</v>
      </c>
      <c r="J77" s="275">
        <v>39</v>
      </c>
      <c r="K77" s="278">
        <f t="shared" si="7"/>
        <v>10.204081632653061</v>
      </c>
      <c r="L77" s="310">
        <f t="shared" si="8"/>
        <v>1.0204081632653061</v>
      </c>
      <c r="M77" s="323">
        <v>0.34</v>
      </c>
      <c r="N77" s="323">
        <v>0.2</v>
      </c>
      <c r="O77" s="278">
        <v>2.2</v>
      </c>
      <c r="P77" s="278">
        <f t="shared" si="9"/>
        <v>0.06938775510204083</v>
      </c>
      <c r="Q77" s="280">
        <f t="shared" si="10"/>
        <v>2.269387755102041</v>
      </c>
      <c r="R77" s="310">
        <f t="shared" si="11"/>
        <v>6.466784297226938</v>
      </c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</row>
    <row r="78" spans="1:65" ht="12.75">
      <c r="A78" s="285"/>
      <c r="B78" s="257" t="s">
        <v>74</v>
      </c>
      <c r="C78" s="282">
        <v>100</v>
      </c>
      <c r="D78" s="259">
        <v>16</v>
      </c>
      <c r="E78" s="259">
        <v>20</v>
      </c>
      <c r="F78" s="260">
        <f t="shared" si="6"/>
        <v>0.08791208791208792</v>
      </c>
      <c r="G78" s="259">
        <v>20</v>
      </c>
      <c r="H78" s="261">
        <f>G78/(16*7)</f>
        <v>0.17857142857142858</v>
      </c>
      <c r="I78" s="259">
        <v>100</v>
      </c>
      <c r="J78" s="259">
        <v>61</v>
      </c>
      <c r="K78" s="225">
        <f t="shared" si="7"/>
        <v>17.857142857142858</v>
      </c>
      <c r="L78" s="309">
        <f t="shared" si="8"/>
        <v>1.7857142857142858</v>
      </c>
      <c r="M78" s="301">
        <v>0.34</v>
      </c>
      <c r="N78" s="301">
        <v>0.2</v>
      </c>
      <c r="O78" s="225">
        <v>1.7</v>
      </c>
      <c r="P78" s="225">
        <f t="shared" si="9"/>
        <v>0.12142857142857144</v>
      </c>
      <c r="Q78" s="128">
        <f t="shared" si="10"/>
        <v>1.8214285714285714</v>
      </c>
      <c r="R78" s="309">
        <f t="shared" si="11"/>
        <v>5.190292252945182</v>
      </c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</row>
    <row r="79" spans="1:65" ht="12.75">
      <c r="A79" s="287"/>
      <c r="B79" s="265" t="s">
        <v>75</v>
      </c>
      <c r="C79" s="283">
        <v>100</v>
      </c>
      <c r="D79" s="267">
        <v>50</v>
      </c>
      <c r="E79" s="267">
        <v>35</v>
      </c>
      <c r="F79" s="268">
        <f t="shared" si="6"/>
        <v>0.4807692307692308</v>
      </c>
      <c r="G79" s="267">
        <v>40</v>
      </c>
      <c r="H79" s="269">
        <f>G79/(17*7)</f>
        <v>0.33613445378151263</v>
      </c>
      <c r="I79" s="267">
        <v>100</v>
      </c>
      <c r="J79" s="267">
        <v>70</v>
      </c>
      <c r="K79" s="270">
        <f t="shared" si="7"/>
        <v>33.61344537815126</v>
      </c>
      <c r="L79" s="311">
        <f t="shared" si="8"/>
        <v>3.3613445378151265</v>
      </c>
      <c r="M79" s="324">
        <v>0.34</v>
      </c>
      <c r="N79" s="324">
        <v>0.2</v>
      </c>
      <c r="O79" s="270">
        <v>1.7</v>
      </c>
      <c r="P79" s="270">
        <f t="shared" si="9"/>
        <v>0.22857142857142862</v>
      </c>
      <c r="Q79" s="158">
        <f t="shared" si="10"/>
        <v>1.9285714285714286</v>
      </c>
      <c r="R79" s="311">
        <f t="shared" si="11"/>
        <v>5.495603561941957</v>
      </c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</row>
    <row r="80" spans="1:65" ht="12.75">
      <c r="A80" s="285" t="s">
        <v>90</v>
      </c>
      <c r="B80" s="273" t="s">
        <v>73</v>
      </c>
      <c r="C80" s="274">
        <v>84</v>
      </c>
      <c r="D80" s="275">
        <v>16</v>
      </c>
      <c r="E80" s="275">
        <v>10</v>
      </c>
      <c r="F80" s="276">
        <f t="shared" si="6"/>
        <v>0.04395604395604396</v>
      </c>
      <c r="G80" s="275">
        <v>10</v>
      </c>
      <c r="H80" s="277">
        <f>G80/(14*7)</f>
        <v>0.10204081632653061</v>
      </c>
      <c r="I80" s="275">
        <v>100</v>
      </c>
      <c r="J80" s="275">
        <v>39</v>
      </c>
      <c r="K80" s="278">
        <f t="shared" si="7"/>
        <v>10.204081632653061</v>
      </c>
      <c r="L80" s="310">
        <f t="shared" si="8"/>
        <v>0.8571428571428571</v>
      </c>
      <c r="M80" s="323">
        <v>0.34</v>
      </c>
      <c r="N80" s="323">
        <v>0.2</v>
      </c>
      <c r="O80" s="278">
        <v>2.2</v>
      </c>
      <c r="P80" s="278">
        <f t="shared" si="9"/>
        <v>0.05828571428571429</v>
      </c>
      <c r="Q80" s="280">
        <f t="shared" si="10"/>
        <v>2.2582857142857145</v>
      </c>
      <c r="R80" s="310">
        <f t="shared" si="11"/>
        <v>6.435148230161367</v>
      </c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</row>
    <row r="81" spans="1:65" ht="12.75">
      <c r="A81" s="285" t="s">
        <v>91</v>
      </c>
      <c r="B81" s="257" t="s">
        <v>74</v>
      </c>
      <c r="C81" s="282">
        <v>84</v>
      </c>
      <c r="D81" s="259">
        <v>16</v>
      </c>
      <c r="E81" s="259">
        <v>20</v>
      </c>
      <c r="F81" s="260">
        <f t="shared" si="6"/>
        <v>0.08791208791208792</v>
      </c>
      <c r="G81" s="259">
        <v>20</v>
      </c>
      <c r="H81" s="261">
        <f>G81/(16*7)</f>
        <v>0.17857142857142858</v>
      </c>
      <c r="I81" s="259">
        <v>100</v>
      </c>
      <c r="J81" s="259">
        <v>61</v>
      </c>
      <c r="K81" s="225">
        <f t="shared" si="7"/>
        <v>17.857142857142858</v>
      </c>
      <c r="L81" s="309">
        <f t="shared" si="8"/>
        <v>1.5</v>
      </c>
      <c r="M81" s="301">
        <v>0.34</v>
      </c>
      <c r="N81" s="301">
        <v>0.2</v>
      </c>
      <c r="O81" s="225">
        <v>1.7</v>
      </c>
      <c r="P81" s="225">
        <f t="shared" si="9"/>
        <v>0.10200000000000001</v>
      </c>
      <c r="Q81" s="128">
        <f t="shared" si="10"/>
        <v>1.802</v>
      </c>
      <c r="R81" s="309">
        <f t="shared" si="11"/>
        <v>5.134929135580433</v>
      </c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</row>
    <row r="82" spans="1:65" ht="12.75">
      <c r="A82" s="287"/>
      <c r="B82" s="265" t="s">
        <v>75</v>
      </c>
      <c r="C82" s="283">
        <v>84</v>
      </c>
      <c r="D82" s="267">
        <v>50</v>
      </c>
      <c r="E82" s="267">
        <v>35</v>
      </c>
      <c r="F82" s="268">
        <f t="shared" si="6"/>
        <v>0.4807692307692308</v>
      </c>
      <c r="G82" s="267">
        <v>40</v>
      </c>
      <c r="H82" s="269">
        <f>G82/(17*7)</f>
        <v>0.33613445378151263</v>
      </c>
      <c r="I82" s="267">
        <v>100</v>
      </c>
      <c r="J82" s="267">
        <v>70</v>
      </c>
      <c r="K82" s="270">
        <f t="shared" si="7"/>
        <v>33.61344537815126</v>
      </c>
      <c r="L82" s="311">
        <f t="shared" si="8"/>
        <v>2.8235294117647065</v>
      </c>
      <c r="M82" s="324">
        <v>0.34</v>
      </c>
      <c r="N82" s="324">
        <v>0.2</v>
      </c>
      <c r="O82" s="270">
        <v>1.7</v>
      </c>
      <c r="P82" s="270">
        <f t="shared" si="9"/>
        <v>0.19200000000000006</v>
      </c>
      <c r="Q82" s="158">
        <f t="shared" si="10"/>
        <v>1.892</v>
      </c>
      <c r="R82" s="311">
        <f t="shared" si="11"/>
        <v>5.391390635137724</v>
      </c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</row>
    <row r="83" spans="1:65" ht="12.75">
      <c r="A83" s="272" t="s">
        <v>92</v>
      </c>
      <c r="B83" s="257" t="s">
        <v>73</v>
      </c>
      <c r="C83" s="282">
        <v>541</v>
      </c>
      <c r="D83" s="259">
        <v>16</v>
      </c>
      <c r="E83" s="259">
        <v>10</v>
      </c>
      <c r="F83" s="260">
        <f t="shared" si="6"/>
        <v>0.04395604395604396</v>
      </c>
      <c r="G83" s="259">
        <v>10</v>
      </c>
      <c r="H83" s="261">
        <f>G83/(14*7)</f>
        <v>0.10204081632653061</v>
      </c>
      <c r="I83" s="259">
        <v>100</v>
      </c>
      <c r="J83" s="259">
        <v>39</v>
      </c>
      <c r="K83" s="225">
        <f t="shared" si="7"/>
        <v>10.204081632653061</v>
      </c>
      <c r="L83" s="309">
        <f t="shared" si="8"/>
        <v>5.520408163265306</v>
      </c>
      <c r="M83" s="301">
        <v>0.34</v>
      </c>
      <c r="N83" s="301">
        <v>0.2</v>
      </c>
      <c r="O83" s="278">
        <v>2.2</v>
      </c>
      <c r="P83" s="278">
        <f t="shared" si="9"/>
        <v>0.3753877551020408</v>
      </c>
      <c r="Q83" s="280">
        <f t="shared" si="10"/>
        <v>2.575387755102041</v>
      </c>
      <c r="R83" s="310">
        <f t="shared" si="11"/>
        <v>7.338753395721729</v>
      </c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</row>
    <row r="84" spans="1:65" ht="12.75">
      <c r="A84" s="285" t="s">
        <v>93</v>
      </c>
      <c r="B84" s="257" t="s">
        <v>74</v>
      </c>
      <c r="C84" s="282">
        <v>541</v>
      </c>
      <c r="D84" s="259">
        <v>16</v>
      </c>
      <c r="E84" s="259">
        <v>20</v>
      </c>
      <c r="F84" s="260">
        <f t="shared" si="6"/>
        <v>0.08791208791208792</v>
      </c>
      <c r="G84" s="259">
        <v>20</v>
      </c>
      <c r="H84" s="261">
        <f>G84/(16*7)</f>
        <v>0.17857142857142858</v>
      </c>
      <c r="I84" s="259">
        <v>100</v>
      </c>
      <c r="J84" s="259">
        <v>61</v>
      </c>
      <c r="K84" s="225">
        <f t="shared" si="7"/>
        <v>17.857142857142858</v>
      </c>
      <c r="L84" s="309">
        <f t="shared" si="8"/>
        <v>9.660714285714286</v>
      </c>
      <c r="M84" s="301">
        <v>0.34</v>
      </c>
      <c r="N84" s="301">
        <v>0.2</v>
      </c>
      <c r="O84" s="225">
        <v>1.7</v>
      </c>
      <c r="P84" s="225">
        <f t="shared" si="9"/>
        <v>0.6569285714285715</v>
      </c>
      <c r="Q84" s="128">
        <f t="shared" si="10"/>
        <v>2.3569285714285715</v>
      </c>
      <c r="R84" s="309">
        <f t="shared" si="11"/>
        <v>6.716238175311065</v>
      </c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</row>
    <row r="85" spans="1:65" ht="13.5" thickBot="1">
      <c r="A85" s="290"/>
      <c r="B85" s="291" t="s">
        <v>75</v>
      </c>
      <c r="C85" s="292">
        <v>541</v>
      </c>
      <c r="D85" s="293">
        <v>50</v>
      </c>
      <c r="E85" s="293">
        <v>35</v>
      </c>
      <c r="F85" s="294">
        <f t="shared" si="6"/>
        <v>0.4807692307692308</v>
      </c>
      <c r="G85" s="293">
        <v>40</v>
      </c>
      <c r="H85" s="295">
        <f>G85/(17*7)</f>
        <v>0.33613445378151263</v>
      </c>
      <c r="I85" s="293">
        <v>100</v>
      </c>
      <c r="J85" s="293">
        <v>70</v>
      </c>
      <c r="K85" s="237">
        <f t="shared" si="7"/>
        <v>33.61344537815126</v>
      </c>
      <c r="L85" s="312">
        <f t="shared" si="8"/>
        <v>18.184873949579835</v>
      </c>
      <c r="M85" s="305">
        <v>0.34</v>
      </c>
      <c r="N85" s="305">
        <v>0.2</v>
      </c>
      <c r="O85" s="237">
        <v>1.7</v>
      </c>
      <c r="P85" s="237">
        <f t="shared" si="9"/>
        <v>1.2365714285714289</v>
      </c>
      <c r="Q85" s="297">
        <f t="shared" si="10"/>
        <v>2.936571428571429</v>
      </c>
      <c r="R85" s="312">
        <f t="shared" si="11"/>
        <v>8.367972356983621</v>
      </c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</row>
    <row r="86" spans="1:65" ht="13.5" thickTop="1">
      <c r="A86" t="s">
        <v>94</v>
      </c>
      <c r="B86" s="85"/>
      <c r="C86" s="317"/>
      <c r="D86" s="224"/>
      <c r="E86" s="224"/>
      <c r="F86" s="318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</row>
    <row r="87" spans="1:65" ht="12.75">
      <c r="A87" t="s">
        <v>95</v>
      </c>
      <c r="B87" s="85"/>
      <c r="C87" s="317"/>
      <c r="D87" s="224"/>
      <c r="E87" s="224"/>
      <c r="F87" s="318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</row>
    <row r="88" spans="1:65" ht="12.75">
      <c r="A88" t="s">
        <v>96</v>
      </c>
      <c r="B88" s="85"/>
      <c r="C88" s="317"/>
      <c r="D88" s="224"/>
      <c r="E88" s="224"/>
      <c r="F88" s="318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</row>
    <row r="89" spans="1:65" ht="12.75">
      <c r="A89" t="s">
        <v>97</v>
      </c>
      <c r="B89" s="85"/>
      <c r="C89" s="317"/>
      <c r="D89" s="224"/>
      <c r="E89" s="224"/>
      <c r="F89" s="318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</row>
    <row r="90" spans="1:65" ht="12.75">
      <c r="A90" s="85"/>
      <c r="B90" s="85"/>
      <c r="C90" s="317"/>
      <c r="D90" s="224"/>
      <c r="E90" s="224"/>
      <c r="F90" s="318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</row>
    <row r="91" spans="19:65" ht="12.75"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</row>
    <row r="92" spans="19:65" ht="12.75"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</row>
    <row r="93" spans="19:65" ht="12.75"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</row>
    <row r="94" spans="19:65" ht="12.75"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</row>
    <row r="95" spans="19:65" ht="12.75"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</row>
    <row r="96" spans="19:65" ht="12.75"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</row>
    <row r="97" spans="19:65" ht="12.75"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</row>
    <row r="98" spans="19:65" ht="12.75"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</row>
    <row r="99" spans="19:65" ht="12.75"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</row>
    <row r="100" spans="19:65" ht="12.75"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</row>
    <row r="101" spans="19:65" ht="12.75"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</row>
    <row r="102" spans="19:65" ht="12.75"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</row>
    <row r="103" spans="19:65" ht="12.75"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</row>
    <row r="104" spans="19:65" ht="12.75"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</row>
    <row r="105" spans="19:65" ht="12.75"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</row>
    <row r="106" spans="19:65" ht="12.75"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</row>
    <row r="107" spans="19:65" ht="12.75"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</row>
    <row r="108" spans="19:65" ht="12.75"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</row>
    <row r="109" spans="19:65" ht="12.75"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</row>
    <row r="110" spans="19:65" ht="12.75"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</row>
    <row r="111" spans="19:65" ht="12.75"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</row>
    <row r="112" spans="19:65" ht="12.75"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</row>
    <row r="113" spans="19:65" ht="12.75"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</row>
    <row r="114" spans="19:65" ht="12.75"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</row>
    <row r="115" spans="19:65" ht="12.75"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</row>
    <row r="116" spans="19:65" ht="12.75"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</row>
    <row r="117" spans="19:65" ht="12.75"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</row>
    <row r="118" spans="19:65" ht="12.75"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</row>
    <row r="119" spans="19:65" ht="12.75"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</row>
    <row r="120" spans="19:65" ht="12.75"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</row>
    <row r="121" spans="19:65" ht="12.75"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</row>
    <row r="122" spans="19:65" ht="12.75"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</row>
    <row r="123" spans="19:65" ht="12.75"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</row>
    <row r="124" spans="19:65" ht="12.75"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</row>
    <row r="125" spans="19:65" ht="12.75"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</row>
    <row r="126" spans="19:65" ht="12.75"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</row>
    <row r="127" spans="19:65" ht="12.75"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</row>
    <row r="128" spans="19:65" ht="12.75"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</row>
    <row r="129" spans="19:65" ht="12.75"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</row>
    <row r="130" spans="19:65" ht="12.75"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</row>
    <row r="131" spans="19:65" ht="12.75"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</row>
    <row r="132" spans="19:65" ht="12.75"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</row>
    <row r="133" spans="19:65" ht="12.75"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</row>
    <row r="134" spans="19:65" ht="12.75"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</row>
    <row r="135" spans="19:65" ht="12.75"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</row>
    <row r="136" spans="19:65" ht="12.75"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</row>
    <row r="137" spans="19:65" ht="12.75"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</row>
    <row r="138" spans="19:65" ht="12.75"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</row>
    <row r="139" spans="19:65" ht="12.75"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</row>
    <row r="140" spans="19:65" ht="12.75"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</row>
    <row r="141" spans="19:65" ht="12.75"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</row>
    <row r="142" spans="19:65" ht="12.75"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</row>
    <row r="143" spans="19:65" ht="12.75"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</row>
    <row r="144" spans="19:65" ht="12.75"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06"/>
      <c r="AZ144" s="206"/>
      <c r="BA144" s="206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</row>
    <row r="145" spans="19:65" ht="12.75"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  <c r="AX145" s="206"/>
      <c r="AY145" s="206"/>
      <c r="AZ145" s="206"/>
      <c r="BA145" s="206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</row>
    <row r="146" spans="19:65" ht="12.75"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6"/>
      <c r="AN146" s="206"/>
      <c r="AO146" s="206"/>
      <c r="AP146" s="206"/>
      <c r="AQ146" s="206"/>
      <c r="AR146" s="206"/>
      <c r="AS146" s="206"/>
      <c r="AT146" s="206"/>
      <c r="AU146" s="206"/>
      <c r="AV146" s="206"/>
      <c r="AW146" s="206"/>
      <c r="AX146" s="206"/>
      <c r="AY146" s="206"/>
      <c r="AZ146" s="206"/>
      <c r="BA146" s="206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</row>
    <row r="147" spans="19:65" ht="12.75"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6"/>
      <c r="BA147" s="206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</row>
    <row r="148" spans="19:65" ht="12.75"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  <c r="AX148" s="206"/>
      <c r="AY148" s="206"/>
      <c r="AZ148" s="206"/>
      <c r="BA148" s="206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</row>
    <row r="149" spans="19:65" ht="12.75"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</row>
    <row r="150" spans="19:65" ht="12.75"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</row>
    <row r="151" spans="19:65" ht="12.75"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</row>
    <row r="152" spans="19:65" ht="12.75"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</row>
    <row r="153" spans="19:65" ht="12.75"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</row>
    <row r="154" spans="19:65" ht="12.75"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</row>
    <row r="155" spans="19:65" ht="12.75"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</row>
    <row r="156" spans="19:65" ht="12.75"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</row>
    <row r="157" spans="19:65" ht="12.75"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</row>
    <row r="158" spans="19:65" ht="12.75"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</row>
    <row r="159" spans="19:65" ht="12.75"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</row>
    <row r="160" spans="19:65" ht="12.75"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</row>
    <row r="161" spans="19:65" ht="12.75"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</row>
    <row r="162" spans="19:65" ht="12.75"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</row>
    <row r="163" spans="19:65" ht="12.75"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</row>
    <row r="164" spans="19:65" ht="12.75"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</row>
    <row r="165" spans="19:65" ht="12.75"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</row>
    <row r="166" spans="19:65" ht="12.75"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</row>
    <row r="167" spans="19:65" ht="12.75"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</row>
    <row r="168" spans="19:65" ht="12.75"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</row>
    <row r="169" spans="19:65" ht="12.75"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</row>
    <row r="170" spans="19:65" ht="12.75"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</row>
    <row r="171" spans="19:65" ht="12.75"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</row>
    <row r="172" spans="19:65" ht="12.75"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</row>
    <row r="173" spans="19:65" ht="12.75"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</row>
    <row r="174" spans="19:65" ht="12.75"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</row>
    <row r="175" spans="19:65" ht="12.75"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</row>
    <row r="176" spans="19:65" ht="12.75"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</row>
    <row r="177" spans="19:65" ht="12.75"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</row>
    <row r="178" spans="19:65" ht="12.75"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06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</row>
    <row r="179" spans="19:65" ht="12.75"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6"/>
      <c r="AV179" s="206"/>
      <c r="AW179" s="206"/>
      <c r="AX179" s="206"/>
      <c r="AY179" s="206"/>
      <c r="AZ179" s="206"/>
      <c r="BA179" s="206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</row>
    <row r="180" spans="19:65" ht="12.75"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</row>
    <row r="181" spans="19:65" ht="12.75"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06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</row>
    <row r="182" spans="19:65" ht="12.75"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</row>
    <row r="183" spans="19:65" ht="12.75"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06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</row>
  </sheetData>
  <printOptions/>
  <pageMargins left="0.75" right="0.75" top="0.51" bottom="0.31" header="0.5" footer="0.31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J179"/>
  <sheetViews>
    <sheetView defaultGridColor="0" zoomScale="75" zoomScaleNormal="75" colorId="22" workbookViewId="0" topLeftCell="A84">
      <selection activeCell="G96" sqref="G96"/>
    </sheetView>
  </sheetViews>
  <sheetFormatPr defaultColWidth="8.7109375" defaultRowHeight="12.75"/>
  <cols>
    <col min="1" max="1" width="19.8515625" style="0" customWidth="1"/>
    <col min="2" max="2" width="13.28125" style="0" customWidth="1"/>
    <col min="3" max="3" width="14.57421875" style="0" customWidth="1"/>
    <col min="4" max="4" width="11.7109375" style="0" hidden="1" customWidth="1"/>
    <col min="5" max="5" width="11.8515625" style="0" hidden="1" customWidth="1"/>
    <col min="6" max="6" width="11.57421875" style="0" hidden="1" customWidth="1"/>
    <col min="7" max="7" width="12.00390625" style="0" customWidth="1"/>
    <col min="9" max="9" width="11.28125" style="0" customWidth="1"/>
    <col min="10" max="10" width="0" style="0" hidden="1" customWidth="1"/>
    <col min="12" max="14" width="15.8515625" style="0" customWidth="1"/>
    <col min="15" max="15" width="12.00390625" style="0" customWidth="1"/>
    <col min="16" max="16" width="15.8515625" style="0" customWidth="1"/>
    <col min="17" max="17" width="15.00390625" style="0" customWidth="1"/>
    <col min="18" max="18" width="12.421875" style="206" customWidth="1"/>
    <col min="19" max="19" width="17.00390625" style="206" customWidth="1"/>
    <col min="20" max="20" width="16.140625" style="206" customWidth="1"/>
    <col min="21" max="22" width="16.28125" style="0" customWidth="1"/>
    <col min="23" max="23" width="14.00390625" style="0" customWidth="1"/>
    <col min="24" max="24" width="13.28125" style="0" customWidth="1"/>
    <col min="26" max="26" width="10.7109375" style="0" customWidth="1"/>
    <col min="27" max="27" width="14.421875" style="0" customWidth="1"/>
    <col min="28" max="28" width="15.421875" style="0" customWidth="1"/>
    <col min="32" max="32" width="28.140625" style="0" customWidth="1"/>
    <col min="33" max="33" width="17.57421875" style="0" customWidth="1"/>
    <col min="34" max="34" width="15.8515625" style="0" customWidth="1"/>
    <col min="35" max="35" width="15.421875" style="0" customWidth="1"/>
    <col min="36" max="36" width="14.140625" style="0" customWidth="1"/>
  </cols>
  <sheetData>
    <row r="1" spans="1:33" ht="12.75">
      <c r="A1" s="78" t="s">
        <v>44</v>
      </c>
      <c r="B1" s="79"/>
      <c r="C1" s="80"/>
      <c r="D1" s="79"/>
      <c r="E1" s="81"/>
      <c r="F1" s="79"/>
      <c r="G1" s="81"/>
      <c r="H1" s="82"/>
      <c r="I1" s="79"/>
      <c r="J1" s="79"/>
      <c r="K1" s="79"/>
      <c r="L1" s="79"/>
      <c r="M1" s="79"/>
      <c r="N1" s="79"/>
      <c r="O1" s="83"/>
      <c r="P1" s="79"/>
      <c r="Q1" s="79"/>
      <c r="R1" s="79"/>
      <c r="S1" s="56"/>
      <c r="T1" s="56"/>
      <c r="V1" s="84" t="s">
        <v>45</v>
      </c>
      <c r="W1" s="85" t="s">
        <v>46</v>
      </c>
      <c r="AF1" s="86" t="s">
        <v>47</v>
      </c>
      <c r="AG1" t="s">
        <v>48</v>
      </c>
    </row>
    <row r="2" spans="1:33" ht="13.5" thickBot="1">
      <c r="A2" s="87"/>
      <c r="B2" s="88"/>
      <c r="C2" s="88"/>
      <c r="D2" s="88"/>
      <c r="E2" s="89"/>
      <c r="F2" s="88"/>
      <c r="G2" s="89"/>
      <c r="H2" s="90"/>
      <c r="I2" s="88"/>
      <c r="J2" s="88"/>
      <c r="K2" s="88"/>
      <c r="L2" s="88"/>
      <c r="M2" s="88"/>
      <c r="N2" s="88"/>
      <c r="O2" s="91"/>
      <c r="P2" s="88"/>
      <c r="Q2" s="88"/>
      <c r="R2" s="88"/>
      <c r="S2" s="92"/>
      <c r="T2" s="92"/>
      <c r="W2" s="93" t="s">
        <v>49</v>
      </c>
      <c r="AA2" s="94"/>
      <c r="AG2" s="93" t="s">
        <v>49</v>
      </c>
    </row>
    <row r="3" spans="1:28" s="100" customFormat="1" ht="16.5" customHeight="1" thickBot="1" thickTop="1">
      <c r="A3" s="95" t="s">
        <v>50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  <c r="M3" s="96"/>
      <c r="N3" s="96"/>
      <c r="O3" s="96"/>
      <c r="P3" s="96"/>
      <c r="Q3" s="96"/>
      <c r="R3" s="97"/>
      <c r="S3" s="98"/>
      <c r="T3" s="99"/>
      <c r="AA3" s="101"/>
      <c r="AB3" s="101"/>
    </row>
    <row r="4" spans="1:36" s="100" customFormat="1" ht="54" customHeight="1" thickBot="1" thickTop="1">
      <c r="A4" s="102" t="s">
        <v>2</v>
      </c>
      <c r="B4" s="103" t="s">
        <v>51</v>
      </c>
      <c r="C4" s="104" t="s">
        <v>52</v>
      </c>
      <c r="D4" s="104" t="s">
        <v>53</v>
      </c>
      <c r="E4" s="104" t="s">
        <v>54</v>
      </c>
      <c r="F4" s="104" t="s">
        <v>55</v>
      </c>
      <c r="G4" s="104" t="s">
        <v>56</v>
      </c>
      <c r="H4" s="104" t="s">
        <v>57</v>
      </c>
      <c r="I4" s="104" t="s">
        <v>58</v>
      </c>
      <c r="J4" s="104" t="s">
        <v>59</v>
      </c>
      <c r="K4" s="104" t="s">
        <v>60</v>
      </c>
      <c r="L4" s="105" t="s">
        <v>61</v>
      </c>
      <c r="M4" s="104" t="s">
        <v>62</v>
      </c>
      <c r="N4" s="104" t="s">
        <v>63</v>
      </c>
      <c r="O4" s="104" t="s">
        <v>64</v>
      </c>
      <c r="P4" s="104" t="s">
        <v>65</v>
      </c>
      <c r="Q4" s="104" t="s">
        <v>102</v>
      </c>
      <c r="R4" s="105" t="s">
        <v>103</v>
      </c>
      <c r="S4" s="106"/>
      <c r="T4" s="107"/>
      <c r="U4" s="108"/>
      <c r="V4" s="109" t="s">
        <v>2</v>
      </c>
      <c r="W4" s="110" t="s">
        <v>66</v>
      </c>
      <c r="X4" s="110" t="s">
        <v>67</v>
      </c>
      <c r="Y4" s="110" t="s">
        <v>68</v>
      </c>
      <c r="Z4" s="111" t="s">
        <v>69</v>
      </c>
      <c r="AA4" s="112" t="s">
        <v>70</v>
      </c>
      <c r="AB4" s="113" t="s">
        <v>71</v>
      </c>
      <c r="AF4" s="109" t="s">
        <v>2</v>
      </c>
      <c r="AG4" s="110" t="s">
        <v>66</v>
      </c>
      <c r="AH4" s="110" t="s">
        <v>72</v>
      </c>
      <c r="AI4" s="110" t="s">
        <v>67</v>
      </c>
      <c r="AJ4" s="110" t="s">
        <v>72</v>
      </c>
    </row>
    <row r="5" spans="1:36" ht="13.5" customHeight="1" thickTop="1">
      <c r="A5" s="114" t="s">
        <v>19</v>
      </c>
      <c r="B5" s="115" t="s">
        <v>73</v>
      </c>
      <c r="C5" s="116">
        <v>15050</v>
      </c>
      <c r="D5" s="117">
        <v>16</v>
      </c>
      <c r="E5" s="117">
        <v>10</v>
      </c>
      <c r="F5" s="118">
        <f aca="true" t="shared" si="0" ref="F5:F40">(D5*E5)/(52*70)</f>
        <v>0.04395604395604396</v>
      </c>
      <c r="G5" s="117">
        <v>24</v>
      </c>
      <c r="H5" s="119">
        <f>G5/(14*7)</f>
        <v>0.24489795918367346</v>
      </c>
      <c r="I5" s="117">
        <v>100</v>
      </c>
      <c r="J5" s="117">
        <v>39</v>
      </c>
      <c r="K5" s="120">
        <f aca="true" t="shared" si="1" ref="K5:K40">H5*I5</f>
        <v>24.489795918367346</v>
      </c>
      <c r="L5" s="121">
        <f aca="true" t="shared" si="2" ref="L5:L40">I5*C5*H5*10^-3</f>
        <v>368.5714285714286</v>
      </c>
      <c r="M5" s="120">
        <v>0.4</v>
      </c>
      <c r="N5" s="120">
        <v>0.3</v>
      </c>
      <c r="O5" s="122">
        <v>4.2</v>
      </c>
      <c r="P5" s="123">
        <f aca="true" t="shared" si="3" ref="P5:P40">L5*M5*N5</f>
        <v>44.228571428571435</v>
      </c>
      <c r="Q5" s="120" t="str">
        <f aca="true" t="shared" si="4" ref="Q5:Q40">IF((O5+P5&gt;15),"&gt;15",(O5+P5))</f>
        <v>&gt;15</v>
      </c>
      <c r="R5" s="124" t="str">
        <f aca="true" t="shared" si="5" ref="R5:R40">IF(((O5+P5)*(1.89^1.645))&gt;15,"&gt;15",(O5+P5)*(1.89^1.645))</f>
        <v>&gt;15</v>
      </c>
      <c r="S5" s="125"/>
      <c r="T5" s="126"/>
      <c r="U5" s="56"/>
      <c r="V5" s="127" t="s">
        <v>19</v>
      </c>
      <c r="W5" s="128">
        <v>354.8081632653061</v>
      </c>
      <c r="X5" s="129">
        <v>2.4489795918367343</v>
      </c>
      <c r="Y5" s="130">
        <v>0.9930977360574268</v>
      </c>
      <c r="Z5" s="94">
        <v>22</v>
      </c>
      <c r="AA5" s="131">
        <f aca="true" t="shared" si="6" ref="AA5:AA40">((W5+Z5)/Z5)-1</f>
        <v>16.127643784786642</v>
      </c>
      <c r="AB5" s="131">
        <f aca="true" t="shared" si="7" ref="AB5:AB40">((X5+Z5)/Z5)-1</f>
        <v>0.11131725417439697</v>
      </c>
      <c r="AF5" s="132" t="s">
        <v>19</v>
      </c>
      <c r="AG5" s="133">
        <v>354.8</v>
      </c>
      <c r="AH5" s="134">
        <f aca="true" t="shared" si="8" ref="AH5:AH16">+AG5*0.4*0.3</f>
        <v>42.576</v>
      </c>
      <c r="AI5" s="134">
        <v>2.45</v>
      </c>
      <c r="AJ5" s="134">
        <f aca="true" t="shared" si="9" ref="AJ5:AJ16">+AI5*0.4*0.3</f>
        <v>0.29400000000000004</v>
      </c>
    </row>
    <row r="6" spans="1:36" ht="13.5" customHeight="1">
      <c r="A6" s="114"/>
      <c r="B6" s="135" t="s">
        <v>74</v>
      </c>
      <c r="C6" s="136">
        <v>15050</v>
      </c>
      <c r="D6" s="137">
        <v>16</v>
      </c>
      <c r="E6" s="137">
        <v>20</v>
      </c>
      <c r="F6" s="138">
        <f t="shared" si="0"/>
        <v>0.08791208791208792</v>
      </c>
      <c r="G6" s="137">
        <v>24</v>
      </c>
      <c r="H6" s="139">
        <f>G6/(16*7)</f>
        <v>0.21428571428571427</v>
      </c>
      <c r="I6" s="137">
        <v>100</v>
      </c>
      <c r="J6" s="137">
        <v>61</v>
      </c>
      <c r="K6" s="122">
        <f t="shared" si="1"/>
        <v>21.428571428571427</v>
      </c>
      <c r="L6" s="140">
        <f t="shared" si="2"/>
        <v>322.5</v>
      </c>
      <c r="M6" s="122">
        <v>0.4</v>
      </c>
      <c r="N6" s="122">
        <v>0.3</v>
      </c>
      <c r="O6" s="122">
        <v>3.9</v>
      </c>
      <c r="P6" s="141">
        <f t="shared" si="3"/>
        <v>38.699999999999996</v>
      </c>
      <c r="Q6" s="122" t="str">
        <f t="shared" si="4"/>
        <v>&gt;15</v>
      </c>
      <c r="R6" s="142" t="str">
        <f t="shared" si="5"/>
        <v>&gt;15</v>
      </c>
      <c r="S6" s="125"/>
      <c r="T6" s="126"/>
      <c r="U6" s="56"/>
      <c r="V6" s="127"/>
      <c r="W6" s="128">
        <v>310.45714285714286</v>
      </c>
      <c r="X6" s="129">
        <v>2.142857142857143</v>
      </c>
      <c r="Y6" s="130">
        <v>0.9930977360574268</v>
      </c>
      <c r="Z6" s="94">
        <v>100</v>
      </c>
      <c r="AA6" s="131">
        <f t="shared" si="6"/>
        <v>3.104571428571429</v>
      </c>
      <c r="AB6" s="131">
        <f t="shared" si="7"/>
        <v>0.021428571428571352</v>
      </c>
      <c r="AF6" s="143" t="s">
        <v>22</v>
      </c>
      <c r="AG6" s="144">
        <v>166.4</v>
      </c>
      <c r="AH6" s="144">
        <f t="shared" si="8"/>
        <v>19.968</v>
      </c>
      <c r="AI6" s="144">
        <v>98.52</v>
      </c>
      <c r="AJ6" s="144">
        <f t="shared" si="9"/>
        <v>11.8224</v>
      </c>
    </row>
    <row r="7" spans="1:36" ht="13.5" customHeight="1">
      <c r="A7" s="145"/>
      <c r="B7" s="146" t="s">
        <v>75</v>
      </c>
      <c r="C7" s="147">
        <v>15050</v>
      </c>
      <c r="D7" s="148">
        <v>50</v>
      </c>
      <c r="E7" s="148">
        <v>35</v>
      </c>
      <c r="F7" s="149">
        <f t="shared" si="0"/>
        <v>0.4807692307692308</v>
      </c>
      <c r="G7" s="148">
        <v>40</v>
      </c>
      <c r="H7" s="150">
        <f>G7/(17*7)</f>
        <v>0.33613445378151263</v>
      </c>
      <c r="I7" s="148">
        <v>100</v>
      </c>
      <c r="J7" s="148">
        <v>70</v>
      </c>
      <c r="K7" s="151">
        <f t="shared" si="1"/>
        <v>33.61344537815126</v>
      </c>
      <c r="L7" s="152">
        <f t="shared" si="2"/>
        <v>505.8823529411765</v>
      </c>
      <c r="M7" s="151">
        <v>0.4</v>
      </c>
      <c r="N7" s="151">
        <v>0.3</v>
      </c>
      <c r="O7" s="122">
        <v>3.9</v>
      </c>
      <c r="P7" s="153">
        <f t="shared" si="3"/>
        <v>60.70588235294118</v>
      </c>
      <c r="Q7" s="151" t="str">
        <f t="shared" si="4"/>
        <v>&gt;15</v>
      </c>
      <c r="R7" s="154" t="str">
        <f t="shared" si="5"/>
        <v>&gt;15</v>
      </c>
      <c r="S7" s="155"/>
      <c r="T7" s="156"/>
      <c r="U7" s="56"/>
      <c r="V7" s="157"/>
      <c r="W7" s="158">
        <v>486.99159663865555</v>
      </c>
      <c r="X7" s="158">
        <v>3.3613445378151265</v>
      </c>
      <c r="Y7" s="159">
        <v>0.9930977360574269</v>
      </c>
      <c r="Z7" s="160">
        <v>100</v>
      </c>
      <c r="AA7" s="131">
        <f t="shared" si="6"/>
        <v>4.869915966386555</v>
      </c>
      <c r="AB7" s="131">
        <f t="shared" si="7"/>
        <v>0.03361344537815136</v>
      </c>
      <c r="AF7" s="143" t="s">
        <v>23</v>
      </c>
      <c r="AG7" s="144">
        <v>160.2</v>
      </c>
      <c r="AH7" s="144">
        <f t="shared" si="8"/>
        <v>19.224</v>
      </c>
      <c r="AI7" s="144">
        <v>2.45</v>
      </c>
      <c r="AJ7" s="144">
        <f t="shared" si="9"/>
        <v>0.29400000000000004</v>
      </c>
    </row>
    <row r="8" spans="1:36" ht="13.5" customHeight="1">
      <c r="A8" s="161" t="s">
        <v>76</v>
      </c>
      <c r="B8" s="162" t="s">
        <v>73</v>
      </c>
      <c r="C8" s="163">
        <v>6793</v>
      </c>
      <c r="D8" s="164">
        <v>16</v>
      </c>
      <c r="E8" s="164">
        <v>10</v>
      </c>
      <c r="F8" s="165">
        <f t="shared" si="0"/>
        <v>0.04395604395604396</v>
      </c>
      <c r="G8" s="164">
        <v>24</v>
      </c>
      <c r="H8" s="166">
        <f>G8/(14*7)</f>
        <v>0.24489795918367346</v>
      </c>
      <c r="I8" s="164">
        <v>100</v>
      </c>
      <c r="J8" s="164">
        <v>39</v>
      </c>
      <c r="K8" s="167">
        <f t="shared" si="1"/>
        <v>24.489795918367346</v>
      </c>
      <c r="L8" s="168">
        <f t="shared" si="2"/>
        <v>166.35918367346937</v>
      </c>
      <c r="M8" s="167">
        <v>0.4</v>
      </c>
      <c r="N8" s="167">
        <v>0.3</v>
      </c>
      <c r="O8" s="167">
        <v>5.23</v>
      </c>
      <c r="P8" s="169">
        <f t="shared" si="3"/>
        <v>19.963102040816327</v>
      </c>
      <c r="Q8" s="167" t="str">
        <f t="shared" si="4"/>
        <v>&gt;15</v>
      </c>
      <c r="R8" s="170" t="str">
        <f t="shared" si="5"/>
        <v>&gt;15</v>
      </c>
      <c r="S8" s="125"/>
      <c r="T8" s="126"/>
      <c r="U8" s="56"/>
      <c r="V8" s="171" t="s">
        <v>76</v>
      </c>
      <c r="W8" s="128">
        <v>166.35918367346937</v>
      </c>
      <c r="X8" s="129">
        <v>98.52244897959184</v>
      </c>
      <c r="Y8" s="130">
        <v>0.4077727071985867</v>
      </c>
      <c r="Z8" s="94">
        <v>22</v>
      </c>
      <c r="AA8" s="131">
        <f t="shared" si="6"/>
        <v>7.56178107606679</v>
      </c>
      <c r="AB8" s="131">
        <f t="shared" si="7"/>
        <v>4.478293135435993</v>
      </c>
      <c r="AF8" s="143" t="s">
        <v>24</v>
      </c>
      <c r="AG8" s="144">
        <v>162.6</v>
      </c>
      <c r="AH8" s="144">
        <f t="shared" si="8"/>
        <v>19.512</v>
      </c>
      <c r="AI8" s="144">
        <v>2.45</v>
      </c>
      <c r="AJ8" s="144">
        <f t="shared" si="9"/>
        <v>0.29400000000000004</v>
      </c>
    </row>
    <row r="9" spans="1:36" ht="13.5" customHeight="1">
      <c r="A9" s="114" t="s">
        <v>77</v>
      </c>
      <c r="B9" s="135" t="s">
        <v>74</v>
      </c>
      <c r="C9" s="172">
        <v>6793</v>
      </c>
      <c r="D9" s="137">
        <v>16</v>
      </c>
      <c r="E9" s="137">
        <v>20</v>
      </c>
      <c r="F9" s="138">
        <f t="shared" si="0"/>
        <v>0.08791208791208792</v>
      </c>
      <c r="G9" s="137">
        <v>24</v>
      </c>
      <c r="H9" s="139">
        <f>G9/(16*7)</f>
        <v>0.21428571428571427</v>
      </c>
      <c r="I9" s="137">
        <v>100</v>
      </c>
      <c r="J9" s="137">
        <v>61</v>
      </c>
      <c r="K9" s="122">
        <f t="shared" si="1"/>
        <v>21.428571428571427</v>
      </c>
      <c r="L9" s="140">
        <f t="shared" si="2"/>
        <v>145.56428571428572</v>
      </c>
      <c r="M9" s="122">
        <v>0.4</v>
      </c>
      <c r="N9" s="122">
        <v>0.3</v>
      </c>
      <c r="O9" s="122">
        <v>3.75</v>
      </c>
      <c r="P9" s="141">
        <f t="shared" si="3"/>
        <v>17.467714285714287</v>
      </c>
      <c r="Q9" s="122" t="str">
        <f t="shared" si="4"/>
        <v>&gt;15</v>
      </c>
      <c r="R9" s="142" t="str">
        <f t="shared" si="5"/>
        <v>&gt;15</v>
      </c>
      <c r="S9" s="125"/>
      <c r="T9" s="126"/>
      <c r="U9" s="56"/>
      <c r="V9" s="127" t="s">
        <v>77</v>
      </c>
      <c r="W9" s="128">
        <v>145.56428571428572</v>
      </c>
      <c r="X9" s="129">
        <v>86.20714285714286</v>
      </c>
      <c r="Y9" s="130">
        <v>0.4077727071985868</v>
      </c>
      <c r="Z9" s="94">
        <v>100</v>
      </c>
      <c r="AA9" s="131">
        <f t="shared" si="6"/>
        <v>1.4556428571428572</v>
      </c>
      <c r="AB9" s="131">
        <f t="shared" si="7"/>
        <v>0.8620714285714286</v>
      </c>
      <c r="AF9" s="143" t="s">
        <v>78</v>
      </c>
      <c r="AG9" s="144">
        <v>442</v>
      </c>
      <c r="AH9" s="144">
        <f t="shared" si="8"/>
        <v>53.04</v>
      </c>
      <c r="AI9" s="144">
        <v>208.78</v>
      </c>
      <c r="AJ9" s="144">
        <f t="shared" si="9"/>
        <v>25.0536</v>
      </c>
    </row>
    <row r="10" spans="1:36" ht="13.5" customHeight="1">
      <c r="A10" s="145"/>
      <c r="B10" s="146" t="s">
        <v>75</v>
      </c>
      <c r="C10" s="173">
        <v>6793</v>
      </c>
      <c r="D10" s="148">
        <v>50</v>
      </c>
      <c r="E10" s="148">
        <v>35</v>
      </c>
      <c r="F10" s="149">
        <f t="shared" si="0"/>
        <v>0.4807692307692308</v>
      </c>
      <c r="G10" s="148">
        <v>40</v>
      </c>
      <c r="H10" s="150">
        <f>G10/(17*7)</f>
        <v>0.33613445378151263</v>
      </c>
      <c r="I10" s="148">
        <v>100</v>
      </c>
      <c r="J10" s="148">
        <v>70</v>
      </c>
      <c r="K10" s="151">
        <f t="shared" si="1"/>
        <v>33.61344537815126</v>
      </c>
      <c r="L10" s="152">
        <f t="shared" si="2"/>
        <v>228.33613445378154</v>
      </c>
      <c r="M10" s="151">
        <v>0.4</v>
      </c>
      <c r="N10" s="151">
        <v>0.3</v>
      </c>
      <c r="O10" s="151">
        <v>3.75</v>
      </c>
      <c r="P10" s="153">
        <f t="shared" si="3"/>
        <v>27.400336134453784</v>
      </c>
      <c r="Q10" s="122" t="str">
        <f t="shared" si="4"/>
        <v>&gt;15</v>
      </c>
      <c r="R10" s="142" t="str">
        <f t="shared" si="5"/>
        <v>&gt;15</v>
      </c>
      <c r="S10" s="155"/>
      <c r="T10" s="156"/>
      <c r="U10" s="56"/>
      <c r="V10" s="157"/>
      <c r="W10" s="158">
        <v>228.33613445378154</v>
      </c>
      <c r="X10" s="158">
        <v>135.22689075630254</v>
      </c>
      <c r="Y10" s="159">
        <v>0.40777270719858677</v>
      </c>
      <c r="Z10" s="160">
        <v>100</v>
      </c>
      <c r="AA10" s="131">
        <f t="shared" si="6"/>
        <v>2.2833613445378154</v>
      </c>
      <c r="AB10" s="131">
        <f t="shared" si="7"/>
        <v>1.3522689075630252</v>
      </c>
      <c r="AF10" s="143" t="s">
        <v>79</v>
      </c>
      <c r="AG10" s="144">
        <v>151.4</v>
      </c>
      <c r="AH10" s="144">
        <f t="shared" si="8"/>
        <v>18.168</v>
      </c>
      <c r="AI10" s="144">
        <v>137.24</v>
      </c>
      <c r="AJ10" s="144">
        <f t="shared" si="9"/>
        <v>16.4688</v>
      </c>
    </row>
    <row r="11" spans="1:36" ht="13.5" customHeight="1">
      <c r="A11" s="174" t="s">
        <v>80</v>
      </c>
      <c r="B11" s="175" t="s">
        <v>73</v>
      </c>
      <c r="C11" s="172">
        <v>8338</v>
      </c>
      <c r="D11" s="137">
        <v>16</v>
      </c>
      <c r="E11" s="137">
        <v>10</v>
      </c>
      <c r="F11" s="138">
        <f t="shared" si="0"/>
        <v>0.04395604395604396</v>
      </c>
      <c r="G11" s="137">
        <v>24</v>
      </c>
      <c r="H11" s="139">
        <f>G11/(14*7)</f>
        <v>0.24489795918367346</v>
      </c>
      <c r="I11" s="137">
        <v>100</v>
      </c>
      <c r="J11" s="137">
        <v>39</v>
      </c>
      <c r="K11" s="122">
        <f t="shared" si="1"/>
        <v>24.489795918367346</v>
      </c>
      <c r="L11" s="140">
        <f t="shared" si="2"/>
        <v>204.19591836734693</v>
      </c>
      <c r="M11" s="122">
        <v>0.4</v>
      </c>
      <c r="N11" s="122">
        <v>0.3</v>
      </c>
      <c r="O11" s="122">
        <v>6.8</v>
      </c>
      <c r="P11" s="141">
        <f t="shared" si="3"/>
        <v>24.503510204081635</v>
      </c>
      <c r="Q11" s="176" t="str">
        <f t="shared" si="4"/>
        <v>&gt;15</v>
      </c>
      <c r="R11" s="177" t="str">
        <f t="shared" si="5"/>
        <v>&gt;15</v>
      </c>
      <c r="S11" s="125"/>
      <c r="T11" s="126"/>
      <c r="U11" s="56"/>
      <c r="V11" s="178" t="s">
        <v>80</v>
      </c>
      <c r="W11" s="128">
        <v>160.21224489795918</v>
      </c>
      <c r="X11" s="129">
        <v>2.4489795918367343</v>
      </c>
      <c r="Y11" s="130">
        <v>0.9847141546927545</v>
      </c>
      <c r="Z11" s="94">
        <v>22</v>
      </c>
      <c r="AA11" s="131">
        <f t="shared" si="6"/>
        <v>7.2823747680890545</v>
      </c>
      <c r="AB11" s="131">
        <f t="shared" si="7"/>
        <v>0.11131725417439697</v>
      </c>
      <c r="AF11" s="143" t="s">
        <v>27</v>
      </c>
      <c r="AG11" s="144">
        <v>59.2</v>
      </c>
      <c r="AH11" s="144">
        <f t="shared" si="8"/>
        <v>7.104000000000001</v>
      </c>
      <c r="AI11" s="144">
        <v>2.45</v>
      </c>
      <c r="AJ11" s="144">
        <f t="shared" si="9"/>
        <v>0.29400000000000004</v>
      </c>
    </row>
    <row r="12" spans="1:36" ht="13.5" customHeight="1">
      <c r="A12" s="174" t="s">
        <v>81</v>
      </c>
      <c r="B12" s="175" t="s">
        <v>74</v>
      </c>
      <c r="C12" s="172">
        <v>8338</v>
      </c>
      <c r="D12" s="137">
        <v>16</v>
      </c>
      <c r="E12" s="137">
        <v>20</v>
      </c>
      <c r="F12" s="138">
        <f t="shared" si="0"/>
        <v>0.08791208791208792</v>
      </c>
      <c r="G12" s="137">
        <v>24</v>
      </c>
      <c r="H12" s="139">
        <f>G12/(16*7)</f>
        <v>0.21428571428571427</v>
      </c>
      <c r="I12" s="137">
        <v>100</v>
      </c>
      <c r="J12" s="137">
        <v>61</v>
      </c>
      <c r="K12" s="122">
        <f t="shared" si="1"/>
        <v>21.428571428571427</v>
      </c>
      <c r="L12" s="140">
        <f t="shared" si="2"/>
        <v>178.67142857142855</v>
      </c>
      <c r="M12" s="122">
        <v>0.4</v>
      </c>
      <c r="N12" s="122">
        <v>0.3</v>
      </c>
      <c r="O12" s="122">
        <v>4.2</v>
      </c>
      <c r="P12" s="141">
        <f t="shared" si="3"/>
        <v>21.440571428571428</v>
      </c>
      <c r="Q12" s="122" t="str">
        <f t="shared" si="4"/>
        <v>&gt;15</v>
      </c>
      <c r="R12" s="179" t="str">
        <f t="shared" si="5"/>
        <v>&gt;15</v>
      </c>
      <c r="S12" s="125"/>
      <c r="T12" s="126"/>
      <c r="U12" s="56"/>
      <c r="V12" s="178" t="s">
        <v>81</v>
      </c>
      <c r="W12" s="128">
        <v>140.18571428571428</v>
      </c>
      <c r="X12" s="129">
        <v>2.142857142857143</v>
      </c>
      <c r="Y12" s="130">
        <v>0.9847141546927546</v>
      </c>
      <c r="Z12" s="94">
        <v>100</v>
      </c>
      <c r="AA12" s="131">
        <f t="shared" si="6"/>
        <v>1.4018571428571427</v>
      </c>
      <c r="AB12" s="131">
        <f t="shared" si="7"/>
        <v>0.021428571428571352</v>
      </c>
      <c r="AF12" s="143" t="s">
        <v>28</v>
      </c>
      <c r="AG12" s="144">
        <v>96.1</v>
      </c>
      <c r="AH12" s="144">
        <f t="shared" si="8"/>
        <v>11.531999999999998</v>
      </c>
      <c r="AI12" s="144">
        <v>51.84</v>
      </c>
      <c r="AJ12" s="144">
        <f t="shared" si="9"/>
        <v>6.220800000000001</v>
      </c>
    </row>
    <row r="13" spans="1:36" ht="13.5" customHeight="1">
      <c r="A13" s="180"/>
      <c r="B13" s="135" t="s">
        <v>75</v>
      </c>
      <c r="C13" s="172">
        <v>8338</v>
      </c>
      <c r="D13" s="137">
        <v>50</v>
      </c>
      <c r="E13" s="137">
        <v>35</v>
      </c>
      <c r="F13" s="138">
        <f t="shared" si="0"/>
        <v>0.4807692307692308</v>
      </c>
      <c r="G13" s="137">
        <v>40</v>
      </c>
      <c r="H13" s="139">
        <f>G13/(17*7)</f>
        <v>0.33613445378151263</v>
      </c>
      <c r="I13" s="137">
        <v>100</v>
      </c>
      <c r="J13" s="137">
        <v>70</v>
      </c>
      <c r="K13" s="122">
        <f t="shared" si="1"/>
        <v>33.61344537815126</v>
      </c>
      <c r="L13" s="140">
        <f t="shared" si="2"/>
        <v>280.26890756302527</v>
      </c>
      <c r="M13" s="122">
        <v>0.4</v>
      </c>
      <c r="N13" s="122">
        <v>0.3</v>
      </c>
      <c r="O13" s="122">
        <v>4.2</v>
      </c>
      <c r="P13" s="141">
        <f t="shared" si="3"/>
        <v>33.63226890756303</v>
      </c>
      <c r="Q13" s="181" t="str">
        <f t="shared" si="4"/>
        <v>&gt;15</v>
      </c>
      <c r="R13" s="182" t="str">
        <f t="shared" si="5"/>
        <v>&gt;15</v>
      </c>
      <c r="S13" s="155"/>
      <c r="T13" s="156"/>
      <c r="U13" s="56"/>
      <c r="V13" s="183"/>
      <c r="W13" s="158">
        <v>219.8991596638656</v>
      </c>
      <c r="X13" s="158">
        <v>3.3613445378151265</v>
      </c>
      <c r="Y13" s="159">
        <v>0.9847141546927546</v>
      </c>
      <c r="Z13" s="160">
        <v>100</v>
      </c>
      <c r="AA13" s="131">
        <f t="shared" si="6"/>
        <v>2.1989915966386557</v>
      </c>
      <c r="AB13" s="131">
        <f t="shared" si="7"/>
        <v>0.03361344537815136</v>
      </c>
      <c r="AF13" s="143" t="s">
        <v>29</v>
      </c>
      <c r="AG13" s="144">
        <v>110.7</v>
      </c>
      <c r="AH13" s="144">
        <f t="shared" si="8"/>
        <v>13.284</v>
      </c>
      <c r="AI13" s="144">
        <v>2.45</v>
      </c>
      <c r="AJ13" s="144">
        <f t="shared" si="9"/>
        <v>0.29400000000000004</v>
      </c>
    </row>
    <row r="14" spans="1:36" ht="13.5" customHeight="1">
      <c r="A14" s="174" t="s">
        <v>24</v>
      </c>
      <c r="B14" s="162" t="s">
        <v>73</v>
      </c>
      <c r="C14" s="163">
        <v>8638</v>
      </c>
      <c r="D14" s="164">
        <v>16</v>
      </c>
      <c r="E14" s="164">
        <v>10</v>
      </c>
      <c r="F14" s="165">
        <f t="shared" si="0"/>
        <v>0.04395604395604396</v>
      </c>
      <c r="G14" s="164">
        <v>24</v>
      </c>
      <c r="H14" s="166">
        <f>G14/(14*7)</f>
        <v>0.24489795918367346</v>
      </c>
      <c r="I14" s="164">
        <v>100</v>
      </c>
      <c r="J14" s="164">
        <v>39</v>
      </c>
      <c r="K14" s="167">
        <f t="shared" si="1"/>
        <v>24.489795918367346</v>
      </c>
      <c r="L14" s="168">
        <f t="shared" si="2"/>
        <v>211.54285714285714</v>
      </c>
      <c r="M14" s="167">
        <v>0.4</v>
      </c>
      <c r="N14" s="167">
        <v>0.3</v>
      </c>
      <c r="O14" s="167">
        <v>3.9</v>
      </c>
      <c r="P14" s="169">
        <f t="shared" si="3"/>
        <v>25.38514285714286</v>
      </c>
      <c r="Q14" s="176" t="str">
        <f t="shared" si="4"/>
        <v>&gt;15</v>
      </c>
      <c r="R14" s="184" t="str">
        <f t="shared" si="5"/>
        <v>&gt;15</v>
      </c>
      <c r="S14" s="125"/>
      <c r="T14" s="126"/>
      <c r="U14" s="56"/>
      <c r="V14" s="178" t="s">
        <v>24</v>
      </c>
      <c r="W14" s="128">
        <v>162.56326530612245</v>
      </c>
      <c r="X14" s="129">
        <v>2.4489795918367343</v>
      </c>
      <c r="Y14" s="130">
        <v>0.9849352214522445</v>
      </c>
      <c r="Z14" s="94">
        <v>22</v>
      </c>
      <c r="AA14" s="131">
        <f t="shared" si="6"/>
        <v>7.389239332096475</v>
      </c>
      <c r="AB14" s="131">
        <f t="shared" si="7"/>
        <v>0.11131725417439697</v>
      </c>
      <c r="AF14" s="143" t="s">
        <v>82</v>
      </c>
      <c r="AG14" s="144">
        <v>161.6</v>
      </c>
      <c r="AH14" s="144">
        <f t="shared" si="8"/>
        <v>19.392</v>
      </c>
      <c r="AI14" s="144">
        <v>2.45</v>
      </c>
      <c r="AJ14" s="144">
        <f t="shared" si="9"/>
        <v>0.29400000000000004</v>
      </c>
    </row>
    <row r="15" spans="1:36" ht="13.5" customHeight="1">
      <c r="A15" s="174"/>
      <c r="B15" s="135" t="s">
        <v>74</v>
      </c>
      <c r="C15" s="172">
        <v>8638</v>
      </c>
      <c r="D15" s="137">
        <v>16</v>
      </c>
      <c r="E15" s="137">
        <v>20</v>
      </c>
      <c r="F15" s="138">
        <f t="shared" si="0"/>
        <v>0.08791208791208792</v>
      </c>
      <c r="G15" s="137">
        <v>24</v>
      </c>
      <c r="H15" s="139">
        <f>G15/(16*7)</f>
        <v>0.21428571428571427</v>
      </c>
      <c r="I15" s="137">
        <v>100</v>
      </c>
      <c r="J15" s="137">
        <v>61</v>
      </c>
      <c r="K15" s="122">
        <f t="shared" si="1"/>
        <v>21.428571428571427</v>
      </c>
      <c r="L15" s="140">
        <f t="shared" si="2"/>
        <v>185.1</v>
      </c>
      <c r="M15" s="122">
        <v>0.4</v>
      </c>
      <c r="N15" s="122">
        <v>0.3</v>
      </c>
      <c r="O15" s="122">
        <v>3.6</v>
      </c>
      <c r="P15" s="141">
        <f t="shared" si="3"/>
        <v>22.212</v>
      </c>
      <c r="Q15" s="122" t="str">
        <f t="shared" si="4"/>
        <v>&gt;15</v>
      </c>
      <c r="R15" s="142" t="str">
        <f t="shared" si="5"/>
        <v>&gt;15</v>
      </c>
      <c r="S15" s="125"/>
      <c r="T15" s="126"/>
      <c r="U15" s="56"/>
      <c r="V15" s="178"/>
      <c r="W15" s="128">
        <v>142.24285714285713</v>
      </c>
      <c r="X15" s="129">
        <v>2.142857142857143</v>
      </c>
      <c r="Y15" s="130">
        <v>0.9849352214522447</v>
      </c>
      <c r="Z15" s="94">
        <v>100</v>
      </c>
      <c r="AA15" s="131">
        <f t="shared" si="6"/>
        <v>1.4224285714285712</v>
      </c>
      <c r="AB15" s="131">
        <f t="shared" si="7"/>
        <v>0.021428571428571352</v>
      </c>
      <c r="AF15" s="143" t="s">
        <v>31</v>
      </c>
      <c r="AG15" s="144">
        <v>127.5</v>
      </c>
      <c r="AH15" s="144">
        <f t="shared" si="8"/>
        <v>15.299999999999999</v>
      </c>
      <c r="AI15" s="144">
        <v>2.06</v>
      </c>
      <c r="AJ15" s="144">
        <f t="shared" si="9"/>
        <v>0.2472</v>
      </c>
    </row>
    <row r="16" spans="1:36" ht="13.5" customHeight="1">
      <c r="A16" s="180"/>
      <c r="B16" s="146" t="s">
        <v>75</v>
      </c>
      <c r="C16" s="173">
        <v>8638</v>
      </c>
      <c r="D16" s="148">
        <v>50</v>
      </c>
      <c r="E16" s="148">
        <v>35</v>
      </c>
      <c r="F16" s="149">
        <f t="shared" si="0"/>
        <v>0.4807692307692308</v>
      </c>
      <c r="G16" s="148">
        <v>40</v>
      </c>
      <c r="H16" s="150">
        <f>G16/(17*7)</f>
        <v>0.33613445378151263</v>
      </c>
      <c r="I16" s="148">
        <v>100</v>
      </c>
      <c r="J16" s="148">
        <v>70</v>
      </c>
      <c r="K16" s="151">
        <f t="shared" si="1"/>
        <v>33.61344537815126</v>
      </c>
      <c r="L16" s="152">
        <f t="shared" si="2"/>
        <v>290.3529411764706</v>
      </c>
      <c r="M16" s="151">
        <v>0.4</v>
      </c>
      <c r="N16" s="151">
        <v>0.3</v>
      </c>
      <c r="O16" s="151">
        <v>3.6</v>
      </c>
      <c r="P16" s="153">
        <f t="shared" si="3"/>
        <v>34.84235294117647</v>
      </c>
      <c r="Q16" s="122" t="str">
        <f t="shared" si="4"/>
        <v>&gt;15</v>
      </c>
      <c r="R16" s="142" t="str">
        <f t="shared" si="5"/>
        <v>&gt;15</v>
      </c>
      <c r="S16" s="155"/>
      <c r="T16" s="156"/>
      <c r="U16" s="56"/>
      <c r="V16" s="183"/>
      <c r="W16" s="158">
        <v>223.1260504201681</v>
      </c>
      <c r="X16" s="158">
        <v>3.3613445378151265</v>
      </c>
      <c r="Y16" s="159">
        <v>0.9849352214522447</v>
      </c>
      <c r="Z16" s="160">
        <v>100</v>
      </c>
      <c r="AA16" s="131">
        <f t="shared" si="6"/>
        <v>2.231260504201681</v>
      </c>
      <c r="AB16" s="131">
        <f t="shared" si="7"/>
        <v>0.03361344537815136</v>
      </c>
      <c r="AF16" s="143" t="s">
        <v>32</v>
      </c>
      <c r="AG16" s="144">
        <v>103.1</v>
      </c>
      <c r="AH16" s="144">
        <f t="shared" si="8"/>
        <v>12.372</v>
      </c>
      <c r="AI16" s="144">
        <v>2.06</v>
      </c>
      <c r="AJ16" s="144">
        <f t="shared" si="9"/>
        <v>0.2472</v>
      </c>
    </row>
    <row r="17" spans="1:28" ht="13.5" customHeight="1">
      <c r="A17" s="174" t="s">
        <v>83</v>
      </c>
      <c r="B17" s="162" t="s">
        <v>73</v>
      </c>
      <c r="C17" s="163">
        <v>20772</v>
      </c>
      <c r="D17" s="164">
        <v>16</v>
      </c>
      <c r="E17" s="164">
        <v>10</v>
      </c>
      <c r="F17" s="165">
        <f t="shared" si="0"/>
        <v>0.04395604395604396</v>
      </c>
      <c r="G17" s="164">
        <v>24</v>
      </c>
      <c r="H17" s="166">
        <f>G17/(14*7)</f>
        <v>0.24489795918367346</v>
      </c>
      <c r="I17" s="164">
        <v>100</v>
      </c>
      <c r="J17" s="164">
        <v>39</v>
      </c>
      <c r="K17" s="167">
        <f t="shared" si="1"/>
        <v>24.489795918367346</v>
      </c>
      <c r="L17" s="168">
        <f t="shared" si="2"/>
        <v>508.70204081632653</v>
      </c>
      <c r="M17" s="167">
        <v>0.4</v>
      </c>
      <c r="N17" s="167">
        <v>0.3</v>
      </c>
      <c r="O17" s="122">
        <v>5.23</v>
      </c>
      <c r="P17" s="169">
        <f t="shared" si="3"/>
        <v>61.04424489795919</v>
      </c>
      <c r="Q17" s="167" t="str">
        <f t="shared" si="4"/>
        <v>&gt;15</v>
      </c>
      <c r="R17" s="170" t="str">
        <f t="shared" si="5"/>
        <v>&gt;15</v>
      </c>
      <c r="S17" s="125"/>
      <c r="T17" s="126"/>
      <c r="U17" s="56"/>
      <c r="V17" s="178" t="s">
        <v>83</v>
      </c>
      <c r="W17" s="128">
        <v>442.0408163265306</v>
      </c>
      <c r="X17" s="129">
        <v>208.77551020408163</v>
      </c>
      <c r="Y17" s="130">
        <v>0.5277008310249307</v>
      </c>
      <c r="Z17" s="94">
        <v>22</v>
      </c>
      <c r="AA17" s="131">
        <f t="shared" si="6"/>
        <v>20.092764378478662</v>
      </c>
      <c r="AB17" s="131">
        <f t="shared" si="7"/>
        <v>9.489795918367347</v>
      </c>
    </row>
    <row r="18" spans="1:28" ht="13.5" customHeight="1">
      <c r="A18" s="174" t="s">
        <v>84</v>
      </c>
      <c r="B18" s="135" t="s">
        <v>74</v>
      </c>
      <c r="C18" s="172">
        <v>20772</v>
      </c>
      <c r="D18" s="137">
        <v>16</v>
      </c>
      <c r="E18" s="137">
        <v>20</v>
      </c>
      <c r="F18" s="138">
        <f t="shared" si="0"/>
        <v>0.08791208791208792</v>
      </c>
      <c r="G18" s="137">
        <v>24</v>
      </c>
      <c r="H18" s="139">
        <f>G18/(16*7)</f>
        <v>0.21428571428571427</v>
      </c>
      <c r="I18" s="137">
        <v>100</v>
      </c>
      <c r="J18" s="137">
        <v>61</v>
      </c>
      <c r="K18" s="122">
        <f t="shared" si="1"/>
        <v>21.428571428571427</v>
      </c>
      <c r="L18" s="140">
        <f t="shared" si="2"/>
        <v>445.1142857142857</v>
      </c>
      <c r="M18" s="122">
        <v>0.4</v>
      </c>
      <c r="N18" s="122">
        <v>0.3</v>
      </c>
      <c r="O18" s="122">
        <v>3.75</v>
      </c>
      <c r="P18" s="141">
        <f t="shared" si="3"/>
        <v>53.413714285714285</v>
      </c>
      <c r="Q18" s="122" t="str">
        <f t="shared" si="4"/>
        <v>&gt;15</v>
      </c>
      <c r="R18" s="142" t="str">
        <f t="shared" si="5"/>
        <v>&gt;15</v>
      </c>
      <c r="S18" s="125"/>
      <c r="T18" s="126"/>
      <c r="U18" s="56"/>
      <c r="V18" s="178" t="s">
        <v>84</v>
      </c>
      <c r="W18" s="128">
        <v>386.7857142857143</v>
      </c>
      <c r="X18" s="129">
        <v>182.67857142857142</v>
      </c>
      <c r="Y18" s="130">
        <v>0.5277008310249308</v>
      </c>
      <c r="Z18" s="94">
        <v>100</v>
      </c>
      <c r="AA18" s="131">
        <f t="shared" si="6"/>
        <v>3.867857142857143</v>
      </c>
      <c r="AB18" s="131">
        <f t="shared" si="7"/>
        <v>1.8267857142857142</v>
      </c>
    </row>
    <row r="19" spans="1:28" ht="13.5" customHeight="1">
      <c r="A19" s="180"/>
      <c r="B19" s="146" t="s">
        <v>75</v>
      </c>
      <c r="C19" s="173">
        <v>20772</v>
      </c>
      <c r="D19" s="148">
        <v>50</v>
      </c>
      <c r="E19" s="148">
        <v>35</v>
      </c>
      <c r="F19" s="149">
        <f t="shared" si="0"/>
        <v>0.4807692307692308</v>
      </c>
      <c r="G19" s="148">
        <v>40</v>
      </c>
      <c r="H19" s="150">
        <f>G19/(17*7)</f>
        <v>0.33613445378151263</v>
      </c>
      <c r="I19" s="148">
        <v>100</v>
      </c>
      <c r="J19" s="148">
        <v>70</v>
      </c>
      <c r="K19" s="151">
        <f t="shared" si="1"/>
        <v>33.61344537815126</v>
      </c>
      <c r="L19" s="152">
        <f t="shared" si="2"/>
        <v>698.2184873949581</v>
      </c>
      <c r="M19" s="151">
        <v>0.4</v>
      </c>
      <c r="N19" s="151">
        <v>0.3</v>
      </c>
      <c r="O19" s="122">
        <v>3.75</v>
      </c>
      <c r="P19" s="153">
        <f t="shared" si="3"/>
        <v>83.78621848739496</v>
      </c>
      <c r="Q19" s="151" t="str">
        <f t="shared" si="4"/>
        <v>&gt;15</v>
      </c>
      <c r="R19" s="154" t="str">
        <f t="shared" si="5"/>
        <v>&gt;15</v>
      </c>
      <c r="S19" s="155"/>
      <c r="T19" s="156"/>
      <c r="U19" s="56"/>
      <c r="V19" s="183"/>
      <c r="W19" s="158">
        <v>606.7226890756303</v>
      </c>
      <c r="X19" s="158">
        <v>286.5546218487395</v>
      </c>
      <c r="Y19" s="159">
        <v>0.5277008310249308</v>
      </c>
      <c r="Z19" s="160">
        <v>100</v>
      </c>
      <c r="AA19" s="131">
        <f t="shared" si="6"/>
        <v>6.067226890756303</v>
      </c>
      <c r="AB19" s="131">
        <f t="shared" si="7"/>
        <v>2.865546218487395</v>
      </c>
    </row>
    <row r="20" spans="1:28" ht="13.5" customHeight="1">
      <c r="A20" s="185" t="s">
        <v>85</v>
      </c>
      <c r="B20" s="162" t="s">
        <v>73</v>
      </c>
      <c r="C20" s="163">
        <v>5561</v>
      </c>
      <c r="D20" s="164">
        <v>16</v>
      </c>
      <c r="E20" s="164">
        <v>10</v>
      </c>
      <c r="F20" s="165">
        <f t="shared" si="0"/>
        <v>0.04395604395604396</v>
      </c>
      <c r="G20" s="164">
        <v>24</v>
      </c>
      <c r="H20" s="166">
        <f>G20/(14*7)</f>
        <v>0.24489795918367346</v>
      </c>
      <c r="I20" s="164">
        <v>100</v>
      </c>
      <c r="J20" s="164">
        <v>39</v>
      </c>
      <c r="K20" s="167">
        <f t="shared" si="1"/>
        <v>24.489795918367346</v>
      </c>
      <c r="L20" s="168">
        <f t="shared" si="2"/>
        <v>136.1877551020408</v>
      </c>
      <c r="M20" s="167">
        <v>0.4</v>
      </c>
      <c r="N20" s="167">
        <v>0.3</v>
      </c>
      <c r="O20" s="167">
        <v>3</v>
      </c>
      <c r="P20" s="169">
        <f t="shared" si="3"/>
        <v>16.342530612244897</v>
      </c>
      <c r="Q20" s="122" t="str">
        <f t="shared" si="4"/>
        <v>&gt;15</v>
      </c>
      <c r="R20" s="142" t="str">
        <f t="shared" si="5"/>
        <v>&gt;15</v>
      </c>
      <c r="S20" s="125"/>
      <c r="T20" s="126"/>
      <c r="U20" s="56"/>
      <c r="V20" s="178" t="s">
        <v>86</v>
      </c>
      <c r="W20" s="128">
        <v>151.4204081632653</v>
      </c>
      <c r="X20" s="129">
        <v>137.24081632653062</v>
      </c>
      <c r="Y20" s="130">
        <v>0.09364386220281412</v>
      </c>
      <c r="Z20" s="94">
        <v>22</v>
      </c>
      <c r="AA20" s="131">
        <f t="shared" si="6"/>
        <v>6.882745825602968</v>
      </c>
      <c r="AB20" s="131">
        <f t="shared" si="7"/>
        <v>6.23821892393321</v>
      </c>
    </row>
    <row r="21" spans="1:28" ht="13.5" customHeight="1">
      <c r="A21" s="174" t="s">
        <v>27</v>
      </c>
      <c r="B21" s="135" t="s">
        <v>74</v>
      </c>
      <c r="C21" s="172">
        <v>5561</v>
      </c>
      <c r="D21" s="137">
        <v>16</v>
      </c>
      <c r="E21" s="137">
        <v>20</v>
      </c>
      <c r="F21" s="138">
        <f t="shared" si="0"/>
        <v>0.08791208791208792</v>
      </c>
      <c r="G21" s="137">
        <v>24</v>
      </c>
      <c r="H21" s="139">
        <f>G21/(16*7)</f>
        <v>0.21428571428571427</v>
      </c>
      <c r="I21" s="137">
        <v>100</v>
      </c>
      <c r="J21" s="137">
        <v>61</v>
      </c>
      <c r="K21" s="122">
        <f t="shared" si="1"/>
        <v>21.428571428571427</v>
      </c>
      <c r="L21" s="140">
        <f t="shared" si="2"/>
        <v>119.16428571428571</v>
      </c>
      <c r="M21" s="122">
        <v>0.4</v>
      </c>
      <c r="N21" s="122">
        <v>0.3</v>
      </c>
      <c r="O21" s="122">
        <v>3.5</v>
      </c>
      <c r="P21" s="141">
        <f t="shared" si="3"/>
        <v>14.299714285714286</v>
      </c>
      <c r="Q21" s="122" t="str">
        <f t="shared" si="4"/>
        <v>&gt;15</v>
      </c>
      <c r="R21" s="142" t="str">
        <f t="shared" si="5"/>
        <v>&gt;15</v>
      </c>
      <c r="S21" s="125"/>
      <c r="T21" s="126"/>
      <c r="U21" s="56"/>
      <c r="V21" s="178" t="s">
        <v>27</v>
      </c>
      <c r="W21" s="128">
        <v>132.49285714285713</v>
      </c>
      <c r="X21" s="129">
        <v>120.08571428571427</v>
      </c>
      <c r="Y21" s="130">
        <v>0.09364386220281419</v>
      </c>
      <c r="Z21" s="94">
        <v>100</v>
      </c>
      <c r="AA21" s="131">
        <f t="shared" si="6"/>
        <v>1.3249285714285715</v>
      </c>
      <c r="AB21" s="131">
        <f t="shared" si="7"/>
        <v>1.200857142857143</v>
      </c>
    </row>
    <row r="22" spans="1:28" ht="13.5" customHeight="1">
      <c r="A22" s="180"/>
      <c r="B22" s="146" t="s">
        <v>75</v>
      </c>
      <c r="C22" s="173">
        <v>5561</v>
      </c>
      <c r="D22" s="148">
        <v>50</v>
      </c>
      <c r="E22" s="148">
        <v>35</v>
      </c>
      <c r="F22" s="149">
        <f t="shared" si="0"/>
        <v>0.4807692307692308</v>
      </c>
      <c r="G22" s="148">
        <v>40</v>
      </c>
      <c r="H22" s="150">
        <f>G22/(17*7)</f>
        <v>0.33613445378151263</v>
      </c>
      <c r="I22" s="148">
        <v>100</v>
      </c>
      <c r="J22" s="148">
        <v>70</v>
      </c>
      <c r="K22" s="151">
        <f t="shared" si="1"/>
        <v>33.61344537815126</v>
      </c>
      <c r="L22" s="152">
        <f t="shared" si="2"/>
        <v>186.9243697478992</v>
      </c>
      <c r="M22" s="151">
        <v>0.4</v>
      </c>
      <c r="N22" s="151">
        <v>0.3</v>
      </c>
      <c r="O22" s="151">
        <v>3.5</v>
      </c>
      <c r="P22" s="153">
        <f t="shared" si="3"/>
        <v>22.430924369747903</v>
      </c>
      <c r="Q22" s="122" t="str">
        <f t="shared" si="4"/>
        <v>&gt;15</v>
      </c>
      <c r="R22" s="142" t="str">
        <f t="shared" si="5"/>
        <v>&gt;15</v>
      </c>
      <c r="S22" s="155"/>
      <c r="T22" s="156"/>
      <c r="U22" s="56"/>
      <c r="V22" s="183"/>
      <c r="W22" s="158">
        <v>207.83193277310926</v>
      </c>
      <c r="X22" s="158">
        <v>188.36974789915968</v>
      </c>
      <c r="Y22" s="159">
        <v>0.09364386220281418</v>
      </c>
      <c r="Z22" s="160">
        <v>100</v>
      </c>
      <c r="AA22" s="131">
        <f t="shared" si="6"/>
        <v>2.0783193277310925</v>
      </c>
      <c r="AB22" s="131">
        <f t="shared" si="7"/>
        <v>1.8836974789915968</v>
      </c>
    </row>
    <row r="23" spans="1:28" ht="13.5" customHeight="1">
      <c r="A23" s="174" t="s">
        <v>27</v>
      </c>
      <c r="B23" s="175" t="s">
        <v>73</v>
      </c>
      <c r="C23" s="172">
        <v>2908</v>
      </c>
      <c r="D23" s="137">
        <v>16</v>
      </c>
      <c r="E23" s="137">
        <v>10</v>
      </c>
      <c r="F23" s="138">
        <f t="shared" si="0"/>
        <v>0.04395604395604396</v>
      </c>
      <c r="G23" s="137">
        <v>24</v>
      </c>
      <c r="H23" s="139">
        <f>G23/(14*7)</f>
        <v>0.24489795918367346</v>
      </c>
      <c r="I23" s="137">
        <v>100</v>
      </c>
      <c r="J23" s="137">
        <v>39</v>
      </c>
      <c r="K23" s="122">
        <f t="shared" si="1"/>
        <v>24.489795918367346</v>
      </c>
      <c r="L23" s="140">
        <f t="shared" si="2"/>
        <v>71.21632653061225</v>
      </c>
      <c r="M23" s="122">
        <v>0.4</v>
      </c>
      <c r="N23" s="122">
        <v>0.3</v>
      </c>
      <c r="O23" s="167">
        <v>3</v>
      </c>
      <c r="P23" s="141">
        <f t="shared" si="3"/>
        <v>8.545959183673471</v>
      </c>
      <c r="Q23" s="167">
        <f t="shared" si="4"/>
        <v>11.545959183673471</v>
      </c>
      <c r="R23" s="170" t="str">
        <f t="shared" si="5"/>
        <v>&gt;15</v>
      </c>
      <c r="S23" s="125"/>
      <c r="T23" s="126"/>
      <c r="U23" s="56"/>
      <c r="V23" s="178" t="s">
        <v>27</v>
      </c>
      <c r="W23" s="128">
        <v>59.21632653061224</v>
      </c>
      <c r="X23" s="129">
        <v>2.4489795918367343</v>
      </c>
      <c r="Y23" s="130">
        <v>0.9586435070306039</v>
      </c>
      <c r="Z23" s="94">
        <v>22</v>
      </c>
      <c r="AA23" s="131">
        <f t="shared" si="6"/>
        <v>2.6916512059369198</v>
      </c>
      <c r="AB23" s="131">
        <f t="shared" si="7"/>
        <v>0.11131725417439697</v>
      </c>
    </row>
    <row r="24" spans="1:28" ht="13.5" customHeight="1">
      <c r="A24" s="174"/>
      <c r="B24" s="175" t="s">
        <v>74</v>
      </c>
      <c r="C24" s="172">
        <v>2908</v>
      </c>
      <c r="D24" s="137">
        <v>16</v>
      </c>
      <c r="E24" s="137">
        <v>20</v>
      </c>
      <c r="F24" s="138">
        <f t="shared" si="0"/>
        <v>0.08791208791208792</v>
      </c>
      <c r="G24" s="137">
        <v>24</v>
      </c>
      <c r="H24" s="139">
        <f>G24/(16*7)</f>
        <v>0.21428571428571427</v>
      </c>
      <c r="I24" s="137">
        <v>100</v>
      </c>
      <c r="J24" s="137">
        <v>61</v>
      </c>
      <c r="K24" s="122">
        <f t="shared" si="1"/>
        <v>21.428571428571427</v>
      </c>
      <c r="L24" s="140">
        <f t="shared" si="2"/>
        <v>62.31428571428571</v>
      </c>
      <c r="M24" s="122">
        <v>0.4</v>
      </c>
      <c r="N24" s="122">
        <v>0.3</v>
      </c>
      <c r="O24" s="122">
        <v>3.5</v>
      </c>
      <c r="P24" s="141">
        <f t="shared" si="3"/>
        <v>7.477714285714285</v>
      </c>
      <c r="Q24" s="122">
        <f t="shared" si="4"/>
        <v>10.977714285714285</v>
      </c>
      <c r="R24" s="142" t="str">
        <f t="shared" si="5"/>
        <v>&gt;15</v>
      </c>
      <c r="S24" s="125"/>
      <c r="T24" s="126"/>
      <c r="U24" s="56"/>
      <c r="V24" s="178"/>
      <c r="W24" s="128">
        <v>51.81428571428571</v>
      </c>
      <c r="X24" s="129">
        <v>2.142857142857143</v>
      </c>
      <c r="Y24" s="130">
        <v>0.9586435070306037</v>
      </c>
      <c r="Z24" s="94">
        <v>100</v>
      </c>
      <c r="AA24" s="131">
        <f t="shared" si="6"/>
        <v>0.5181428571428572</v>
      </c>
      <c r="AB24" s="131">
        <f t="shared" si="7"/>
        <v>0.021428571428571352</v>
      </c>
    </row>
    <row r="25" spans="1:28" ht="13.5" customHeight="1">
      <c r="A25" s="180"/>
      <c r="B25" s="135" t="s">
        <v>75</v>
      </c>
      <c r="C25" s="172">
        <v>2908</v>
      </c>
      <c r="D25" s="137">
        <v>50</v>
      </c>
      <c r="E25" s="137">
        <v>35</v>
      </c>
      <c r="F25" s="138">
        <f t="shared" si="0"/>
        <v>0.4807692307692308</v>
      </c>
      <c r="G25" s="137">
        <v>40</v>
      </c>
      <c r="H25" s="139">
        <f>G25/(17*7)</f>
        <v>0.33613445378151263</v>
      </c>
      <c r="I25" s="137">
        <v>100</v>
      </c>
      <c r="J25" s="137">
        <v>70</v>
      </c>
      <c r="K25" s="122">
        <f t="shared" si="1"/>
        <v>33.61344537815126</v>
      </c>
      <c r="L25" s="140">
        <f t="shared" si="2"/>
        <v>97.74789915966387</v>
      </c>
      <c r="M25" s="122">
        <v>0.4</v>
      </c>
      <c r="N25" s="122">
        <v>0.3</v>
      </c>
      <c r="O25" s="151">
        <v>3.5</v>
      </c>
      <c r="P25" s="141">
        <f t="shared" si="3"/>
        <v>11.729747899159664</v>
      </c>
      <c r="Q25" s="151" t="str">
        <f t="shared" si="4"/>
        <v>&gt;15</v>
      </c>
      <c r="R25" s="154" t="str">
        <f t="shared" si="5"/>
        <v>&gt;15</v>
      </c>
      <c r="S25" s="155"/>
      <c r="T25" s="156"/>
      <c r="U25" s="56"/>
      <c r="V25" s="183"/>
      <c r="W25" s="158">
        <v>81.27731092436976</v>
      </c>
      <c r="X25" s="158">
        <v>3.3613445378151265</v>
      </c>
      <c r="Y25" s="159">
        <v>0.9586435070306037</v>
      </c>
      <c r="Z25" s="160">
        <v>100</v>
      </c>
      <c r="AA25" s="131">
        <f t="shared" si="6"/>
        <v>0.8127731092436976</v>
      </c>
      <c r="AB25" s="131">
        <f t="shared" si="7"/>
        <v>0.03361344537815136</v>
      </c>
    </row>
    <row r="26" spans="1:28" ht="13.5" customHeight="1">
      <c r="A26" s="174" t="s">
        <v>87</v>
      </c>
      <c r="B26" s="162" t="s">
        <v>73</v>
      </c>
      <c r="C26" s="163">
        <v>4485</v>
      </c>
      <c r="D26" s="164">
        <v>16</v>
      </c>
      <c r="E26" s="164">
        <v>10</v>
      </c>
      <c r="F26" s="165">
        <f t="shared" si="0"/>
        <v>0.04395604395604396</v>
      </c>
      <c r="G26" s="164">
        <v>24</v>
      </c>
      <c r="H26" s="166">
        <f>G26/(14*7)</f>
        <v>0.24489795918367346</v>
      </c>
      <c r="I26" s="164">
        <v>100</v>
      </c>
      <c r="J26" s="164">
        <v>39</v>
      </c>
      <c r="K26" s="167">
        <f t="shared" si="1"/>
        <v>24.489795918367346</v>
      </c>
      <c r="L26" s="168">
        <f t="shared" si="2"/>
        <v>109.83673469387755</v>
      </c>
      <c r="M26" s="167">
        <v>0.4</v>
      </c>
      <c r="N26" s="167">
        <v>0.3</v>
      </c>
      <c r="O26" s="167">
        <v>3</v>
      </c>
      <c r="P26" s="169">
        <f t="shared" si="3"/>
        <v>13.180408163265305</v>
      </c>
      <c r="Q26" s="122" t="str">
        <f t="shared" si="4"/>
        <v>&gt;15</v>
      </c>
      <c r="R26" s="142" t="str">
        <f t="shared" si="5"/>
        <v>&gt;15</v>
      </c>
      <c r="S26" s="125"/>
      <c r="T26" s="126"/>
      <c r="U26" s="56"/>
      <c r="V26" s="178" t="s">
        <v>87</v>
      </c>
      <c r="W26" s="128">
        <v>96.12244897959184</v>
      </c>
      <c r="X26" s="129">
        <v>51.84489795918367</v>
      </c>
      <c r="Y26" s="130">
        <v>0.4606369426751593</v>
      </c>
      <c r="Z26" s="94">
        <v>22</v>
      </c>
      <c r="AA26" s="131">
        <f t="shared" si="6"/>
        <v>4.369202226345084</v>
      </c>
      <c r="AB26" s="131">
        <f t="shared" si="7"/>
        <v>2.356586270871985</v>
      </c>
    </row>
    <row r="27" spans="1:28" ht="13.5" customHeight="1">
      <c r="A27" s="174" t="s">
        <v>30</v>
      </c>
      <c r="B27" s="135" t="s">
        <v>74</v>
      </c>
      <c r="C27" s="172">
        <v>4485</v>
      </c>
      <c r="D27" s="137">
        <v>16</v>
      </c>
      <c r="E27" s="137">
        <v>20</v>
      </c>
      <c r="F27" s="138">
        <f t="shared" si="0"/>
        <v>0.08791208791208792</v>
      </c>
      <c r="G27" s="137">
        <v>24</v>
      </c>
      <c r="H27" s="139">
        <f>G27/(16*7)</f>
        <v>0.21428571428571427</v>
      </c>
      <c r="I27" s="137">
        <v>100</v>
      </c>
      <c r="J27" s="137">
        <v>61</v>
      </c>
      <c r="K27" s="122">
        <f t="shared" si="1"/>
        <v>21.428571428571427</v>
      </c>
      <c r="L27" s="140">
        <f t="shared" si="2"/>
        <v>96.10714285714286</v>
      </c>
      <c r="M27" s="122">
        <v>0.4</v>
      </c>
      <c r="N27" s="122">
        <v>0.3</v>
      </c>
      <c r="O27" s="122">
        <v>3.5</v>
      </c>
      <c r="P27" s="141">
        <f t="shared" si="3"/>
        <v>11.532857142857145</v>
      </c>
      <c r="Q27" s="122" t="str">
        <f t="shared" si="4"/>
        <v>&gt;15</v>
      </c>
      <c r="R27" s="142" t="str">
        <f t="shared" si="5"/>
        <v>&gt;15</v>
      </c>
      <c r="S27" s="125"/>
      <c r="T27" s="126"/>
      <c r="U27" s="56"/>
      <c r="V27" s="178" t="s">
        <v>30</v>
      </c>
      <c r="W27" s="128">
        <v>84.10714285714286</v>
      </c>
      <c r="X27" s="129">
        <v>45.364285714285714</v>
      </c>
      <c r="Y27" s="130">
        <v>0.46063694267515926</v>
      </c>
      <c r="Z27" s="94">
        <v>100</v>
      </c>
      <c r="AA27" s="131">
        <f t="shared" si="6"/>
        <v>0.8410714285714287</v>
      </c>
      <c r="AB27" s="131">
        <f t="shared" si="7"/>
        <v>0.453642857142857</v>
      </c>
    </row>
    <row r="28" spans="1:28" ht="13.5" customHeight="1">
      <c r="A28" s="180"/>
      <c r="B28" s="146" t="s">
        <v>75</v>
      </c>
      <c r="C28" s="173">
        <v>4485</v>
      </c>
      <c r="D28" s="148">
        <v>50</v>
      </c>
      <c r="E28" s="148">
        <v>35</v>
      </c>
      <c r="F28" s="149">
        <f t="shared" si="0"/>
        <v>0.4807692307692308</v>
      </c>
      <c r="G28" s="148">
        <v>40</v>
      </c>
      <c r="H28" s="150">
        <f>G28/(17*7)</f>
        <v>0.33613445378151263</v>
      </c>
      <c r="I28" s="148">
        <v>100</v>
      </c>
      <c r="J28" s="148">
        <v>70</v>
      </c>
      <c r="K28" s="151">
        <f t="shared" si="1"/>
        <v>33.61344537815126</v>
      </c>
      <c r="L28" s="152">
        <f t="shared" si="2"/>
        <v>150.75630252100842</v>
      </c>
      <c r="M28" s="151">
        <v>0.4</v>
      </c>
      <c r="N28" s="151">
        <v>0.3</v>
      </c>
      <c r="O28" s="151">
        <v>3.5</v>
      </c>
      <c r="P28" s="153">
        <f t="shared" si="3"/>
        <v>18.09075630252101</v>
      </c>
      <c r="Q28" s="122" t="str">
        <f t="shared" si="4"/>
        <v>&gt;15</v>
      </c>
      <c r="R28" s="142" t="str">
        <f t="shared" si="5"/>
        <v>&gt;15</v>
      </c>
      <c r="S28" s="155"/>
      <c r="T28" s="156"/>
      <c r="U28" s="56"/>
      <c r="V28" s="183"/>
      <c r="W28" s="158">
        <v>131.93277310924373</v>
      </c>
      <c r="X28" s="158">
        <v>71.15966386554624</v>
      </c>
      <c r="Y28" s="159">
        <v>0.4606369426751592</v>
      </c>
      <c r="Z28" s="160">
        <v>100</v>
      </c>
      <c r="AA28" s="131">
        <f t="shared" si="6"/>
        <v>1.3193277310924372</v>
      </c>
      <c r="AB28" s="131">
        <f t="shared" si="7"/>
        <v>0.7115966386554624</v>
      </c>
    </row>
    <row r="29" spans="1:28" ht="13.5" customHeight="1">
      <c r="A29" s="174" t="s">
        <v>88</v>
      </c>
      <c r="B29" s="175" t="s">
        <v>73</v>
      </c>
      <c r="C29" s="172">
        <v>4520</v>
      </c>
      <c r="D29" s="137">
        <v>16</v>
      </c>
      <c r="E29" s="137">
        <v>10</v>
      </c>
      <c r="F29" s="138">
        <f t="shared" si="0"/>
        <v>0.04395604395604396</v>
      </c>
      <c r="G29" s="137">
        <v>24</v>
      </c>
      <c r="H29" s="139">
        <f>G29/(14*7)</f>
        <v>0.24489795918367346</v>
      </c>
      <c r="I29" s="137">
        <v>100</v>
      </c>
      <c r="J29" s="137">
        <v>39</v>
      </c>
      <c r="K29" s="122">
        <f t="shared" si="1"/>
        <v>24.489795918367346</v>
      </c>
      <c r="L29" s="140">
        <f t="shared" si="2"/>
        <v>110.6938775510204</v>
      </c>
      <c r="M29" s="122">
        <v>0.4</v>
      </c>
      <c r="N29" s="122">
        <v>0.3</v>
      </c>
      <c r="O29" s="167">
        <v>3</v>
      </c>
      <c r="P29" s="141">
        <f t="shared" si="3"/>
        <v>13.28326530612245</v>
      </c>
      <c r="Q29" s="167" t="str">
        <f t="shared" si="4"/>
        <v>&gt;15</v>
      </c>
      <c r="R29" s="170" t="str">
        <f t="shared" si="5"/>
        <v>&gt;15</v>
      </c>
      <c r="S29" s="125"/>
      <c r="T29" s="126"/>
      <c r="U29" s="56"/>
      <c r="V29" s="178" t="s">
        <v>88</v>
      </c>
      <c r="W29" s="128">
        <v>110.6938775510204</v>
      </c>
      <c r="X29" s="129">
        <v>2.4489795918367343</v>
      </c>
      <c r="Y29" s="130">
        <v>0.9778761061946903</v>
      </c>
      <c r="Z29" s="94">
        <v>22</v>
      </c>
      <c r="AA29" s="131">
        <f t="shared" si="6"/>
        <v>5.0315398886827465</v>
      </c>
      <c r="AB29" s="131">
        <f t="shared" si="7"/>
        <v>0.11131725417439697</v>
      </c>
    </row>
    <row r="30" spans="1:28" ht="13.5" customHeight="1">
      <c r="A30" s="174" t="s">
        <v>89</v>
      </c>
      <c r="B30" s="175" t="s">
        <v>74</v>
      </c>
      <c r="C30" s="172">
        <v>4520</v>
      </c>
      <c r="D30" s="137">
        <v>16</v>
      </c>
      <c r="E30" s="137">
        <v>20</v>
      </c>
      <c r="F30" s="138">
        <f t="shared" si="0"/>
        <v>0.08791208791208792</v>
      </c>
      <c r="G30" s="137">
        <v>24</v>
      </c>
      <c r="H30" s="139">
        <f>G30/(16*7)</f>
        <v>0.21428571428571427</v>
      </c>
      <c r="I30" s="137">
        <v>100</v>
      </c>
      <c r="J30" s="137">
        <v>61</v>
      </c>
      <c r="K30" s="122">
        <f t="shared" si="1"/>
        <v>21.428571428571427</v>
      </c>
      <c r="L30" s="140">
        <f t="shared" si="2"/>
        <v>96.85714285714286</v>
      </c>
      <c r="M30" s="122">
        <v>0.4</v>
      </c>
      <c r="N30" s="122">
        <v>0.3</v>
      </c>
      <c r="O30" s="122">
        <v>3.5</v>
      </c>
      <c r="P30" s="141">
        <f t="shared" si="3"/>
        <v>11.622857142857145</v>
      </c>
      <c r="Q30" s="122" t="str">
        <f t="shared" si="4"/>
        <v>&gt;15</v>
      </c>
      <c r="R30" s="142" t="str">
        <f t="shared" si="5"/>
        <v>&gt;15</v>
      </c>
      <c r="S30" s="125"/>
      <c r="T30" s="126"/>
      <c r="U30" s="56"/>
      <c r="V30" s="178" t="s">
        <v>89</v>
      </c>
      <c r="W30" s="128">
        <v>96.85714285714286</v>
      </c>
      <c r="X30" s="129">
        <v>2.142857142857143</v>
      </c>
      <c r="Y30" s="130">
        <v>0.9778761061946903</v>
      </c>
      <c r="Z30" s="94">
        <v>100</v>
      </c>
      <c r="AA30" s="131">
        <f t="shared" si="6"/>
        <v>0.9685714285714286</v>
      </c>
      <c r="AB30" s="131">
        <f t="shared" si="7"/>
        <v>0.021428571428571352</v>
      </c>
    </row>
    <row r="31" spans="1:28" ht="13.5" customHeight="1">
      <c r="A31" s="180"/>
      <c r="B31" s="135" t="s">
        <v>75</v>
      </c>
      <c r="C31" s="172">
        <v>4520</v>
      </c>
      <c r="D31" s="137">
        <v>50</v>
      </c>
      <c r="E31" s="137">
        <v>35</v>
      </c>
      <c r="F31" s="138">
        <f t="shared" si="0"/>
        <v>0.4807692307692308</v>
      </c>
      <c r="G31" s="137">
        <v>40</v>
      </c>
      <c r="H31" s="139">
        <f>G31/(17*7)</f>
        <v>0.33613445378151263</v>
      </c>
      <c r="I31" s="137">
        <v>100</v>
      </c>
      <c r="J31" s="137">
        <v>70</v>
      </c>
      <c r="K31" s="122">
        <f t="shared" si="1"/>
        <v>33.61344537815126</v>
      </c>
      <c r="L31" s="140">
        <f t="shared" si="2"/>
        <v>151.93277310924373</v>
      </c>
      <c r="M31" s="122">
        <v>0.4</v>
      </c>
      <c r="N31" s="122">
        <v>0.3</v>
      </c>
      <c r="O31" s="122">
        <v>3.5</v>
      </c>
      <c r="P31" s="141">
        <f t="shared" si="3"/>
        <v>18.231932773109246</v>
      </c>
      <c r="Q31" s="151" t="str">
        <f t="shared" si="4"/>
        <v>&gt;15</v>
      </c>
      <c r="R31" s="154" t="str">
        <f t="shared" si="5"/>
        <v>&gt;15</v>
      </c>
      <c r="S31" s="155"/>
      <c r="T31" s="156"/>
      <c r="U31" s="56"/>
      <c r="V31" s="183"/>
      <c r="W31" s="158">
        <v>151.93277310924373</v>
      </c>
      <c r="X31" s="158">
        <v>3.3613445378151265</v>
      </c>
      <c r="Y31" s="159">
        <v>0.9778761061946903</v>
      </c>
      <c r="Z31" s="160">
        <v>100</v>
      </c>
      <c r="AA31" s="131">
        <f t="shared" si="6"/>
        <v>1.5193277310924374</v>
      </c>
      <c r="AB31" s="131">
        <f t="shared" si="7"/>
        <v>0.03361344537815136</v>
      </c>
    </row>
    <row r="32" spans="1:28" ht="13.5" customHeight="1">
      <c r="A32" s="174" t="s">
        <v>82</v>
      </c>
      <c r="B32" s="162" t="s">
        <v>73</v>
      </c>
      <c r="C32" s="163">
        <v>8229</v>
      </c>
      <c r="D32" s="164">
        <v>16</v>
      </c>
      <c r="E32" s="164">
        <v>10</v>
      </c>
      <c r="F32" s="165">
        <f t="shared" si="0"/>
        <v>0.04395604395604396</v>
      </c>
      <c r="G32" s="164">
        <v>24</v>
      </c>
      <c r="H32" s="166">
        <f>G32/(14*7)</f>
        <v>0.24489795918367346</v>
      </c>
      <c r="I32" s="164">
        <v>100</v>
      </c>
      <c r="J32" s="164">
        <v>39</v>
      </c>
      <c r="K32" s="167">
        <f t="shared" si="1"/>
        <v>24.489795918367346</v>
      </c>
      <c r="L32" s="168">
        <f t="shared" si="2"/>
        <v>201.5265306122449</v>
      </c>
      <c r="M32" s="167">
        <v>0.4</v>
      </c>
      <c r="N32" s="167">
        <v>0.3</v>
      </c>
      <c r="O32" s="167">
        <v>3</v>
      </c>
      <c r="P32" s="169">
        <f t="shared" si="3"/>
        <v>24.18318367346939</v>
      </c>
      <c r="Q32" s="122" t="str">
        <f t="shared" si="4"/>
        <v>&gt;15</v>
      </c>
      <c r="R32" s="142" t="str">
        <f t="shared" si="5"/>
        <v>&gt;15</v>
      </c>
      <c r="S32" s="125"/>
      <c r="T32" s="126"/>
      <c r="U32" s="56"/>
      <c r="V32" s="178" t="s">
        <v>82</v>
      </c>
      <c r="W32" s="128">
        <v>161.58367346938775</v>
      </c>
      <c r="X32" s="129">
        <v>2.4489795918367343</v>
      </c>
      <c r="Y32" s="130">
        <v>0.9848438920885116</v>
      </c>
      <c r="Z32" s="94">
        <v>22</v>
      </c>
      <c r="AA32" s="131">
        <f t="shared" si="6"/>
        <v>7.344712430426716</v>
      </c>
      <c r="AB32" s="131">
        <f t="shared" si="7"/>
        <v>0.11131725417439697</v>
      </c>
    </row>
    <row r="33" spans="1:28" ht="13.5" customHeight="1">
      <c r="A33" s="174"/>
      <c r="B33" s="135" t="s">
        <v>74</v>
      </c>
      <c r="C33" s="172">
        <v>8229</v>
      </c>
      <c r="D33" s="137">
        <v>16</v>
      </c>
      <c r="E33" s="137">
        <v>20</v>
      </c>
      <c r="F33" s="138">
        <f t="shared" si="0"/>
        <v>0.08791208791208792</v>
      </c>
      <c r="G33" s="137">
        <v>24</v>
      </c>
      <c r="H33" s="139">
        <f>G33/(16*7)</f>
        <v>0.21428571428571427</v>
      </c>
      <c r="I33" s="137">
        <v>100</v>
      </c>
      <c r="J33" s="137">
        <v>61</v>
      </c>
      <c r="K33" s="122">
        <f t="shared" si="1"/>
        <v>21.428571428571427</v>
      </c>
      <c r="L33" s="140">
        <f t="shared" si="2"/>
        <v>176.3357142857143</v>
      </c>
      <c r="M33" s="122">
        <v>0.4</v>
      </c>
      <c r="N33" s="122">
        <v>0.3</v>
      </c>
      <c r="O33" s="122">
        <v>3.5</v>
      </c>
      <c r="P33" s="141">
        <f t="shared" si="3"/>
        <v>21.160285714285713</v>
      </c>
      <c r="Q33" s="122" t="str">
        <f t="shared" si="4"/>
        <v>&gt;15</v>
      </c>
      <c r="R33" s="142" t="str">
        <f t="shared" si="5"/>
        <v>&gt;15</v>
      </c>
      <c r="S33" s="125"/>
      <c r="T33" s="126"/>
      <c r="U33" s="56"/>
      <c r="V33" s="178"/>
      <c r="W33" s="128">
        <v>141.3857142857143</v>
      </c>
      <c r="X33" s="129">
        <v>2.142857142857143</v>
      </c>
      <c r="Y33" s="130">
        <v>0.9848438920885118</v>
      </c>
      <c r="Z33" s="94">
        <v>100</v>
      </c>
      <c r="AA33" s="131">
        <f t="shared" si="6"/>
        <v>1.4138571428571431</v>
      </c>
      <c r="AB33" s="131">
        <f t="shared" si="7"/>
        <v>0.021428571428571352</v>
      </c>
    </row>
    <row r="34" spans="1:28" ht="13.5" customHeight="1">
      <c r="A34" s="180"/>
      <c r="B34" s="146" t="s">
        <v>75</v>
      </c>
      <c r="C34" s="173">
        <v>8229</v>
      </c>
      <c r="D34" s="148">
        <v>50</v>
      </c>
      <c r="E34" s="148">
        <v>35</v>
      </c>
      <c r="F34" s="149">
        <f t="shared" si="0"/>
        <v>0.4807692307692308</v>
      </c>
      <c r="G34" s="148">
        <v>40</v>
      </c>
      <c r="H34" s="150">
        <f>G34/(17*7)</f>
        <v>0.33613445378151263</v>
      </c>
      <c r="I34" s="148">
        <v>100</v>
      </c>
      <c r="J34" s="148">
        <v>70</v>
      </c>
      <c r="K34" s="151">
        <f t="shared" si="1"/>
        <v>33.61344537815126</v>
      </c>
      <c r="L34" s="152">
        <f t="shared" si="2"/>
        <v>276.60504201680675</v>
      </c>
      <c r="M34" s="151">
        <v>0.4</v>
      </c>
      <c r="N34" s="151">
        <v>0.3</v>
      </c>
      <c r="O34" s="151">
        <v>3.5</v>
      </c>
      <c r="P34" s="153">
        <f t="shared" si="3"/>
        <v>33.19260504201681</v>
      </c>
      <c r="Q34" s="122" t="str">
        <f t="shared" si="4"/>
        <v>&gt;15</v>
      </c>
      <c r="R34" s="142" t="str">
        <f t="shared" si="5"/>
        <v>&gt;15</v>
      </c>
      <c r="S34" s="155"/>
      <c r="T34" s="156"/>
      <c r="U34" s="56"/>
      <c r="V34" s="183"/>
      <c r="W34" s="158">
        <v>221.78151260504202</v>
      </c>
      <c r="X34" s="158">
        <v>3.3613445378151265</v>
      </c>
      <c r="Y34" s="159">
        <v>0.9848438920885118</v>
      </c>
      <c r="Z34" s="160">
        <v>100</v>
      </c>
      <c r="AA34" s="131">
        <f t="shared" si="6"/>
        <v>2.2178151260504206</v>
      </c>
      <c r="AB34" s="131">
        <f t="shared" si="7"/>
        <v>0.03361344537815136</v>
      </c>
    </row>
    <row r="35" spans="1:28" ht="13.5" customHeight="1">
      <c r="A35" s="174" t="s">
        <v>90</v>
      </c>
      <c r="B35" s="175" t="s">
        <v>73</v>
      </c>
      <c r="C35" s="172">
        <v>7766</v>
      </c>
      <c r="D35" s="137">
        <v>16</v>
      </c>
      <c r="E35" s="137">
        <v>10</v>
      </c>
      <c r="F35" s="138">
        <f t="shared" si="0"/>
        <v>0.04395604395604396</v>
      </c>
      <c r="G35" s="137">
        <v>24</v>
      </c>
      <c r="H35" s="139">
        <f>G35/(14*7)</f>
        <v>0.24489795918367346</v>
      </c>
      <c r="I35" s="137">
        <v>100</v>
      </c>
      <c r="J35" s="137">
        <v>39</v>
      </c>
      <c r="K35" s="122">
        <f t="shared" si="1"/>
        <v>24.489795918367346</v>
      </c>
      <c r="L35" s="140">
        <f t="shared" si="2"/>
        <v>190.1877551020408</v>
      </c>
      <c r="M35" s="122">
        <v>0.4</v>
      </c>
      <c r="N35" s="122">
        <v>0.3</v>
      </c>
      <c r="O35" s="122">
        <v>3</v>
      </c>
      <c r="P35" s="141">
        <f t="shared" si="3"/>
        <v>22.822530612244893</v>
      </c>
      <c r="Q35" s="167" t="str">
        <f t="shared" si="4"/>
        <v>&gt;15</v>
      </c>
      <c r="R35" s="170" t="str">
        <f t="shared" si="5"/>
        <v>&gt;15</v>
      </c>
      <c r="S35" s="125"/>
      <c r="T35" s="126"/>
      <c r="U35" s="56"/>
      <c r="V35" s="178" t="s">
        <v>90</v>
      </c>
      <c r="W35" s="128">
        <v>127.4938775510204</v>
      </c>
      <c r="X35" s="129">
        <v>2.057142857142857</v>
      </c>
      <c r="Y35" s="130">
        <v>0.9838647714175951</v>
      </c>
      <c r="Z35" s="94">
        <v>22</v>
      </c>
      <c r="AA35" s="131">
        <f t="shared" si="6"/>
        <v>5.795176252319109</v>
      </c>
      <c r="AB35" s="131">
        <f t="shared" si="7"/>
        <v>0.09350649350649354</v>
      </c>
    </row>
    <row r="36" spans="1:28" ht="13.5" customHeight="1">
      <c r="A36" s="174" t="s">
        <v>91</v>
      </c>
      <c r="B36" s="175" t="s">
        <v>74</v>
      </c>
      <c r="C36" s="172">
        <v>7766</v>
      </c>
      <c r="D36" s="137">
        <v>16</v>
      </c>
      <c r="E36" s="137">
        <v>20</v>
      </c>
      <c r="F36" s="138">
        <f t="shared" si="0"/>
        <v>0.08791208791208792</v>
      </c>
      <c r="G36" s="137">
        <v>24</v>
      </c>
      <c r="H36" s="139">
        <f>G36/(16*7)</f>
        <v>0.21428571428571427</v>
      </c>
      <c r="I36" s="137">
        <v>100</v>
      </c>
      <c r="J36" s="137">
        <v>61</v>
      </c>
      <c r="K36" s="122">
        <f t="shared" si="1"/>
        <v>21.428571428571427</v>
      </c>
      <c r="L36" s="140">
        <f t="shared" si="2"/>
        <v>166.4142857142857</v>
      </c>
      <c r="M36" s="122">
        <v>0.4</v>
      </c>
      <c r="N36" s="122">
        <v>0.3</v>
      </c>
      <c r="O36" s="122">
        <v>3.5</v>
      </c>
      <c r="P36" s="141">
        <f t="shared" si="3"/>
        <v>19.969714285714286</v>
      </c>
      <c r="Q36" s="122" t="str">
        <f t="shared" si="4"/>
        <v>&gt;15</v>
      </c>
      <c r="R36" s="142" t="str">
        <f t="shared" si="5"/>
        <v>&gt;15</v>
      </c>
      <c r="S36" s="125"/>
      <c r="T36" s="126"/>
      <c r="U36" s="56"/>
      <c r="V36" s="178" t="s">
        <v>91</v>
      </c>
      <c r="W36" s="128">
        <v>111.55714285714286</v>
      </c>
      <c r="X36" s="129">
        <v>1.8</v>
      </c>
      <c r="Y36" s="130">
        <v>0.9838647714175951</v>
      </c>
      <c r="Z36" s="94">
        <v>100</v>
      </c>
      <c r="AA36" s="131">
        <f t="shared" si="6"/>
        <v>1.1155714285714287</v>
      </c>
      <c r="AB36" s="131">
        <f t="shared" si="7"/>
        <v>0.018000000000000016</v>
      </c>
    </row>
    <row r="37" spans="1:28" ht="13.5" customHeight="1">
      <c r="A37" s="180"/>
      <c r="B37" s="135" t="s">
        <v>75</v>
      </c>
      <c r="C37" s="172">
        <v>7766</v>
      </c>
      <c r="D37" s="137">
        <v>50</v>
      </c>
      <c r="E37" s="137">
        <v>35</v>
      </c>
      <c r="F37" s="138">
        <f t="shared" si="0"/>
        <v>0.4807692307692308</v>
      </c>
      <c r="G37" s="137">
        <v>40</v>
      </c>
      <c r="H37" s="139">
        <f>G37/(17*7)</f>
        <v>0.33613445378151263</v>
      </c>
      <c r="I37" s="137">
        <v>100</v>
      </c>
      <c r="J37" s="137">
        <v>70</v>
      </c>
      <c r="K37" s="122">
        <f t="shared" si="1"/>
        <v>33.61344537815126</v>
      </c>
      <c r="L37" s="140">
        <f t="shared" si="2"/>
        <v>261.0420168067227</v>
      </c>
      <c r="M37" s="122">
        <v>0.4</v>
      </c>
      <c r="N37" s="122">
        <v>0.3</v>
      </c>
      <c r="O37" s="122">
        <v>3.5</v>
      </c>
      <c r="P37" s="141">
        <f t="shared" si="3"/>
        <v>31.325042016806727</v>
      </c>
      <c r="Q37" s="151" t="str">
        <f t="shared" si="4"/>
        <v>&gt;15</v>
      </c>
      <c r="R37" s="154" t="str">
        <f t="shared" si="5"/>
        <v>&gt;15</v>
      </c>
      <c r="S37" s="155"/>
      <c r="T37" s="156"/>
      <c r="U37" s="56"/>
      <c r="V37" s="183"/>
      <c r="W37" s="158">
        <v>174.99159663865547</v>
      </c>
      <c r="X37" s="158">
        <v>2.8235294117647065</v>
      </c>
      <c r="Y37" s="159">
        <v>0.9838647714175951</v>
      </c>
      <c r="Z37" s="160">
        <v>100</v>
      </c>
      <c r="AA37" s="131">
        <f t="shared" si="6"/>
        <v>1.7499159663865544</v>
      </c>
      <c r="AB37" s="131">
        <f t="shared" si="7"/>
        <v>0.028235294117647136</v>
      </c>
    </row>
    <row r="38" spans="1:28" ht="13.5" customHeight="1">
      <c r="A38" s="161" t="s">
        <v>92</v>
      </c>
      <c r="B38" s="162" t="s">
        <v>73</v>
      </c>
      <c r="C38" s="163">
        <v>5038</v>
      </c>
      <c r="D38" s="164">
        <v>16</v>
      </c>
      <c r="E38" s="164">
        <v>10</v>
      </c>
      <c r="F38" s="165">
        <f t="shared" si="0"/>
        <v>0.04395604395604396</v>
      </c>
      <c r="G38" s="164">
        <v>24</v>
      </c>
      <c r="H38" s="166">
        <f>G38/(14*7)</f>
        <v>0.24489795918367346</v>
      </c>
      <c r="I38" s="164">
        <v>100</v>
      </c>
      <c r="J38" s="164">
        <v>39</v>
      </c>
      <c r="K38" s="167">
        <f t="shared" si="1"/>
        <v>24.489795918367346</v>
      </c>
      <c r="L38" s="168">
        <f t="shared" si="2"/>
        <v>123.37959183673469</v>
      </c>
      <c r="M38" s="167">
        <v>0.4</v>
      </c>
      <c r="N38" s="167">
        <v>0.3</v>
      </c>
      <c r="O38" s="167">
        <v>3</v>
      </c>
      <c r="P38" s="169">
        <f t="shared" si="3"/>
        <v>14.805551020408162</v>
      </c>
      <c r="Q38" s="122" t="str">
        <f t="shared" si="4"/>
        <v>&gt;15</v>
      </c>
      <c r="R38" s="142" t="str">
        <f t="shared" si="5"/>
        <v>&gt;15</v>
      </c>
      <c r="S38" s="125"/>
      <c r="T38" s="126"/>
      <c r="U38" s="56"/>
      <c r="V38" s="171" t="s">
        <v>92</v>
      </c>
      <c r="W38" s="128">
        <v>103.07755102040817</v>
      </c>
      <c r="X38" s="129">
        <v>2.057142857142857</v>
      </c>
      <c r="Y38" s="130">
        <v>0.9800427655024946</v>
      </c>
      <c r="Z38" s="94">
        <v>22</v>
      </c>
      <c r="AA38" s="131">
        <f t="shared" si="6"/>
        <v>4.685343228200371</v>
      </c>
      <c r="AB38" s="131">
        <f t="shared" si="7"/>
        <v>0.09350649350649354</v>
      </c>
    </row>
    <row r="39" spans="1:28" ht="13.5" customHeight="1">
      <c r="A39" s="174" t="s">
        <v>93</v>
      </c>
      <c r="B39" s="135" t="s">
        <v>74</v>
      </c>
      <c r="C39" s="172">
        <v>5038</v>
      </c>
      <c r="D39" s="137">
        <v>16</v>
      </c>
      <c r="E39" s="137">
        <v>20</v>
      </c>
      <c r="F39" s="138">
        <f t="shared" si="0"/>
        <v>0.08791208791208792</v>
      </c>
      <c r="G39" s="137">
        <v>24</v>
      </c>
      <c r="H39" s="139">
        <f>G39/(16*7)</f>
        <v>0.21428571428571427</v>
      </c>
      <c r="I39" s="137">
        <v>100</v>
      </c>
      <c r="J39" s="137">
        <v>61</v>
      </c>
      <c r="K39" s="122">
        <f t="shared" si="1"/>
        <v>21.428571428571427</v>
      </c>
      <c r="L39" s="140">
        <f t="shared" si="2"/>
        <v>107.95714285714286</v>
      </c>
      <c r="M39" s="122">
        <v>0.4</v>
      </c>
      <c r="N39" s="122">
        <v>0.3</v>
      </c>
      <c r="O39" s="122">
        <v>3.5</v>
      </c>
      <c r="P39" s="141">
        <f t="shared" si="3"/>
        <v>12.954857142857144</v>
      </c>
      <c r="Q39" s="122" t="str">
        <f t="shared" si="4"/>
        <v>&gt;15</v>
      </c>
      <c r="R39" s="142" t="str">
        <f t="shared" si="5"/>
        <v>&gt;15</v>
      </c>
      <c r="S39" s="125"/>
      <c r="T39" s="126"/>
      <c r="U39" s="56"/>
      <c r="V39" s="178" t="s">
        <v>93</v>
      </c>
      <c r="W39" s="128">
        <v>90.19285714285715</v>
      </c>
      <c r="X39" s="129">
        <v>1.8</v>
      </c>
      <c r="Y39" s="130">
        <v>0.9800427655024947</v>
      </c>
      <c r="Z39" s="94">
        <v>100</v>
      </c>
      <c r="AA39" s="131">
        <f t="shared" si="6"/>
        <v>0.9019285714285714</v>
      </c>
      <c r="AB39" s="131">
        <f t="shared" si="7"/>
        <v>0.018000000000000016</v>
      </c>
    </row>
    <row r="40" spans="1:28" ht="13.5" customHeight="1" thickBot="1">
      <c r="A40" s="186"/>
      <c r="B40" s="187" t="s">
        <v>75</v>
      </c>
      <c r="C40" s="188">
        <v>5038</v>
      </c>
      <c r="D40" s="189">
        <v>50</v>
      </c>
      <c r="E40" s="189">
        <v>35</v>
      </c>
      <c r="F40" s="190">
        <f t="shared" si="0"/>
        <v>0.4807692307692308</v>
      </c>
      <c r="G40" s="189">
        <v>40</v>
      </c>
      <c r="H40" s="191">
        <f>G40/(17*7)</f>
        <v>0.33613445378151263</v>
      </c>
      <c r="I40" s="189">
        <v>100</v>
      </c>
      <c r="J40" s="189">
        <v>70</v>
      </c>
      <c r="K40" s="192">
        <f t="shared" si="1"/>
        <v>33.61344537815126</v>
      </c>
      <c r="L40" s="193">
        <f t="shared" si="2"/>
        <v>169.34453781512607</v>
      </c>
      <c r="M40" s="192">
        <v>0.4</v>
      </c>
      <c r="N40" s="192">
        <v>0.3</v>
      </c>
      <c r="O40" s="192">
        <v>3.5</v>
      </c>
      <c r="P40" s="194">
        <f t="shared" si="3"/>
        <v>20.32134453781513</v>
      </c>
      <c r="Q40" s="192" t="str">
        <f t="shared" si="4"/>
        <v>&gt;15</v>
      </c>
      <c r="R40" s="195" t="str">
        <f t="shared" si="5"/>
        <v>&gt;15</v>
      </c>
      <c r="S40" s="196"/>
      <c r="T40" s="197"/>
      <c r="U40" s="56"/>
      <c r="V40" s="183"/>
      <c r="W40" s="158">
        <v>141.47899159663868</v>
      </c>
      <c r="X40" s="158">
        <v>2.8235294117647065</v>
      </c>
      <c r="Y40" s="159">
        <v>0.9800427655024947</v>
      </c>
      <c r="Z40" s="160">
        <v>100</v>
      </c>
      <c r="AA40" s="131">
        <f t="shared" si="6"/>
        <v>1.4147899159663866</v>
      </c>
      <c r="AB40" s="131">
        <f t="shared" si="7"/>
        <v>0.028235294117647136</v>
      </c>
    </row>
    <row r="41" spans="1:28" ht="13.5" customHeight="1" thickTop="1">
      <c r="A41" s="83" t="s">
        <v>94</v>
      </c>
      <c r="B41" s="175"/>
      <c r="C41" s="172"/>
      <c r="D41" s="137"/>
      <c r="E41" s="137"/>
      <c r="F41" s="138"/>
      <c r="G41" s="137"/>
      <c r="H41" s="138"/>
      <c r="I41" s="137"/>
      <c r="J41" s="137"/>
      <c r="K41" s="198"/>
      <c r="L41" s="122"/>
      <c r="M41" s="120"/>
      <c r="N41" s="120"/>
      <c r="O41" s="198"/>
      <c r="P41" s="123"/>
      <c r="Q41" s="120"/>
      <c r="R41" s="199"/>
      <c r="S41" s="125"/>
      <c r="T41" s="125"/>
      <c r="U41" s="56"/>
      <c r="V41" s="200"/>
      <c r="W41" s="128"/>
      <c r="X41" s="128"/>
      <c r="Y41" s="130"/>
      <c r="Z41" s="3"/>
      <c r="AA41" s="131"/>
      <c r="AB41" s="131"/>
    </row>
    <row r="42" spans="1:28" ht="13.5" customHeight="1">
      <c r="A42" s="83" t="s">
        <v>95</v>
      </c>
      <c r="B42" s="175"/>
      <c r="C42" s="172"/>
      <c r="D42" s="137"/>
      <c r="E42" s="137"/>
      <c r="F42" s="138"/>
      <c r="G42" s="137"/>
      <c r="H42" s="138"/>
      <c r="I42" s="137"/>
      <c r="J42" s="137"/>
      <c r="K42" s="201"/>
      <c r="L42" s="122"/>
      <c r="M42" s="122"/>
      <c r="N42" s="122"/>
      <c r="O42" s="201"/>
      <c r="P42" s="141"/>
      <c r="Q42" s="122"/>
      <c r="R42" s="202"/>
      <c r="S42" s="125"/>
      <c r="T42" s="125"/>
      <c r="U42" s="56"/>
      <c r="V42" s="200"/>
      <c r="W42" s="128"/>
      <c r="X42" s="128"/>
      <c r="Y42" s="130"/>
      <c r="Z42" s="3"/>
      <c r="AA42" s="131"/>
      <c r="AB42" s="131"/>
    </row>
    <row r="43" spans="1:21" ht="12.75">
      <c r="A43" s="83" t="s">
        <v>96</v>
      </c>
      <c r="B43" s="91"/>
      <c r="C43" s="203"/>
      <c r="D43" s="203"/>
      <c r="E43" s="203"/>
      <c r="F43" s="204"/>
      <c r="G43" s="203"/>
      <c r="H43" s="204"/>
      <c r="I43" s="203"/>
      <c r="J43" s="203"/>
      <c r="K43" s="201"/>
      <c r="L43" s="205"/>
      <c r="M43" s="122"/>
      <c r="N43" s="122"/>
      <c r="O43" s="201"/>
      <c r="P43" s="141"/>
      <c r="Q43" s="122"/>
      <c r="R43" s="202"/>
      <c r="U43" s="207"/>
    </row>
    <row r="44" spans="1:23" ht="12.75">
      <c r="A44" s="83" t="s">
        <v>97</v>
      </c>
      <c r="B44" s="91"/>
      <c r="C44" s="203"/>
      <c r="D44" s="203"/>
      <c r="E44" s="203"/>
      <c r="F44" s="204"/>
      <c r="G44" s="203"/>
      <c r="H44" s="204"/>
      <c r="I44" s="203"/>
      <c r="J44" s="203"/>
      <c r="K44" s="201"/>
      <c r="L44" s="205"/>
      <c r="M44" s="122"/>
      <c r="N44" s="122"/>
      <c r="O44" s="201"/>
      <c r="P44" s="141"/>
      <c r="Q44" s="122"/>
      <c r="R44" s="202"/>
      <c r="U44" s="207"/>
      <c r="V44" s="207"/>
      <c r="W44" s="94"/>
    </row>
    <row r="45" spans="1:23" ht="12.75">
      <c r="A45" s="208"/>
      <c r="B45" s="209"/>
      <c r="C45" s="210"/>
      <c r="D45" s="210"/>
      <c r="E45" s="203"/>
      <c r="F45" s="204"/>
      <c r="G45" s="203"/>
      <c r="H45" s="204"/>
      <c r="I45" s="203"/>
      <c r="J45" s="203"/>
      <c r="K45" s="201"/>
      <c r="L45" s="205"/>
      <c r="M45" s="122"/>
      <c r="N45" s="122"/>
      <c r="O45" s="201"/>
      <c r="P45" s="141"/>
      <c r="Q45" s="122"/>
      <c r="R45" s="202"/>
      <c r="U45" s="207"/>
      <c r="V45" s="207"/>
      <c r="W45" s="94"/>
    </row>
    <row r="46" spans="1:23" ht="12.75">
      <c r="A46" s="211" t="s">
        <v>98</v>
      </c>
      <c r="B46" s="210"/>
      <c r="C46" s="212"/>
      <c r="D46" s="210"/>
      <c r="E46" s="210"/>
      <c r="F46" s="210"/>
      <c r="G46" s="210"/>
      <c r="H46" s="204"/>
      <c r="I46" s="203"/>
      <c r="J46" s="203"/>
      <c r="K46" s="201"/>
      <c r="L46" s="205"/>
      <c r="M46" s="122"/>
      <c r="N46" s="122"/>
      <c r="O46" s="201"/>
      <c r="P46" s="141"/>
      <c r="Q46" s="122"/>
      <c r="R46" s="202"/>
      <c r="U46" s="207"/>
      <c r="V46" s="207"/>
      <c r="W46" s="94"/>
    </row>
    <row r="47" spans="1:23" ht="13.5" thickBot="1">
      <c r="A47" s="87"/>
      <c r="B47" s="83"/>
      <c r="C47" s="83"/>
      <c r="D47" s="83"/>
      <c r="E47" s="210"/>
      <c r="F47" s="210"/>
      <c r="G47" s="210"/>
      <c r="H47" s="204"/>
      <c r="I47" s="203"/>
      <c r="J47" s="203"/>
      <c r="K47" s="213"/>
      <c r="L47" s="205"/>
      <c r="M47" s="192"/>
      <c r="N47" s="192"/>
      <c r="O47" s="213"/>
      <c r="P47" s="194"/>
      <c r="Q47" s="192"/>
      <c r="R47" s="214"/>
      <c r="U47" s="207"/>
      <c r="V47" s="207"/>
      <c r="W47" s="94"/>
    </row>
    <row r="48" spans="1:18" ht="13.5" thickTop="1">
      <c r="A48" s="95" t="s">
        <v>99</v>
      </c>
      <c r="B48" s="96"/>
      <c r="C48" s="96"/>
      <c r="D48" s="96"/>
      <c r="E48" s="96"/>
      <c r="F48" s="96"/>
      <c r="G48" s="96"/>
      <c r="H48" s="96"/>
      <c r="I48" s="96"/>
      <c r="J48" s="96"/>
      <c r="K48" s="198"/>
      <c r="L48" s="96"/>
      <c r="M48" s="215"/>
      <c r="N48" s="198"/>
      <c r="O48" s="198"/>
      <c r="P48" s="120"/>
      <c r="Q48" s="96"/>
      <c r="R48" s="97"/>
    </row>
    <row r="49" spans="1:18" ht="54.75" customHeight="1" thickBot="1">
      <c r="A49" s="102" t="s">
        <v>2</v>
      </c>
      <c r="B49" s="103" t="s">
        <v>51</v>
      </c>
      <c r="C49" s="104" t="s">
        <v>52</v>
      </c>
      <c r="D49" s="104" t="s">
        <v>53</v>
      </c>
      <c r="E49" s="104" t="s">
        <v>54</v>
      </c>
      <c r="F49" s="104" t="s">
        <v>55</v>
      </c>
      <c r="G49" s="104" t="s">
        <v>56</v>
      </c>
      <c r="H49" s="104" t="s">
        <v>57</v>
      </c>
      <c r="I49" s="104" t="s">
        <v>58</v>
      </c>
      <c r="J49" s="104" t="s">
        <v>59</v>
      </c>
      <c r="K49" s="104" t="s">
        <v>60</v>
      </c>
      <c r="L49" s="105" t="s">
        <v>61</v>
      </c>
      <c r="M49" s="104" t="s">
        <v>62</v>
      </c>
      <c r="N49" s="104" t="s">
        <v>63</v>
      </c>
      <c r="O49" s="104" t="s">
        <v>64</v>
      </c>
      <c r="P49" s="104" t="s">
        <v>65</v>
      </c>
      <c r="Q49" s="104" t="s">
        <v>102</v>
      </c>
      <c r="R49" s="105" t="s">
        <v>103</v>
      </c>
    </row>
    <row r="50" spans="1:18" ht="13.5" thickTop="1">
      <c r="A50" s="114" t="s">
        <v>19</v>
      </c>
      <c r="B50" s="175" t="s">
        <v>73</v>
      </c>
      <c r="C50" s="136">
        <v>100</v>
      </c>
      <c r="D50" s="137">
        <v>16</v>
      </c>
      <c r="E50" s="137">
        <v>16</v>
      </c>
      <c r="F50" s="138">
        <f aca="true" t="shared" si="10" ref="F50:F85">(D50*E50)/(52*70)</f>
        <v>0.07032967032967033</v>
      </c>
      <c r="G50" s="137">
        <v>24</v>
      </c>
      <c r="H50" s="139">
        <f>G50/(14*7)</f>
        <v>0.24489795918367346</v>
      </c>
      <c r="I50" s="137">
        <v>100</v>
      </c>
      <c r="J50" s="137">
        <v>39</v>
      </c>
      <c r="K50" s="122">
        <f aca="true" t="shared" si="11" ref="K50:K85">H50*I50</f>
        <v>24.489795918367346</v>
      </c>
      <c r="L50" s="140">
        <f aca="true" t="shared" si="12" ref="L50:L85">I50*C50*H50*10^-3</f>
        <v>2.4489795918367343</v>
      </c>
      <c r="M50" s="122">
        <v>0.4</v>
      </c>
      <c r="N50" s="122">
        <v>0.3</v>
      </c>
      <c r="O50" s="122">
        <v>4.2</v>
      </c>
      <c r="P50" s="141">
        <f aca="true" t="shared" si="13" ref="P50:P85">L50*M50*N50</f>
        <v>0.29387755102040813</v>
      </c>
      <c r="Q50" s="120">
        <f aca="true" t="shared" si="14" ref="Q50:Q85">IF((O50+P50&gt;15),"&gt;15",(O50+P50))</f>
        <v>4.493877551020408</v>
      </c>
      <c r="R50" s="124">
        <f aca="true" t="shared" si="15" ref="R50:R85">IF(((O50+P50)*(1.89^1.645))&gt;15,"&gt;15",(O50+P50)*(1.89^1.645))</f>
        <v>12.805628617350465</v>
      </c>
    </row>
    <row r="51" spans="1:18" ht="12.75">
      <c r="A51" s="114"/>
      <c r="B51" s="175" t="s">
        <v>74</v>
      </c>
      <c r="C51" s="136">
        <v>100</v>
      </c>
      <c r="D51" s="137">
        <v>16</v>
      </c>
      <c r="E51" s="137">
        <v>20</v>
      </c>
      <c r="F51" s="138">
        <f t="shared" si="10"/>
        <v>0.08791208791208792</v>
      </c>
      <c r="G51" s="137">
        <v>24</v>
      </c>
      <c r="H51" s="139">
        <f>G51/(16*7)</f>
        <v>0.21428571428571427</v>
      </c>
      <c r="I51" s="137">
        <v>100</v>
      </c>
      <c r="J51" s="137">
        <v>61</v>
      </c>
      <c r="K51" s="122">
        <f t="shared" si="11"/>
        <v>21.428571428571427</v>
      </c>
      <c r="L51" s="140">
        <f t="shared" si="12"/>
        <v>2.142857142857143</v>
      </c>
      <c r="M51" s="122">
        <v>0.4</v>
      </c>
      <c r="N51" s="122">
        <v>0.3</v>
      </c>
      <c r="O51" s="122">
        <v>3.9</v>
      </c>
      <c r="P51" s="141">
        <f t="shared" si="13"/>
        <v>0.2571428571428572</v>
      </c>
      <c r="Q51" s="122">
        <f t="shared" si="14"/>
        <v>4.1571428571428575</v>
      </c>
      <c r="R51" s="142">
        <f t="shared" si="15"/>
        <v>11.846078789074886</v>
      </c>
    </row>
    <row r="52" spans="1:20" ht="12.75">
      <c r="A52" s="145"/>
      <c r="B52" s="135" t="s">
        <v>75</v>
      </c>
      <c r="C52" s="136">
        <v>100</v>
      </c>
      <c r="D52" s="137">
        <v>50</v>
      </c>
      <c r="E52" s="137">
        <v>35</v>
      </c>
      <c r="F52" s="138">
        <f t="shared" si="10"/>
        <v>0.4807692307692308</v>
      </c>
      <c r="G52" s="137">
        <v>40</v>
      </c>
      <c r="H52" s="139">
        <f>G52/(17*7)</f>
        <v>0.33613445378151263</v>
      </c>
      <c r="I52" s="137">
        <v>100</v>
      </c>
      <c r="J52" s="137">
        <v>70</v>
      </c>
      <c r="K52" s="122">
        <f t="shared" si="11"/>
        <v>33.61344537815126</v>
      </c>
      <c r="L52" s="140">
        <f t="shared" si="12"/>
        <v>3.3613445378151265</v>
      </c>
      <c r="M52" s="122">
        <v>0.4</v>
      </c>
      <c r="N52" s="122">
        <v>0.3</v>
      </c>
      <c r="O52" s="122">
        <v>3.9</v>
      </c>
      <c r="P52" s="141">
        <f t="shared" si="13"/>
        <v>0.4033613445378152</v>
      </c>
      <c r="Q52" s="122">
        <f t="shared" si="14"/>
        <v>4.303361344537815</v>
      </c>
      <c r="R52" s="142">
        <f t="shared" si="15"/>
        <v>12.262738928411661</v>
      </c>
      <c r="S52" s="56"/>
      <c r="T52" s="56"/>
    </row>
    <row r="53" spans="1:20" ht="12.75">
      <c r="A53" s="161" t="s">
        <v>76</v>
      </c>
      <c r="B53" s="162" t="s">
        <v>73</v>
      </c>
      <c r="C53" s="163">
        <v>4023</v>
      </c>
      <c r="D53" s="164">
        <v>16</v>
      </c>
      <c r="E53" s="164">
        <v>16</v>
      </c>
      <c r="F53" s="165">
        <f t="shared" si="10"/>
        <v>0.07032967032967033</v>
      </c>
      <c r="G53" s="164">
        <v>24</v>
      </c>
      <c r="H53" s="166">
        <f>G53/(14*7)</f>
        <v>0.24489795918367346</v>
      </c>
      <c r="I53" s="164">
        <v>100</v>
      </c>
      <c r="J53" s="164">
        <v>39</v>
      </c>
      <c r="K53" s="167">
        <f t="shared" si="11"/>
        <v>24.489795918367346</v>
      </c>
      <c r="L53" s="168">
        <f t="shared" si="12"/>
        <v>98.52244897959184</v>
      </c>
      <c r="M53" s="167">
        <v>0.4</v>
      </c>
      <c r="N53" s="167">
        <v>0.3</v>
      </c>
      <c r="O53" s="167">
        <v>5.23</v>
      </c>
      <c r="P53" s="169">
        <f t="shared" si="13"/>
        <v>11.822693877551021</v>
      </c>
      <c r="Q53" s="167" t="str">
        <f t="shared" si="14"/>
        <v>&gt;15</v>
      </c>
      <c r="R53" s="170" t="str">
        <f t="shared" si="15"/>
        <v>&gt;15</v>
      </c>
      <c r="S53" s="56"/>
      <c r="T53" s="56"/>
    </row>
    <row r="54" spans="1:20" ht="12.75">
      <c r="A54" s="114" t="s">
        <v>77</v>
      </c>
      <c r="B54" s="135" t="s">
        <v>74</v>
      </c>
      <c r="C54" s="172">
        <v>4023</v>
      </c>
      <c r="D54" s="137">
        <v>16</v>
      </c>
      <c r="E54" s="137">
        <v>20</v>
      </c>
      <c r="F54" s="138">
        <f t="shared" si="10"/>
        <v>0.08791208791208792</v>
      </c>
      <c r="G54" s="137">
        <v>24</v>
      </c>
      <c r="H54" s="139">
        <f>G54/(16*7)</f>
        <v>0.21428571428571427</v>
      </c>
      <c r="I54" s="137">
        <v>100</v>
      </c>
      <c r="J54" s="137">
        <v>61</v>
      </c>
      <c r="K54" s="122">
        <f t="shared" si="11"/>
        <v>21.428571428571427</v>
      </c>
      <c r="L54" s="140">
        <f t="shared" si="12"/>
        <v>86.20714285714286</v>
      </c>
      <c r="M54" s="122">
        <v>0.4</v>
      </c>
      <c r="N54" s="122">
        <v>0.3</v>
      </c>
      <c r="O54" s="122">
        <v>3.75</v>
      </c>
      <c r="P54" s="141">
        <f t="shared" si="13"/>
        <v>10.344857142857142</v>
      </c>
      <c r="Q54" s="122">
        <f t="shared" si="14"/>
        <v>14.094857142857142</v>
      </c>
      <c r="R54" s="142" t="str">
        <f t="shared" si="15"/>
        <v>&gt;15</v>
      </c>
      <c r="S54" s="56"/>
      <c r="T54" s="56"/>
    </row>
    <row r="55" spans="1:20" ht="12.75">
      <c r="A55" s="145"/>
      <c r="B55" s="146" t="s">
        <v>75</v>
      </c>
      <c r="C55" s="173">
        <v>4023</v>
      </c>
      <c r="D55" s="148">
        <v>50</v>
      </c>
      <c r="E55" s="148">
        <v>35</v>
      </c>
      <c r="F55" s="149">
        <f t="shared" si="10"/>
        <v>0.4807692307692308</v>
      </c>
      <c r="G55" s="148">
        <v>40</v>
      </c>
      <c r="H55" s="150">
        <f>G55/(17*7)</f>
        <v>0.33613445378151263</v>
      </c>
      <c r="I55" s="148">
        <v>100</v>
      </c>
      <c r="J55" s="148">
        <v>70</v>
      </c>
      <c r="K55" s="151">
        <f t="shared" si="11"/>
        <v>33.61344537815126</v>
      </c>
      <c r="L55" s="152">
        <f t="shared" si="12"/>
        <v>135.22689075630254</v>
      </c>
      <c r="M55" s="151">
        <v>0.4</v>
      </c>
      <c r="N55" s="151">
        <v>0.3</v>
      </c>
      <c r="O55" s="151">
        <v>3.75</v>
      </c>
      <c r="P55" s="153">
        <f t="shared" si="13"/>
        <v>16.227226890756302</v>
      </c>
      <c r="Q55" s="151" t="str">
        <f t="shared" si="14"/>
        <v>&gt;15</v>
      </c>
      <c r="R55" s="154" t="str">
        <f t="shared" si="15"/>
        <v>&gt;15</v>
      </c>
      <c r="S55" s="56"/>
      <c r="T55" s="56"/>
    </row>
    <row r="56" spans="1:20" ht="12.75">
      <c r="A56" s="174" t="s">
        <v>80</v>
      </c>
      <c r="B56" s="175" t="s">
        <v>73</v>
      </c>
      <c r="C56" s="172">
        <v>100</v>
      </c>
      <c r="D56" s="137">
        <v>16</v>
      </c>
      <c r="E56" s="137">
        <v>16</v>
      </c>
      <c r="F56" s="138">
        <f t="shared" si="10"/>
        <v>0.07032967032967033</v>
      </c>
      <c r="G56" s="137">
        <v>24</v>
      </c>
      <c r="H56" s="139">
        <f>G56/(14*7)</f>
        <v>0.24489795918367346</v>
      </c>
      <c r="I56" s="137">
        <v>100</v>
      </c>
      <c r="J56" s="137">
        <v>39</v>
      </c>
      <c r="K56" s="122">
        <f t="shared" si="11"/>
        <v>24.489795918367346</v>
      </c>
      <c r="L56" s="140">
        <f t="shared" si="12"/>
        <v>2.4489795918367343</v>
      </c>
      <c r="M56" s="122">
        <v>0.4</v>
      </c>
      <c r="N56" s="122">
        <v>0.3</v>
      </c>
      <c r="O56" s="122">
        <v>6.8</v>
      </c>
      <c r="P56" s="141">
        <f t="shared" si="13"/>
        <v>0.29387755102040813</v>
      </c>
      <c r="Q56" s="122">
        <f t="shared" si="14"/>
        <v>7.093877551020408</v>
      </c>
      <c r="R56" s="142" t="str">
        <f t="shared" si="15"/>
        <v>&gt;15</v>
      </c>
      <c r="S56" s="56"/>
      <c r="T56" s="56"/>
    </row>
    <row r="57" spans="1:20" ht="12.75">
      <c r="A57" s="174" t="s">
        <v>81</v>
      </c>
      <c r="B57" s="175" t="s">
        <v>74</v>
      </c>
      <c r="C57" s="172">
        <v>100</v>
      </c>
      <c r="D57" s="137">
        <v>16</v>
      </c>
      <c r="E57" s="137">
        <v>20</v>
      </c>
      <c r="F57" s="138">
        <f t="shared" si="10"/>
        <v>0.08791208791208792</v>
      </c>
      <c r="G57" s="137">
        <v>24</v>
      </c>
      <c r="H57" s="139">
        <f>G57/(16*7)</f>
        <v>0.21428571428571427</v>
      </c>
      <c r="I57" s="137">
        <v>100</v>
      </c>
      <c r="J57" s="137">
        <v>61</v>
      </c>
      <c r="K57" s="122">
        <f t="shared" si="11"/>
        <v>21.428571428571427</v>
      </c>
      <c r="L57" s="140">
        <f t="shared" si="12"/>
        <v>2.142857142857143</v>
      </c>
      <c r="M57" s="122">
        <v>0.4</v>
      </c>
      <c r="N57" s="122">
        <v>0.3</v>
      </c>
      <c r="O57" s="122">
        <v>4.2</v>
      </c>
      <c r="P57" s="141">
        <f t="shared" si="13"/>
        <v>0.2571428571428572</v>
      </c>
      <c r="Q57" s="122">
        <f t="shared" si="14"/>
        <v>4.457142857142857</v>
      </c>
      <c r="R57" s="142">
        <f t="shared" si="15"/>
        <v>12.700950454265856</v>
      </c>
      <c r="S57" s="56"/>
      <c r="T57" s="56"/>
    </row>
    <row r="58" spans="1:20" ht="12.75">
      <c r="A58" s="180"/>
      <c r="B58" s="146" t="s">
        <v>75</v>
      </c>
      <c r="C58" s="172">
        <v>100</v>
      </c>
      <c r="D58" s="137">
        <v>50</v>
      </c>
      <c r="E58" s="137">
        <v>35</v>
      </c>
      <c r="F58" s="138">
        <f t="shared" si="10"/>
        <v>0.4807692307692308</v>
      </c>
      <c r="G58" s="137">
        <v>40</v>
      </c>
      <c r="H58" s="139">
        <f>G58/(17*7)</f>
        <v>0.33613445378151263</v>
      </c>
      <c r="I58" s="137">
        <v>100</v>
      </c>
      <c r="J58" s="137">
        <v>70</v>
      </c>
      <c r="K58" s="122">
        <f t="shared" si="11"/>
        <v>33.61344537815126</v>
      </c>
      <c r="L58" s="140">
        <f t="shared" si="12"/>
        <v>3.3613445378151265</v>
      </c>
      <c r="M58" s="122">
        <v>0.4</v>
      </c>
      <c r="N58" s="122">
        <v>0.3</v>
      </c>
      <c r="O58" s="122">
        <v>4.2</v>
      </c>
      <c r="P58" s="141">
        <f t="shared" si="13"/>
        <v>0.4033613445378152</v>
      </c>
      <c r="Q58" s="122">
        <f t="shared" si="14"/>
        <v>4.603361344537816</v>
      </c>
      <c r="R58" s="142">
        <f t="shared" si="15"/>
        <v>13.117610593602633</v>
      </c>
      <c r="S58" s="56"/>
      <c r="T58" s="56"/>
    </row>
    <row r="59" spans="1:20" ht="12.75">
      <c r="A59" s="174" t="s">
        <v>24</v>
      </c>
      <c r="B59" s="175" t="s">
        <v>73</v>
      </c>
      <c r="C59" s="163">
        <v>100</v>
      </c>
      <c r="D59" s="164">
        <v>16</v>
      </c>
      <c r="E59" s="164">
        <v>16</v>
      </c>
      <c r="F59" s="165">
        <f t="shared" si="10"/>
        <v>0.07032967032967033</v>
      </c>
      <c r="G59" s="164">
        <v>24</v>
      </c>
      <c r="H59" s="166">
        <f>G59/(14*7)</f>
        <v>0.24489795918367346</v>
      </c>
      <c r="I59" s="164">
        <v>100</v>
      </c>
      <c r="J59" s="164">
        <v>39</v>
      </c>
      <c r="K59" s="167">
        <f t="shared" si="11"/>
        <v>24.489795918367346</v>
      </c>
      <c r="L59" s="168">
        <f t="shared" si="12"/>
        <v>2.4489795918367343</v>
      </c>
      <c r="M59" s="167">
        <v>0.4</v>
      </c>
      <c r="N59" s="167">
        <v>0.3</v>
      </c>
      <c r="O59" s="167">
        <v>3.9</v>
      </c>
      <c r="P59" s="169">
        <f t="shared" si="13"/>
        <v>0.29387755102040813</v>
      </c>
      <c r="Q59" s="167">
        <f t="shared" si="14"/>
        <v>4.1938775510204085</v>
      </c>
      <c r="R59" s="170">
        <f t="shared" si="15"/>
        <v>11.950756952159495</v>
      </c>
      <c r="S59" s="56"/>
      <c r="T59" s="56"/>
    </row>
    <row r="60" spans="1:20" ht="12.75">
      <c r="A60" s="174"/>
      <c r="B60" s="175" t="s">
        <v>74</v>
      </c>
      <c r="C60" s="172">
        <v>100</v>
      </c>
      <c r="D60" s="137">
        <v>16</v>
      </c>
      <c r="E60" s="137">
        <v>20</v>
      </c>
      <c r="F60" s="138">
        <f t="shared" si="10"/>
        <v>0.08791208791208792</v>
      </c>
      <c r="G60" s="137">
        <v>24</v>
      </c>
      <c r="H60" s="139">
        <f>G60/(16*7)</f>
        <v>0.21428571428571427</v>
      </c>
      <c r="I60" s="137">
        <v>100</v>
      </c>
      <c r="J60" s="137">
        <v>61</v>
      </c>
      <c r="K60" s="122">
        <f t="shared" si="11"/>
        <v>21.428571428571427</v>
      </c>
      <c r="L60" s="140">
        <f t="shared" si="12"/>
        <v>2.142857142857143</v>
      </c>
      <c r="M60" s="122">
        <v>0.4</v>
      </c>
      <c r="N60" s="122">
        <v>0.3</v>
      </c>
      <c r="O60" s="122">
        <v>3.6</v>
      </c>
      <c r="P60" s="141">
        <f t="shared" si="13"/>
        <v>0.2571428571428572</v>
      </c>
      <c r="Q60" s="122">
        <f t="shared" si="14"/>
        <v>3.857142857142857</v>
      </c>
      <c r="R60" s="142">
        <f t="shared" si="15"/>
        <v>10.991207123883914</v>
      </c>
      <c r="S60" s="56"/>
      <c r="T60" s="56"/>
    </row>
    <row r="61" spans="1:20" ht="12.75">
      <c r="A61" s="180"/>
      <c r="B61" s="146" t="s">
        <v>75</v>
      </c>
      <c r="C61" s="173">
        <v>100</v>
      </c>
      <c r="D61" s="148">
        <v>50</v>
      </c>
      <c r="E61" s="148">
        <v>35</v>
      </c>
      <c r="F61" s="149">
        <f t="shared" si="10"/>
        <v>0.4807692307692308</v>
      </c>
      <c r="G61" s="148">
        <v>40</v>
      </c>
      <c r="H61" s="150">
        <f>G61/(17*7)</f>
        <v>0.33613445378151263</v>
      </c>
      <c r="I61" s="148">
        <v>100</v>
      </c>
      <c r="J61" s="148">
        <v>70</v>
      </c>
      <c r="K61" s="151">
        <f t="shared" si="11"/>
        <v>33.61344537815126</v>
      </c>
      <c r="L61" s="152">
        <f t="shared" si="12"/>
        <v>3.3613445378151265</v>
      </c>
      <c r="M61" s="151">
        <v>0.4</v>
      </c>
      <c r="N61" s="151">
        <v>0.3</v>
      </c>
      <c r="O61" s="151">
        <v>3.6</v>
      </c>
      <c r="P61" s="153">
        <f t="shared" si="13"/>
        <v>0.4033613445378152</v>
      </c>
      <c r="Q61" s="151">
        <f t="shared" si="14"/>
        <v>4.003361344537815</v>
      </c>
      <c r="R61" s="154">
        <f t="shared" si="15"/>
        <v>11.40786726322069</v>
      </c>
      <c r="S61" s="56"/>
      <c r="T61" s="56"/>
    </row>
    <row r="62" spans="1:20" ht="12.75">
      <c r="A62" s="174" t="s">
        <v>83</v>
      </c>
      <c r="B62" s="175" t="s">
        <v>73</v>
      </c>
      <c r="C62" s="172">
        <v>100</v>
      </c>
      <c r="D62" s="137">
        <v>16</v>
      </c>
      <c r="E62" s="137">
        <v>16</v>
      </c>
      <c r="F62" s="138">
        <f t="shared" si="10"/>
        <v>0.07032967032967033</v>
      </c>
      <c r="G62" s="137">
        <v>24</v>
      </c>
      <c r="H62" s="139">
        <f>G62/(14*7)</f>
        <v>0.24489795918367346</v>
      </c>
      <c r="I62" s="137">
        <v>100</v>
      </c>
      <c r="J62" s="137">
        <v>39</v>
      </c>
      <c r="K62" s="122">
        <f t="shared" si="11"/>
        <v>24.489795918367346</v>
      </c>
      <c r="L62" s="140">
        <f t="shared" si="12"/>
        <v>2.4489795918367343</v>
      </c>
      <c r="M62" s="122">
        <v>0.4</v>
      </c>
      <c r="N62" s="122">
        <v>0.3</v>
      </c>
      <c r="O62" s="122">
        <v>5.23</v>
      </c>
      <c r="P62" s="141">
        <f t="shared" si="13"/>
        <v>0.29387755102040813</v>
      </c>
      <c r="Q62" s="122">
        <f t="shared" si="14"/>
        <v>5.523877551020409</v>
      </c>
      <c r="R62" s="142" t="str">
        <f t="shared" si="15"/>
        <v>&gt;15</v>
      </c>
      <c r="S62" s="56"/>
      <c r="T62" s="56"/>
    </row>
    <row r="63" spans="1:20" ht="12.75">
      <c r="A63" s="174" t="s">
        <v>84</v>
      </c>
      <c r="B63" s="175" t="s">
        <v>74</v>
      </c>
      <c r="C63" s="172">
        <v>100</v>
      </c>
      <c r="D63" s="137">
        <v>16</v>
      </c>
      <c r="E63" s="137">
        <v>20</v>
      </c>
      <c r="F63" s="138">
        <f t="shared" si="10"/>
        <v>0.08791208791208792</v>
      </c>
      <c r="G63" s="137">
        <v>24</v>
      </c>
      <c r="H63" s="139">
        <f>G63/(16*7)</f>
        <v>0.21428571428571427</v>
      </c>
      <c r="I63" s="137">
        <v>100</v>
      </c>
      <c r="J63" s="137">
        <v>61</v>
      </c>
      <c r="K63" s="122">
        <f t="shared" si="11"/>
        <v>21.428571428571427</v>
      </c>
      <c r="L63" s="140">
        <f t="shared" si="12"/>
        <v>2.142857142857143</v>
      </c>
      <c r="M63" s="122">
        <v>0.4</v>
      </c>
      <c r="N63" s="122">
        <v>0.3</v>
      </c>
      <c r="O63" s="122">
        <v>3.75</v>
      </c>
      <c r="P63" s="141">
        <f t="shared" si="13"/>
        <v>0.2571428571428572</v>
      </c>
      <c r="Q63" s="122">
        <f t="shared" si="14"/>
        <v>4.007142857142857</v>
      </c>
      <c r="R63" s="142">
        <f t="shared" si="15"/>
        <v>11.418642956479399</v>
      </c>
      <c r="S63" s="56"/>
      <c r="T63" s="56"/>
    </row>
    <row r="64" spans="1:18" ht="12.75">
      <c r="A64" s="180"/>
      <c r="B64" s="135" t="s">
        <v>75</v>
      </c>
      <c r="C64" s="172">
        <v>100</v>
      </c>
      <c r="D64" s="137">
        <v>50</v>
      </c>
      <c r="E64" s="137">
        <v>35</v>
      </c>
      <c r="F64" s="138">
        <f t="shared" si="10"/>
        <v>0.4807692307692308</v>
      </c>
      <c r="G64" s="137">
        <v>40</v>
      </c>
      <c r="H64" s="139">
        <f>G64/(17*7)</f>
        <v>0.33613445378151263</v>
      </c>
      <c r="I64" s="137">
        <v>100</v>
      </c>
      <c r="J64" s="137">
        <v>70</v>
      </c>
      <c r="K64" s="122">
        <f t="shared" si="11"/>
        <v>33.61344537815126</v>
      </c>
      <c r="L64" s="140">
        <f t="shared" si="12"/>
        <v>3.3613445378151265</v>
      </c>
      <c r="M64" s="122">
        <v>0.4</v>
      </c>
      <c r="N64" s="122">
        <v>0.3</v>
      </c>
      <c r="O64" s="122">
        <v>3.75</v>
      </c>
      <c r="P64" s="141">
        <f t="shared" si="13"/>
        <v>0.4033613445378152</v>
      </c>
      <c r="Q64" s="122">
        <f t="shared" si="14"/>
        <v>4.1533613445378155</v>
      </c>
      <c r="R64" s="142">
        <f t="shared" si="15"/>
        <v>11.835303095816176</v>
      </c>
    </row>
    <row r="65" spans="1:18" ht="12.75">
      <c r="A65" s="174" t="s">
        <v>86</v>
      </c>
      <c r="B65" s="162" t="s">
        <v>73</v>
      </c>
      <c r="C65" s="163">
        <v>3954</v>
      </c>
      <c r="D65" s="164">
        <v>16</v>
      </c>
      <c r="E65" s="164">
        <v>16</v>
      </c>
      <c r="F65" s="165">
        <f t="shared" si="10"/>
        <v>0.07032967032967033</v>
      </c>
      <c r="G65" s="164">
        <v>24</v>
      </c>
      <c r="H65" s="166">
        <f>G65/(14*7)</f>
        <v>0.24489795918367346</v>
      </c>
      <c r="I65" s="164">
        <v>100</v>
      </c>
      <c r="J65" s="164">
        <v>39</v>
      </c>
      <c r="K65" s="167">
        <f t="shared" si="11"/>
        <v>24.489795918367346</v>
      </c>
      <c r="L65" s="168">
        <f t="shared" si="12"/>
        <v>96.83265306122449</v>
      </c>
      <c r="M65" s="167">
        <v>0.4</v>
      </c>
      <c r="N65" s="167">
        <v>0.3</v>
      </c>
      <c r="O65" s="167">
        <v>3</v>
      </c>
      <c r="P65" s="169">
        <f t="shared" si="13"/>
        <v>11.61991836734694</v>
      </c>
      <c r="Q65" s="167">
        <f t="shared" si="14"/>
        <v>14.61991836734694</v>
      </c>
      <c r="R65" s="170" t="str">
        <f t="shared" si="15"/>
        <v>&gt;15</v>
      </c>
    </row>
    <row r="66" spans="1:18" ht="12.75">
      <c r="A66" s="174" t="s">
        <v>27</v>
      </c>
      <c r="B66" s="135" t="s">
        <v>74</v>
      </c>
      <c r="C66" s="172">
        <v>3954</v>
      </c>
      <c r="D66" s="137">
        <v>16</v>
      </c>
      <c r="E66" s="137">
        <v>20</v>
      </c>
      <c r="F66" s="138">
        <f t="shared" si="10"/>
        <v>0.08791208791208792</v>
      </c>
      <c r="G66" s="137">
        <v>24</v>
      </c>
      <c r="H66" s="139">
        <f>G66/(16*7)</f>
        <v>0.21428571428571427</v>
      </c>
      <c r="I66" s="137">
        <v>100</v>
      </c>
      <c r="J66" s="137">
        <v>61</v>
      </c>
      <c r="K66" s="122">
        <f t="shared" si="11"/>
        <v>21.428571428571427</v>
      </c>
      <c r="L66" s="140">
        <f t="shared" si="12"/>
        <v>84.72857142857143</v>
      </c>
      <c r="M66" s="122">
        <v>0.4</v>
      </c>
      <c r="N66" s="122">
        <v>0.3</v>
      </c>
      <c r="O66" s="122">
        <v>3.5</v>
      </c>
      <c r="P66" s="141">
        <f t="shared" si="13"/>
        <v>10.167428571428571</v>
      </c>
      <c r="Q66" s="122">
        <f t="shared" si="14"/>
        <v>13.667428571428571</v>
      </c>
      <c r="R66" s="142" t="str">
        <f t="shared" si="15"/>
        <v>&gt;15</v>
      </c>
    </row>
    <row r="67" spans="1:18" ht="12.75">
      <c r="A67" s="180"/>
      <c r="B67" s="146" t="s">
        <v>75</v>
      </c>
      <c r="C67" s="173">
        <v>3954</v>
      </c>
      <c r="D67" s="148">
        <v>50</v>
      </c>
      <c r="E67" s="148">
        <v>35</v>
      </c>
      <c r="F67" s="149">
        <f t="shared" si="10"/>
        <v>0.4807692307692308</v>
      </c>
      <c r="G67" s="148">
        <v>40</v>
      </c>
      <c r="H67" s="150">
        <f>G67/(17*7)</f>
        <v>0.33613445378151263</v>
      </c>
      <c r="I67" s="148">
        <v>100</v>
      </c>
      <c r="J67" s="148">
        <v>70</v>
      </c>
      <c r="K67" s="151">
        <f t="shared" si="11"/>
        <v>33.61344537815126</v>
      </c>
      <c r="L67" s="152">
        <f t="shared" si="12"/>
        <v>132.9075630252101</v>
      </c>
      <c r="M67" s="151">
        <v>0.4</v>
      </c>
      <c r="N67" s="151">
        <v>0.3</v>
      </c>
      <c r="O67" s="151">
        <v>3.5</v>
      </c>
      <c r="P67" s="153">
        <f t="shared" si="13"/>
        <v>15.948907563025212</v>
      </c>
      <c r="Q67" s="151" t="str">
        <f t="shared" si="14"/>
        <v>&gt;15</v>
      </c>
      <c r="R67" s="154" t="str">
        <f t="shared" si="15"/>
        <v>&gt;15</v>
      </c>
    </row>
    <row r="68" spans="1:18" ht="12.75">
      <c r="A68" s="174" t="s">
        <v>27</v>
      </c>
      <c r="B68" s="175" t="s">
        <v>73</v>
      </c>
      <c r="C68" s="172">
        <v>100</v>
      </c>
      <c r="D68" s="137">
        <v>16</v>
      </c>
      <c r="E68" s="137">
        <v>16</v>
      </c>
      <c r="F68" s="138">
        <f t="shared" si="10"/>
        <v>0.07032967032967033</v>
      </c>
      <c r="G68" s="137">
        <v>24</v>
      </c>
      <c r="H68" s="139">
        <f>G68/(14*7)</f>
        <v>0.24489795918367346</v>
      </c>
      <c r="I68" s="137">
        <v>100</v>
      </c>
      <c r="J68" s="137">
        <v>39</v>
      </c>
      <c r="K68" s="122">
        <f t="shared" si="11"/>
        <v>24.489795918367346</v>
      </c>
      <c r="L68" s="140">
        <f t="shared" si="12"/>
        <v>2.4489795918367343</v>
      </c>
      <c r="M68" s="122">
        <v>0.4</v>
      </c>
      <c r="N68" s="122">
        <v>0.3</v>
      </c>
      <c r="O68" s="167">
        <v>3</v>
      </c>
      <c r="P68" s="141">
        <f t="shared" si="13"/>
        <v>0.29387755102040813</v>
      </c>
      <c r="Q68" s="122">
        <f t="shared" si="14"/>
        <v>3.293877551020408</v>
      </c>
      <c r="R68" s="142">
        <f t="shared" si="15"/>
        <v>9.386141956586581</v>
      </c>
    </row>
    <row r="69" spans="1:18" ht="12.75">
      <c r="A69" s="174"/>
      <c r="B69" s="175" t="s">
        <v>74</v>
      </c>
      <c r="C69" s="172">
        <v>100</v>
      </c>
      <c r="D69" s="137">
        <v>16</v>
      </c>
      <c r="E69" s="137">
        <v>20</v>
      </c>
      <c r="F69" s="138">
        <f t="shared" si="10"/>
        <v>0.08791208791208792</v>
      </c>
      <c r="G69" s="137">
        <v>24</v>
      </c>
      <c r="H69" s="139">
        <f>G69/(16*7)</f>
        <v>0.21428571428571427</v>
      </c>
      <c r="I69" s="137">
        <v>100</v>
      </c>
      <c r="J69" s="137">
        <v>61</v>
      </c>
      <c r="K69" s="122">
        <f t="shared" si="11"/>
        <v>21.428571428571427</v>
      </c>
      <c r="L69" s="140">
        <f t="shared" si="12"/>
        <v>2.142857142857143</v>
      </c>
      <c r="M69" s="122">
        <v>0.4</v>
      </c>
      <c r="N69" s="122">
        <v>0.3</v>
      </c>
      <c r="O69" s="122">
        <v>3.5</v>
      </c>
      <c r="P69" s="141">
        <f t="shared" si="13"/>
        <v>0.2571428571428572</v>
      </c>
      <c r="Q69" s="122">
        <f t="shared" si="14"/>
        <v>3.757142857142857</v>
      </c>
      <c r="R69" s="142">
        <f t="shared" si="15"/>
        <v>10.70624990215359</v>
      </c>
    </row>
    <row r="70" spans="1:18" ht="12.75">
      <c r="A70" s="180"/>
      <c r="B70" s="135" t="s">
        <v>75</v>
      </c>
      <c r="C70" s="172">
        <v>100</v>
      </c>
      <c r="D70" s="137">
        <v>50</v>
      </c>
      <c r="E70" s="137">
        <v>35</v>
      </c>
      <c r="F70" s="138">
        <f t="shared" si="10"/>
        <v>0.4807692307692308</v>
      </c>
      <c r="G70" s="137">
        <v>40</v>
      </c>
      <c r="H70" s="139">
        <f>G70/(17*7)</f>
        <v>0.33613445378151263</v>
      </c>
      <c r="I70" s="137">
        <v>100</v>
      </c>
      <c r="J70" s="137">
        <v>70</v>
      </c>
      <c r="K70" s="122">
        <f t="shared" si="11"/>
        <v>33.61344537815126</v>
      </c>
      <c r="L70" s="140">
        <f t="shared" si="12"/>
        <v>3.3613445378151265</v>
      </c>
      <c r="M70" s="122">
        <v>0.4</v>
      </c>
      <c r="N70" s="122">
        <v>0.3</v>
      </c>
      <c r="O70" s="151">
        <v>3.5</v>
      </c>
      <c r="P70" s="141">
        <f t="shared" si="13"/>
        <v>0.4033613445378152</v>
      </c>
      <c r="Q70" s="122">
        <f t="shared" si="14"/>
        <v>3.903361344537815</v>
      </c>
      <c r="R70" s="142">
        <f t="shared" si="15"/>
        <v>11.122910041490366</v>
      </c>
    </row>
    <row r="71" spans="1:18" ht="12.75">
      <c r="A71" s="174" t="s">
        <v>87</v>
      </c>
      <c r="B71" s="162" t="s">
        <v>73</v>
      </c>
      <c r="C71" s="163">
        <v>2406</v>
      </c>
      <c r="D71" s="164">
        <v>16</v>
      </c>
      <c r="E71" s="164">
        <v>16</v>
      </c>
      <c r="F71" s="165">
        <f t="shared" si="10"/>
        <v>0.07032967032967033</v>
      </c>
      <c r="G71" s="164">
        <v>24</v>
      </c>
      <c r="H71" s="166">
        <f>G71/(14*7)</f>
        <v>0.24489795918367346</v>
      </c>
      <c r="I71" s="164">
        <v>100</v>
      </c>
      <c r="J71" s="164">
        <v>39</v>
      </c>
      <c r="K71" s="167">
        <f t="shared" si="11"/>
        <v>24.489795918367346</v>
      </c>
      <c r="L71" s="168">
        <f t="shared" si="12"/>
        <v>58.922448979591834</v>
      </c>
      <c r="M71" s="167">
        <v>0.4</v>
      </c>
      <c r="N71" s="167">
        <v>0.3</v>
      </c>
      <c r="O71" s="167">
        <v>3</v>
      </c>
      <c r="P71" s="169">
        <f t="shared" si="13"/>
        <v>7.070693877551021</v>
      </c>
      <c r="Q71" s="167">
        <f t="shared" si="14"/>
        <v>10.07069387755102</v>
      </c>
      <c r="R71" s="170" t="str">
        <f t="shared" si="15"/>
        <v>&gt;15</v>
      </c>
    </row>
    <row r="72" spans="1:18" ht="12.75">
      <c r="A72" s="174" t="s">
        <v>30</v>
      </c>
      <c r="B72" s="135" t="s">
        <v>74</v>
      </c>
      <c r="C72" s="172">
        <v>2406</v>
      </c>
      <c r="D72" s="137">
        <v>16</v>
      </c>
      <c r="E72" s="137">
        <v>20</v>
      </c>
      <c r="F72" s="138">
        <f t="shared" si="10"/>
        <v>0.08791208791208792</v>
      </c>
      <c r="G72" s="137">
        <v>24</v>
      </c>
      <c r="H72" s="139">
        <f>G72/(16*7)</f>
        <v>0.21428571428571427</v>
      </c>
      <c r="I72" s="137">
        <v>100</v>
      </c>
      <c r="J72" s="137">
        <v>61</v>
      </c>
      <c r="K72" s="122">
        <f t="shared" si="11"/>
        <v>21.428571428571427</v>
      </c>
      <c r="L72" s="140">
        <f t="shared" si="12"/>
        <v>51.55714285714286</v>
      </c>
      <c r="M72" s="122">
        <v>0.4</v>
      </c>
      <c r="N72" s="122">
        <v>0.3</v>
      </c>
      <c r="O72" s="122">
        <v>3.5</v>
      </c>
      <c r="P72" s="141">
        <f t="shared" si="13"/>
        <v>6.186857142857143</v>
      </c>
      <c r="Q72" s="122">
        <f t="shared" si="14"/>
        <v>9.686857142857143</v>
      </c>
      <c r="R72" s="142" t="str">
        <f t="shared" si="15"/>
        <v>&gt;15</v>
      </c>
    </row>
    <row r="73" spans="1:18" ht="12.75">
      <c r="A73" s="180"/>
      <c r="B73" s="146" t="s">
        <v>75</v>
      </c>
      <c r="C73" s="173">
        <v>2406</v>
      </c>
      <c r="D73" s="148">
        <v>50</v>
      </c>
      <c r="E73" s="148">
        <v>35</v>
      </c>
      <c r="F73" s="149">
        <f t="shared" si="10"/>
        <v>0.4807692307692308</v>
      </c>
      <c r="G73" s="148">
        <v>40</v>
      </c>
      <c r="H73" s="150">
        <f>G73/(17*7)</f>
        <v>0.33613445378151263</v>
      </c>
      <c r="I73" s="148">
        <v>100</v>
      </c>
      <c r="J73" s="148">
        <v>70</v>
      </c>
      <c r="K73" s="151">
        <f t="shared" si="11"/>
        <v>33.61344537815126</v>
      </c>
      <c r="L73" s="152">
        <f t="shared" si="12"/>
        <v>80.87394957983194</v>
      </c>
      <c r="M73" s="151">
        <v>0.4</v>
      </c>
      <c r="N73" s="151">
        <v>0.3</v>
      </c>
      <c r="O73" s="151">
        <v>3.5</v>
      </c>
      <c r="P73" s="153">
        <f t="shared" si="13"/>
        <v>9.704873949579833</v>
      </c>
      <c r="Q73" s="151">
        <f t="shared" si="14"/>
        <v>13.204873949579833</v>
      </c>
      <c r="R73" s="154" t="str">
        <f t="shared" si="15"/>
        <v>&gt;15</v>
      </c>
    </row>
    <row r="74" spans="1:18" ht="12.75">
      <c r="A74" s="174" t="s">
        <v>88</v>
      </c>
      <c r="B74" s="175" t="s">
        <v>73</v>
      </c>
      <c r="C74" s="172">
        <v>100</v>
      </c>
      <c r="D74" s="137">
        <v>16</v>
      </c>
      <c r="E74" s="137">
        <v>16</v>
      </c>
      <c r="F74" s="138">
        <f t="shared" si="10"/>
        <v>0.07032967032967033</v>
      </c>
      <c r="G74" s="137">
        <v>24</v>
      </c>
      <c r="H74" s="139">
        <f>G74/(14*7)</f>
        <v>0.24489795918367346</v>
      </c>
      <c r="I74" s="137">
        <v>100</v>
      </c>
      <c r="J74" s="137">
        <v>39</v>
      </c>
      <c r="K74" s="122">
        <f t="shared" si="11"/>
        <v>24.489795918367346</v>
      </c>
      <c r="L74" s="140">
        <f t="shared" si="12"/>
        <v>2.4489795918367343</v>
      </c>
      <c r="M74" s="122">
        <v>0.4</v>
      </c>
      <c r="N74" s="122">
        <v>0.3</v>
      </c>
      <c r="O74" s="167">
        <v>3</v>
      </c>
      <c r="P74" s="141">
        <f t="shared" si="13"/>
        <v>0.29387755102040813</v>
      </c>
      <c r="Q74" s="122">
        <f t="shared" si="14"/>
        <v>3.293877551020408</v>
      </c>
      <c r="R74" s="142">
        <f t="shared" si="15"/>
        <v>9.386141956586581</v>
      </c>
    </row>
    <row r="75" spans="1:18" ht="12.75">
      <c r="A75" s="174" t="s">
        <v>89</v>
      </c>
      <c r="B75" s="175" t="s">
        <v>74</v>
      </c>
      <c r="C75" s="172">
        <v>100</v>
      </c>
      <c r="D75" s="137">
        <v>16</v>
      </c>
      <c r="E75" s="137">
        <v>20</v>
      </c>
      <c r="F75" s="138">
        <f t="shared" si="10"/>
        <v>0.08791208791208792</v>
      </c>
      <c r="G75" s="137">
        <v>24</v>
      </c>
      <c r="H75" s="139">
        <f>G75/(16*7)</f>
        <v>0.21428571428571427</v>
      </c>
      <c r="I75" s="137">
        <v>100</v>
      </c>
      <c r="J75" s="137">
        <v>61</v>
      </c>
      <c r="K75" s="122">
        <f t="shared" si="11"/>
        <v>21.428571428571427</v>
      </c>
      <c r="L75" s="140">
        <f t="shared" si="12"/>
        <v>2.142857142857143</v>
      </c>
      <c r="M75" s="122">
        <v>0.4</v>
      </c>
      <c r="N75" s="122">
        <v>0.3</v>
      </c>
      <c r="O75" s="122">
        <v>3.5</v>
      </c>
      <c r="P75" s="141">
        <f t="shared" si="13"/>
        <v>0.2571428571428572</v>
      </c>
      <c r="Q75" s="122">
        <f t="shared" si="14"/>
        <v>3.757142857142857</v>
      </c>
      <c r="R75" s="142">
        <f t="shared" si="15"/>
        <v>10.70624990215359</v>
      </c>
    </row>
    <row r="76" spans="1:18" ht="12.75">
      <c r="A76" s="180"/>
      <c r="B76" s="135" t="s">
        <v>75</v>
      </c>
      <c r="C76" s="172">
        <v>100</v>
      </c>
      <c r="D76" s="137">
        <v>50</v>
      </c>
      <c r="E76" s="137">
        <v>35</v>
      </c>
      <c r="F76" s="138">
        <f t="shared" si="10"/>
        <v>0.4807692307692308</v>
      </c>
      <c r="G76" s="137">
        <v>40</v>
      </c>
      <c r="H76" s="139">
        <f>G76/(17*7)</f>
        <v>0.33613445378151263</v>
      </c>
      <c r="I76" s="137">
        <v>100</v>
      </c>
      <c r="J76" s="137">
        <v>70</v>
      </c>
      <c r="K76" s="122">
        <f t="shared" si="11"/>
        <v>33.61344537815126</v>
      </c>
      <c r="L76" s="140">
        <f t="shared" si="12"/>
        <v>3.3613445378151265</v>
      </c>
      <c r="M76" s="122">
        <v>0.4</v>
      </c>
      <c r="N76" s="122">
        <v>0.3</v>
      </c>
      <c r="O76" s="122">
        <v>3.5</v>
      </c>
      <c r="P76" s="141">
        <f t="shared" si="13"/>
        <v>0.4033613445378152</v>
      </c>
      <c r="Q76" s="122">
        <f t="shared" si="14"/>
        <v>3.903361344537815</v>
      </c>
      <c r="R76" s="142">
        <f t="shared" si="15"/>
        <v>11.122910041490366</v>
      </c>
    </row>
    <row r="77" spans="1:18" ht="12.75">
      <c r="A77" s="174" t="s">
        <v>82</v>
      </c>
      <c r="B77" s="162" t="s">
        <v>73</v>
      </c>
      <c r="C77" s="163">
        <v>100</v>
      </c>
      <c r="D77" s="164">
        <v>16</v>
      </c>
      <c r="E77" s="164">
        <v>16</v>
      </c>
      <c r="F77" s="165">
        <f t="shared" si="10"/>
        <v>0.07032967032967033</v>
      </c>
      <c r="G77" s="164">
        <v>24</v>
      </c>
      <c r="H77" s="166">
        <f>G77/(14*7)</f>
        <v>0.24489795918367346</v>
      </c>
      <c r="I77" s="164">
        <v>100</v>
      </c>
      <c r="J77" s="164">
        <v>39</v>
      </c>
      <c r="K77" s="167">
        <f t="shared" si="11"/>
        <v>24.489795918367346</v>
      </c>
      <c r="L77" s="168">
        <f t="shared" si="12"/>
        <v>2.4489795918367343</v>
      </c>
      <c r="M77" s="167">
        <v>0.4</v>
      </c>
      <c r="N77" s="167">
        <v>0.3</v>
      </c>
      <c r="O77" s="167">
        <v>3</v>
      </c>
      <c r="P77" s="169">
        <f t="shared" si="13"/>
        <v>0.29387755102040813</v>
      </c>
      <c r="Q77" s="167">
        <f t="shared" si="14"/>
        <v>3.293877551020408</v>
      </c>
      <c r="R77" s="170">
        <f t="shared" si="15"/>
        <v>9.386141956586581</v>
      </c>
    </row>
    <row r="78" spans="1:18" ht="12.75">
      <c r="A78" s="174"/>
      <c r="B78" s="135" t="s">
        <v>74</v>
      </c>
      <c r="C78" s="172">
        <v>100</v>
      </c>
      <c r="D78" s="137">
        <v>16</v>
      </c>
      <c r="E78" s="137">
        <v>20</v>
      </c>
      <c r="F78" s="138">
        <f t="shared" si="10"/>
        <v>0.08791208791208792</v>
      </c>
      <c r="G78" s="137">
        <v>24</v>
      </c>
      <c r="H78" s="139">
        <f>G78/(16*7)</f>
        <v>0.21428571428571427</v>
      </c>
      <c r="I78" s="137">
        <v>100</v>
      </c>
      <c r="J78" s="137">
        <v>61</v>
      </c>
      <c r="K78" s="122">
        <f t="shared" si="11"/>
        <v>21.428571428571427</v>
      </c>
      <c r="L78" s="140">
        <f t="shared" si="12"/>
        <v>2.142857142857143</v>
      </c>
      <c r="M78" s="122">
        <v>0.4</v>
      </c>
      <c r="N78" s="122">
        <v>0.3</v>
      </c>
      <c r="O78" s="122">
        <v>3.5</v>
      </c>
      <c r="P78" s="141">
        <f t="shared" si="13"/>
        <v>0.2571428571428572</v>
      </c>
      <c r="Q78" s="122">
        <f t="shared" si="14"/>
        <v>3.757142857142857</v>
      </c>
      <c r="R78" s="142">
        <f t="shared" si="15"/>
        <v>10.70624990215359</v>
      </c>
    </row>
    <row r="79" spans="1:18" ht="12.75">
      <c r="A79" s="180"/>
      <c r="B79" s="146" t="s">
        <v>75</v>
      </c>
      <c r="C79" s="173">
        <v>100</v>
      </c>
      <c r="D79" s="148">
        <v>50</v>
      </c>
      <c r="E79" s="148">
        <v>35</v>
      </c>
      <c r="F79" s="149">
        <f t="shared" si="10"/>
        <v>0.4807692307692308</v>
      </c>
      <c r="G79" s="148">
        <v>40</v>
      </c>
      <c r="H79" s="150">
        <f>G79/(17*7)</f>
        <v>0.33613445378151263</v>
      </c>
      <c r="I79" s="148">
        <v>100</v>
      </c>
      <c r="J79" s="148">
        <v>70</v>
      </c>
      <c r="K79" s="151">
        <f t="shared" si="11"/>
        <v>33.61344537815126</v>
      </c>
      <c r="L79" s="152">
        <f t="shared" si="12"/>
        <v>3.3613445378151265</v>
      </c>
      <c r="M79" s="151">
        <v>0.4</v>
      </c>
      <c r="N79" s="151">
        <v>0.3</v>
      </c>
      <c r="O79" s="151">
        <v>3.5</v>
      </c>
      <c r="P79" s="153">
        <f t="shared" si="13"/>
        <v>0.4033613445378152</v>
      </c>
      <c r="Q79" s="151">
        <f t="shared" si="14"/>
        <v>3.903361344537815</v>
      </c>
      <c r="R79" s="154">
        <f t="shared" si="15"/>
        <v>11.122910041490366</v>
      </c>
    </row>
    <row r="80" spans="1:18" ht="12.75">
      <c r="A80" s="174" t="s">
        <v>90</v>
      </c>
      <c r="B80" s="175" t="s">
        <v>73</v>
      </c>
      <c r="C80" s="172">
        <v>84</v>
      </c>
      <c r="D80" s="137">
        <v>16</v>
      </c>
      <c r="E80" s="137">
        <v>16</v>
      </c>
      <c r="F80" s="138">
        <f t="shared" si="10"/>
        <v>0.07032967032967033</v>
      </c>
      <c r="G80" s="137">
        <v>24</v>
      </c>
      <c r="H80" s="139">
        <f>G80/(14*7)</f>
        <v>0.24489795918367346</v>
      </c>
      <c r="I80" s="137">
        <v>100</v>
      </c>
      <c r="J80" s="137">
        <v>39</v>
      </c>
      <c r="K80" s="122">
        <f t="shared" si="11"/>
        <v>24.489795918367346</v>
      </c>
      <c r="L80" s="140">
        <f t="shared" si="12"/>
        <v>2.057142857142857</v>
      </c>
      <c r="M80" s="122">
        <v>0.4</v>
      </c>
      <c r="N80" s="122">
        <v>0.3</v>
      </c>
      <c r="O80" s="122">
        <v>3</v>
      </c>
      <c r="P80" s="141">
        <f t="shared" si="13"/>
        <v>0.24685714285714283</v>
      </c>
      <c r="Q80" s="122">
        <f t="shared" si="14"/>
        <v>3.246857142857143</v>
      </c>
      <c r="R80" s="142">
        <f t="shared" si="15"/>
        <v>9.25215390783828</v>
      </c>
    </row>
    <row r="81" spans="1:18" ht="12.75">
      <c r="A81" s="174" t="s">
        <v>91</v>
      </c>
      <c r="B81" s="175" t="s">
        <v>74</v>
      </c>
      <c r="C81" s="172">
        <v>84</v>
      </c>
      <c r="D81" s="137">
        <v>16</v>
      </c>
      <c r="E81" s="137">
        <v>20</v>
      </c>
      <c r="F81" s="138">
        <f t="shared" si="10"/>
        <v>0.08791208791208792</v>
      </c>
      <c r="G81" s="137">
        <v>24</v>
      </c>
      <c r="H81" s="139">
        <f>G81/(16*7)</f>
        <v>0.21428571428571427</v>
      </c>
      <c r="I81" s="137">
        <v>100</v>
      </c>
      <c r="J81" s="137">
        <v>61</v>
      </c>
      <c r="K81" s="122">
        <f t="shared" si="11"/>
        <v>21.428571428571427</v>
      </c>
      <c r="L81" s="140">
        <f t="shared" si="12"/>
        <v>1.8</v>
      </c>
      <c r="M81" s="122">
        <v>0.4</v>
      </c>
      <c r="N81" s="122">
        <v>0.3</v>
      </c>
      <c r="O81" s="122">
        <v>3.5</v>
      </c>
      <c r="P81" s="141">
        <f t="shared" si="13"/>
        <v>0.21600000000000003</v>
      </c>
      <c r="Q81" s="122">
        <f t="shared" si="14"/>
        <v>3.716</v>
      </c>
      <c r="R81" s="142">
        <f t="shared" si="15"/>
        <v>10.589010359498829</v>
      </c>
    </row>
    <row r="82" spans="1:18" ht="12.75">
      <c r="A82" s="180"/>
      <c r="B82" s="146" t="s">
        <v>75</v>
      </c>
      <c r="C82" s="172">
        <v>84</v>
      </c>
      <c r="D82" s="137">
        <v>50</v>
      </c>
      <c r="E82" s="137">
        <v>35</v>
      </c>
      <c r="F82" s="138">
        <f t="shared" si="10"/>
        <v>0.4807692307692308</v>
      </c>
      <c r="G82" s="137">
        <v>40</v>
      </c>
      <c r="H82" s="139">
        <f>G82/(17*7)</f>
        <v>0.33613445378151263</v>
      </c>
      <c r="I82" s="137">
        <v>100</v>
      </c>
      <c r="J82" s="137">
        <v>70</v>
      </c>
      <c r="K82" s="122">
        <f t="shared" si="11"/>
        <v>33.61344537815126</v>
      </c>
      <c r="L82" s="140">
        <f t="shared" si="12"/>
        <v>2.8235294117647065</v>
      </c>
      <c r="M82" s="122">
        <v>0.4</v>
      </c>
      <c r="N82" s="122">
        <v>0.3</v>
      </c>
      <c r="O82" s="122">
        <v>3.5</v>
      </c>
      <c r="P82" s="141">
        <f t="shared" si="13"/>
        <v>0.33882352941176475</v>
      </c>
      <c r="Q82" s="122">
        <f t="shared" si="14"/>
        <v>3.8388235294117647</v>
      </c>
      <c r="R82" s="142">
        <f t="shared" si="15"/>
        <v>10.93900487654172</v>
      </c>
    </row>
    <row r="83" spans="1:18" ht="12.75">
      <c r="A83" s="161" t="s">
        <v>92</v>
      </c>
      <c r="B83" s="175" t="s">
        <v>73</v>
      </c>
      <c r="C83" s="163">
        <v>541</v>
      </c>
      <c r="D83" s="164">
        <v>16</v>
      </c>
      <c r="E83" s="164">
        <v>16</v>
      </c>
      <c r="F83" s="165">
        <f t="shared" si="10"/>
        <v>0.07032967032967033</v>
      </c>
      <c r="G83" s="164">
        <v>24</v>
      </c>
      <c r="H83" s="166">
        <f>G83/(14*7)</f>
        <v>0.24489795918367346</v>
      </c>
      <c r="I83" s="164">
        <v>100</v>
      </c>
      <c r="J83" s="164">
        <v>39</v>
      </c>
      <c r="K83" s="167">
        <f t="shared" si="11"/>
        <v>24.489795918367346</v>
      </c>
      <c r="L83" s="168">
        <f t="shared" si="12"/>
        <v>13.248979591836735</v>
      </c>
      <c r="M83" s="167">
        <v>0.4</v>
      </c>
      <c r="N83" s="167">
        <v>0.3</v>
      </c>
      <c r="O83" s="167">
        <v>3</v>
      </c>
      <c r="P83" s="169">
        <f t="shared" si="13"/>
        <v>1.5898775510204082</v>
      </c>
      <c r="Q83" s="167">
        <f t="shared" si="14"/>
        <v>4.589877551020408</v>
      </c>
      <c r="R83" s="170">
        <f t="shared" si="15"/>
        <v>13.079187550211577</v>
      </c>
    </row>
    <row r="84" spans="1:18" ht="12.75">
      <c r="A84" s="174" t="s">
        <v>93</v>
      </c>
      <c r="B84" s="175" t="s">
        <v>74</v>
      </c>
      <c r="C84" s="172">
        <v>541</v>
      </c>
      <c r="D84" s="137">
        <v>16</v>
      </c>
      <c r="E84" s="137">
        <v>20</v>
      </c>
      <c r="F84" s="138">
        <f t="shared" si="10"/>
        <v>0.08791208791208792</v>
      </c>
      <c r="G84" s="137">
        <v>24</v>
      </c>
      <c r="H84" s="139">
        <f>G84/(16*7)</f>
        <v>0.21428571428571427</v>
      </c>
      <c r="I84" s="137">
        <v>100</v>
      </c>
      <c r="J84" s="137">
        <v>61</v>
      </c>
      <c r="K84" s="122">
        <f t="shared" si="11"/>
        <v>21.428571428571427</v>
      </c>
      <c r="L84" s="140">
        <f t="shared" si="12"/>
        <v>11.592857142857143</v>
      </c>
      <c r="M84" s="122">
        <v>0.4</v>
      </c>
      <c r="N84" s="122">
        <v>0.3</v>
      </c>
      <c r="O84" s="122">
        <v>3.5</v>
      </c>
      <c r="P84" s="141">
        <f t="shared" si="13"/>
        <v>1.3911428571428572</v>
      </c>
      <c r="Q84" s="122">
        <f t="shared" si="14"/>
        <v>4.8911428571428575</v>
      </c>
      <c r="R84" s="142">
        <f t="shared" si="15"/>
        <v>13.937664796575461</v>
      </c>
    </row>
    <row r="85" spans="1:18" ht="13.5" thickBot="1">
      <c r="A85" s="186"/>
      <c r="B85" s="187" t="s">
        <v>75</v>
      </c>
      <c r="C85" s="188">
        <v>541</v>
      </c>
      <c r="D85" s="189">
        <v>50</v>
      </c>
      <c r="E85" s="189">
        <v>35</v>
      </c>
      <c r="F85" s="190">
        <f t="shared" si="10"/>
        <v>0.4807692307692308</v>
      </c>
      <c r="G85" s="189">
        <v>40</v>
      </c>
      <c r="H85" s="191">
        <f>G85/(17*7)</f>
        <v>0.33613445378151263</v>
      </c>
      <c r="I85" s="189">
        <v>100</v>
      </c>
      <c r="J85" s="189">
        <v>70</v>
      </c>
      <c r="K85" s="192">
        <f t="shared" si="11"/>
        <v>33.61344537815126</v>
      </c>
      <c r="L85" s="193">
        <f t="shared" si="12"/>
        <v>18.184873949579835</v>
      </c>
      <c r="M85" s="192">
        <v>0.4</v>
      </c>
      <c r="N85" s="192">
        <v>0.3</v>
      </c>
      <c r="O85" s="192">
        <v>3.5</v>
      </c>
      <c r="P85" s="194">
        <f t="shared" si="13"/>
        <v>2.18218487394958</v>
      </c>
      <c r="Q85" s="192">
        <f t="shared" si="14"/>
        <v>5.682184873949581</v>
      </c>
      <c r="R85" s="195" t="str">
        <f t="shared" si="15"/>
        <v>&gt;15</v>
      </c>
    </row>
    <row r="86" spans="1:23" ht="13.5" thickTop="1">
      <c r="A86" s="83" t="s">
        <v>94</v>
      </c>
      <c r="B86" s="210"/>
      <c r="C86" s="216"/>
      <c r="D86" s="216"/>
      <c r="E86" s="216"/>
      <c r="F86" s="217"/>
      <c r="G86" s="216"/>
      <c r="H86" s="217"/>
      <c r="I86" s="216"/>
      <c r="J86" s="216"/>
      <c r="K86" s="218"/>
      <c r="L86" s="219"/>
      <c r="M86" s="219"/>
      <c r="N86" s="219"/>
      <c r="O86" s="216"/>
      <c r="P86" s="216"/>
      <c r="Q86" s="120"/>
      <c r="R86" s="199"/>
      <c r="U86" s="3"/>
      <c r="V86" s="3"/>
      <c r="W86" s="94"/>
    </row>
    <row r="87" spans="1:23" ht="12.75">
      <c r="A87" s="83" t="s">
        <v>95</v>
      </c>
      <c r="B87" s="83"/>
      <c r="C87" s="216"/>
      <c r="D87" s="216"/>
      <c r="E87" s="216"/>
      <c r="F87" s="217"/>
      <c r="G87" s="216"/>
      <c r="H87" s="217"/>
      <c r="I87" s="216"/>
      <c r="J87" s="216"/>
      <c r="K87" s="218"/>
      <c r="L87" s="219"/>
      <c r="M87" s="219"/>
      <c r="N87" s="219"/>
      <c r="O87" s="216"/>
      <c r="P87" s="216"/>
      <c r="Q87" s="122"/>
      <c r="R87" s="202"/>
      <c r="U87" s="3"/>
      <c r="V87" s="3"/>
      <c r="W87" s="94"/>
    </row>
    <row r="88" spans="1:23" ht="12.75">
      <c r="A88" s="83" t="s">
        <v>96</v>
      </c>
      <c r="B88" s="83"/>
      <c r="C88" s="216"/>
      <c r="D88" s="216"/>
      <c r="E88" s="216"/>
      <c r="F88" s="217"/>
      <c r="G88" s="216"/>
      <c r="H88" s="217"/>
      <c r="I88" s="216"/>
      <c r="J88" s="216"/>
      <c r="K88" s="218"/>
      <c r="L88" s="219"/>
      <c r="M88" s="219"/>
      <c r="N88" s="219"/>
      <c r="O88" s="216"/>
      <c r="P88" s="216"/>
      <c r="Q88" s="122"/>
      <c r="R88" s="202"/>
      <c r="U88" s="94"/>
      <c r="V88" s="94"/>
      <c r="W88" s="94"/>
    </row>
    <row r="89" spans="1:18" ht="12.75">
      <c r="A89" s="83" t="s">
        <v>97</v>
      </c>
      <c r="B89" s="83"/>
      <c r="C89" s="210"/>
      <c r="D89" s="210"/>
      <c r="E89" s="210"/>
      <c r="F89" s="210"/>
      <c r="G89" s="210"/>
      <c r="H89" s="220"/>
      <c r="I89" s="210"/>
      <c r="J89" s="210"/>
      <c r="K89" s="221"/>
      <c r="L89" s="210"/>
      <c r="M89" s="210"/>
      <c r="N89" s="210"/>
      <c r="O89" s="216"/>
      <c r="P89" s="210"/>
      <c r="Q89" s="122"/>
      <c r="R89" s="202"/>
    </row>
    <row r="90" spans="3:18" ht="12.75">
      <c r="C90" s="85"/>
      <c r="D90" s="85"/>
      <c r="E90" s="85"/>
      <c r="F90" s="85"/>
      <c r="G90" s="85"/>
      <c r="H90" s="222"/>
      <c r="I90" s="85"/>
      <c r="J90" s="85"/>
      <c r="K90" s="223"/>
      <c r="L90" s="85"/>
      <c r="M90" s="85"/>
      <c r="N90" s="85"/>
      <c r="O90" s="224"/>
      <c r="P90" s="85"/>
      <c r="Q90" s="225"/>
      <c r="R90" s="226"/>
    </row>
    <row r="91" spans="1:18" ht="12.75">
      <c r="A91" s="1" t="s">
        <v>44</v>
      </c>
      <c r="B91" s="4"/>
      <c r="C91" s="227"/>
      <c r="D91" s="4"/>
      <c r="E91" s="228"/>
      <c r="F91" s="4"/>
      <c r="G91" s="228"/>
      <c r="H91" s="229"/>
      <c r="I91" s="4"/>
      <c r="J91" s="4"/>
      <c r="K91" s="230"/>
      <c r="L91" s="4"/>
      <c r="M91" s="4"/>
      <c r="N91" s="4"/>
      <c r="P91" s="4"/>
      <c r="Q91" s="225"/>
      <c r="R91" s="226"/>
    </row>
    <row r="92" spans="1:18" ht="13.5" thickBot="1">
      <c r="A92" s="231"/>
      <c r="B92" s="232"/>
      <c r="C92" s="232"/>
      <c r="D92" s="232"/>
      <c r="E92" s="233"/>
      <c r="F92" s="232"/>
      <c r="G92" s="233"/>
      <c r="H92" s="234"/>
      <c r="I92" s="232"/>
      <c r="J92" s="232"/>
      <c r="K92" s="235"/>
      <c r="L92" s="232"/>
      <c r="M92" s="232"/>
      <c r="N92" s="232"/>
      <c r="O92" s="236"/>
      <c r="P92" s="232"/>
      <c r="Q92" s="237"/>
      <c r="R92" s="238"/>
    </row>
    <row r="93" spans="1:18" s="100" customFormat="1" ht="13.5" thickTop="1">
      <c r="A93" s="239" t="s">
        <v>50</v>
      </c>
      <c r="B93" s="240"/>
      <c r="C93" s="240"/>
      <c r="D93" s="240"/>
      <c r="E93" s="240"/>
      <c r="F93" s="240"/>
      <c r="G93" s="240"/>
      <c r="H93" s="240"/>
      <c r="I93" s="240"/>
      <c r="J93" s="240"/>
      <c r="K93" s="241"/>
      <c r="L93" s="99"/>
      <c r="M93" s="240"/>
      <c r="N93" s="240"/>
      <c r="O93" s="240"/>
      <c r="P93" s="240"/>
      <c r="Q93" s="240"/>
      <c r="R93" s="99"/>
    </row>
    <row r="94" spans="1:18" s="100" customFormat="1" ht="72" customHeight="1" thickBot="1">
      <c r="A94" s="242" t="s">
        <v>2</v>
      </c>
      <c r="B94" s="243" t="s">
        <v>51</v>
      </c>
      <c r="C94" s="244" t="s">
        <v>52</v>
      </c>
      <c r="D94" s="244" t="s">
        <v>53</v>
      </c>
      <c r="E94" s="244" t="s">
        <v>54</v>
      </c>
      <c r="F94" s="244" t="s">
        <v>55</v>
      </c>
      <c r="G94" s="244" t="s">
        <v>56</v>
      </c>
      <c r="H94" s="244" t="s">
        <v>57</v>
      </c>
      <c r="I94" s="244" t="s">
        <v>58</v>
      </c>
      <c r="J94" s="244" t="s">
        <v>59</v>
      </c>
      <c r="K94" s="245" t="s">
        <v>60</v>
      </c>
      <c r="L94" s="246" t="s">
        <v>61</v>
      </c>
      <c r="M94" s="244" t="s">
        <v>62</v>
      </c>
      <c r="N94" s="244" t="s">
        <v>63</v>
      </c>
      <c r="O94" s="244" t="s">
        <v>64</v>
      </c>
      <c r="P94" s="244" t="s">
        <v>65</v>
      </c>
      <c r="Q94" s="244" t="s">
        <v>102</v>
      </c>
      <c r="R94" s="246" t="s">
        <v>103</v>
      </c>
    </row>
    <row r="95" spans="1:18" ht="13.5" thickTop="1">
      <c r="A95" s="247" t="s">
        <v>19</v>
      </c>
      <c r="B95" s="248" t="s">
        <v>73</v>
      </c>
      <c r="C95" s="249">
        <v>15050</v>
      </c>
      <c r="D95" s="250">
        <v>16</v>
      </c>
      <c r="E95" s="250">
        <v>10</v>
      </c>
      <c r="F95" s="251">
        <f aca="true" t="shared" si="16" ref="F95:F130">(D95*E95)/(52*70)</f>
        <v>0.04395604395604396</v>
      </c>
      <c r="G95" s="250">
        <v>24</v>
      </c>
      <c r="H95" s="252">
        <f>G95/(14*7)</f>
        <v>0.24489795918367346</v>
      </c>
      <c r="I95" s="250">
        <v>100</v>
      </c>
      <c r="J95" s="250">
        <v>39</v>
      </c>
      <c r="K95" s="253">
        <f aca="true" t="shared" si="17" ref="K95:K130">H95*I95</f>
        <v>24.489795918367346</v>
      </c>
      <c r="L95" s="254">
        <f aca="true" t="shared" si="18" ref="L95:L130">I95*C95*H95*10^-3</f>
        <v>368.5714285714286</v>
      </c>
      <c r="M95" s="253">
        <v>0.4</v>
      </c>
      <c r="N95" s="253">
        <v>0.3</v>
      </c>
      <c r="O95" s="225">
        <v>2.2</v>
      </c>
      <c r="P95" s="255">
        <f aca="true" t="shared" si="19" ref="P95:P130">L95*M95*N95</f>
        <v>44.228571428571435</v>
      </c>
      <c r="Q95" s="253" t="str">
        <f aca="true" t="shared" si="20" ref="Q95:Q130">IF((O95+P95&gt;15),"&gt;15",(O95+P95))</f>
        <v>&gt;15</v>
      </c>
      <c r="R95" s="256" t="str">
        <f aca="true" t="shared" si="21" ref="R95:R130">IF(((O95+P95)*(1.89^1.645))&gt;15,"&gt;15",(O95+P95)*(1.89^1.645))</f>
        <v>&gt;15</v>
      </c>
    </row>
    <row r="96" spans="1:18" ht="12.75">
      <c r="A96" s="247"/>
      <c r="B96" s="257" t="s">
        <v>74</v>
      </c>
      <c r="C96" s="258">
        <v>15050</v>
      </c>
      <c r="D96" s="259">
        <v>16</v>
      </c>
      <c r="E96" s="259">
        <v>20</v>
      </c>
      <c r="F96" s="260">
        <f t="shared" si="16"/>
        <v>0.08791208791208792</v>
      </c>
      <c r="G96" s="259">
        <v>24</v>
      </c>
      <c r="H96" s="261">
        <f>G96/(16*7)</f>
        <v>0.21428571428571427</v>
      </c>
      <c r="I96" s="259">
        <v>100</v>
      </c>
      <c r="J96" s="259">
        <v>61</v>
      </c>
      <c r="K96" s="225">
        <f t="shared" si="17"/>
        <v>21.428571428571427</v>
      </c>
      <c r="L96" s="262">
        <f t="shared" si="18"/>
        <v>322.5</v>
      </c>
      <c r="M96" s="225">
        <v>0.4</v>
      </c>
      <c r="N96" s="225">
        <v>0.3</v>
      </c>
      <c r="O96" s="225">
        <v>1.7</v>
      </c>
      <c r="P96" s="128">
        <f t="shared" si="19"/>
        <v>38.699999999999996</v>
      </c>
      <c r="Q96" s="225" t="str">
        <f t="shared" si="20"/>
        <v>&gt;15</v>
      </c>
      <c r="R96" s="263" t="str">
        <f t="shared" si="21"/>
        <v>&gt;15</v>
      </c>
    </row>
    <row r="97" spans="1:18" ht="12.75">
      <c r="A97" s="264"/>
      <c r="B97" s="265" t="s">
        <v>75</v>
      </c>
      <c r="C97" s="266">
        <v>15050</v>
      </c>
      <c r="D97" s="267">
        <v>50</v>
      </c>
      <c r="E97" s="267">
        <v>35</v>
      </c>
      <c r="F97" s="268">
        <f t="shared" si="16"/>
        <v>0.4807692307692308</v>
      </c>
      <c r="G97" s="267">
        <v>40</v>
      </c>
      <c r="H97" s="269">
        <f>G97/(17*7)</f>
        <v>0.33613445378151263</v>
      </c>
      <c r="I97" s="267">
        <v>100</v>
      </c>
      <c r="J97" s="267">
        <v>70</v>
      </c>
      <c r="K97" s="270">
        <f t="shared" si="17"/>
        <v>33.61344537815126</v>
      </c>
      <c r="L97" s="271">
        <f t="shared" si="18"/>
        <v>505.8823529411765</v>
      </c>
      <c r="M97" s="270">
        <v>0.4</v>
      </c>
      <c r="N97" s="270">
        <v>0.3</v>
      </c>
      <c r="O97" s="225">
        <v>1.7</v>
      </c>
      <c r="P97" s="128">
        <f t="shared" si="19"/>
        <v>60.70588235294118</v>
      </c>
      <c r="Q97" s="225" t="str">
        <f t="shared" si="20"/>
        <v>&gt;15</v>
      </c>
      <c r="R97" s="263" t="str">
        <f t="shared" si="21"/>
        <v>&gt;15</v>
      </c>
    </row>
    <row r="98" spans="1:18" ht="12.75">
      <c r="A98" s="272" t="s">
        <v>76</v>
      </c>
      <c r="B98" s="273" t="s">
        <v>73</v>
      </c>
      <c r="C98" s="274">
        <v>6793</v>
      </c>
      <c r="D98" s="275">
        <v>16</v>
      </c>
      <c r="E98" s="275">
        <v>10</v>
      </c>
      <c r="F98" s="276">
        <f t="shared" si="16"/>
        <v>0.04395604395604396</v>
      </c>
      <c r="G98" s="275">
        <v>24</v>
      </c>
      <c r="H98" s="277">
        <f>G98/(14*7)</f>
        <v>0.24489795918367346</v>
      </c>
      <c r="I98" s="275">
        <v>100</v>
      </c>
      <c r="J98" s="275">
        <v>39</v>
      </c>
      <c r="K98" s="278">
        <f t="shared" si="17"/>
        <v>24.489795918367346</v>
      </c>
      <c r="L98" s="279">
        <f t="shared" si="18"/>
        <v>166.35918367346937</v>
      </c>
      <c r="M98" s="278">
        <v>0.4</v>
      </c>
      <c r="N98" s="278">
        <v>0.3</v>
      </c>
      <c r="O98" s="278">
        <v>2.2</v>
      </c>
      <c r="P98" s="280">
        <f t="shared" si="19"/>
        <v>19.963102040816327</v>
      </c>
      <c r="Q98" s="278" t="str">
        <f t="shared" si="20"/>
        <v>&gt;15</v>
      </c>
      <c r="R98" s="281" t="str">
        <f t="shared" si="21"/>
        <v>&gt;15</v>
      </c>
    </row>
    <row r="99" spans="1:18" ht="12.75">
      <c r="A99" s="247" t="s">
        <v>77</v>
      </c>
      <c r="B99" s="257" t="s">
        <v>74</v>
      </c>
      <c r="C99" s="282">
        <v>6793</v>
      </c>
      <c r="D99" s="259">
        <v>16</v>
      </c>
      <c r="E99" s="259">
        <v>20</v>
      </c>
      <c r="F99" s="260">
        <f t="shared" si="16"/>
        <v>0.08791208791208792</v>
      </c>
      <c r="G99" s="259">
        <v>24</v>
      </c>
      <c r="H99" s="261">
        <f>G99/(16*7)</f>
        <v>0.21428571428571427</v>
      </c>
      <c r="I99" s="259">
        <v>100</v>
      </c>
      <c r="J99" s="259">
        <v>61</v>
      </c>
      <c r="K99" s="225">
        <f t="shared" si="17"/>
        <v>21.428571428571427</v>
      </c>
      <c r="L99" s="262">
        <f t="shared" si="18"/>
        <v>145.56428571428572</v>
      </c>
      <c r="M99" s="225">
        <v>0.4</v>
      </c>
      <c r="N99" s="225">
        <v>0.3</v>
      </c>
      <c r="O99" s="225">
        <v>1.7</v>
      </c>
      <c r="P99" s="128">
        <f t="shared" si="19"/>
        <v>17.467714285714287</v>
      </c>
      <c r="Q99" s="225" t="str">
        <f t="shared" si="20"/>
        <v>&gt;15</v>
      </c>
      <c r="R99" s="263" t="str">
        <f t="shared" si="21"/>
        <v>&gt;15</v>
      </c>
    </row>
    <row r="100" spans="1:18" ht="12.75">
      <c r="A100" s="264"/>
      <c r="B100" s="265" t="s">
        <v>75</v>
      </c>
      <c r="C100" s="283">
        <v>6793</v>
      </c>
      <c r="D100" s="267">
        <v>50</v>
      </c>
      <c r="E100" s="267">
        <v>35</v>
      </c>
      <c r="F100" s="268">
        <f t="shared" si="16"/>
        <v>0.4807692307692308</v>
      </c>
      <c r="G100" s="267">
        <v>40</v>
      </c>
      <c r="H100" s="269">
        <f>G100/(17*7)</f>
        <v>0.33613445378151263</v>
      </c>
      <c r="I100" s="267">
        <v>100</v>
      </c>
      <c r="J100" s="267">
        <v>70</v>
      </c>
      <c r="K100" s="270">
        <f t="shared" si="17"/>
        <v>33.61344537815126</v>
      </c>
      <c r="L100" s="271">
        <f t="shared" si="18"/>
        <v>228.33613445378154</v>
      </c>
      <c r="M100" s="270">
        <v>0.4</v>
      </c>
      <c r="N100" s="270">
        <v>0.3</v>
      </c>
      <c r="O100" s="270">
        <v>1.7</v>
      </c>
      <c r="P100" s="158">
        <f t="shared" si="19"/>
        <v>27.400336134453784</v>
      </c>
      <c r="Q100" s="270" t="str">
        <f t="shared" si="20"/>
        <v>&gt;15</v>
      </c>
      <c r="R100" s="284" t="str">
        <f t="shared" si="21"/>
        <v>&gt;15</v>
      </c>
    </row>
    <row r="101" spans="1:18" ht="12.75">
      <c r="A101" s="285" t="s">
        <v>80</v>
      </c>
      <c r="B101" s="286" t="s">
        <v>73</v>
      </c>
      <c r="C101" s="282">
        <v>8338</v>
      </c>
      <c r="D101" s="259">
        <v>16</v>
      </c>
      <c r="E101" s="259">
        <v>10</v>
      </c>
      <c r="F101" s="260">
        <f t="shared" si="16"/>
        <v>0.04395604395604396</v>
      </c>
      <c r="G101" s="259">
        <v>24</v>
      </c>
      <c r="H101" s="261">
        <f>G101/(14*7)</f>
        <v>0.24489795918367346</v>
      </c>
      <c r="I101" s="259">
        <v>100</v>
      </c>
      <c r="J101" s="259">
        <v>39</v>
      </c>
      <c r="K101" s="225">
        <f t="shared" si="17"/>
        <v>24.489795918367346</v>
      </c>
      <c r="L101" s="262">
        <f t="shared" si="18"/>
        <v>204.19591836734693</v>
      </c>
      <c r="M101" s="225">
        <v>0.4</v>
      </c>
      <c r="N101" s="225">
        <v>0.3</v>
      </c>
      <c r="O101" s="225">
        <v>2.2</v>
      </c>
      <c r="P101" s="128">
        <f t="shared" si="19"/>
        <v>24.503510204081635</v>
      </c>
      <c r="Q101" s="225" t="str">
        <f t="shared" si="20"/>
        <v>&gt;15</v>
      </c>
      <c r="R101" s="263" t="str">
        <f t="shared" si="21"/>
        <v>&gt;15</v>
      </c>
    </row>
    <row r="102" spans="1:18" ht="12.75">
      <c r="A102" s="285" t="s">
        <v>81</v>
      </c>
      <c r="B102" s="286" t="s">
        <v>74</v>
      </c>
      <c r="C102" s="282">
        <v>8338</v>
      </c>
      <c r="D102" s="259">
        <v>16</v>
      </c>
      <c r="E102" s="259">
        <v>20</v>
      </c>
      <c r="F102" s="260">
        <f t="shared" si="16"/>
        <v>0.08791208791208792</v>
      </c>
      <c r="G102" s="259">
        <v>24</v>
      </c>
      <c r="H102" s="261">
        <f>G102/(16*7)</f>
        <v>0.21428571428571427</v>
      </c>
      <c r="I102" s="259">
        <v>100</v>
      </c>
      <c r="J102" s="259">
        <v>61</v>
      </c>
      <c r="K102" s="225">
        <f t="shared" si="17"/>
        <v>21.428571428571427</v>
      </c>
      <c r="L102" s="262">
        <f t="shared" si="18"/>
        <v>178.67142857142855</v>
      </c>
      <c r="M102" s="225">
        <v>0.4</v>
      </c>
      <c r="N102" s="225">
        <v>0.3</v>
      </c>
      <c r="O102" s="225">
        <v>1.7</v>
      </c>
      <c r="P102" s="128">
        <f t="shared" si="19"/>
        <v>21.440571428571428</v>
      </c>
      <c r="Q102" s="225" t="str">
        <f t="shared" si="20"/>
        <v>&gt;15</v>
      </c>
      <c r="R102" s="263" t="str">
        <f t="shared" si="21"/>
        <v>&gt;15</v>
      </c>
    </row>
    <row r="103" spans="1:18" ht="12.75">
      <c r="A103" s="287"/>
      <c r="B103" s="257" t="s">
        <v>75</v>
      </c>
      <c r="C103" s="282">
        <v>8338</v>
      </c>
      <c r="D103" s="259">
        <v>50</v>
      </c>
      <c r="E103" s="259">
        <v>35</v>
      </c>
      <c r="F103" s="260">
        <f t="shared" si="16"/>
        <v>0.4807692307692308</v>
      </c>
      <c r="G103" s="259">
        <v>40</v>
      </c>
      <c r="H103" s="261">
        <f>G103/(17*7)</f>
        <v>0.33613445378151263</v>
      </c>
      <c r="I103" s="259">
        <v>100</v>
      </c>
      <c r="J103" s="259">
        <v>70</v>
      </c>
      <c r="K103" s="225">
        <f t="shared" si="17"/>
        <v>33.61344537815126</v>
      </c>
      <c r="L103" s="262">
        <f t="shared" si="18"/>
        <v>280.26890756302527</v>
      </c>
      <c r="M103" s="225">
        <v>0.4</v>
      </c>
      <c r="N103" s="225">
        <v>0.3</v>
      </c>
      <c r="O103" s="225">
        <v>1.7</v>
      </c>
      <c r="P103" s="128">
        <f t="shared" si="19"/>
        <v>33.63226890756303</v>
      </c>
      <c r="Q103" s="225" t="str">
        <f t="shared" si="20"/>
        <v>&gt;15</v>
      </c>
      <c r="R103" s="263" t="str">
        <f t="shared" si="21"/>
        <v>&gt;15</v>
      </c>
    </row>
    <row r="104" spans="1:18" ht="12.75">
      <c r="A104" s="285" t="s">
        <v>24</v>
      </c>
      <c r="B104" s="273" t="s">
        <v>73</v>
      </c>
      <c r="C104" s="274">
        <v>8638</v>
      </c>
      <c r="D104" s="275">
        <v>16</v>
      </c>
      <c r="E104" s="275">
        <v>10</v>
      </c>
      <c r="F104" s="276">
        <f t="shared" si="16"/>
        <v>0.04395604395604396</v>
      </c>
      <c r="G104" s="275">
        <v>24</v>
      </c>
      <c r="H104" s="277">
        <f>G104/(14*7)</f>
        <v>0.24489795918367346</v>
      </c>
      <c r="I104" s="275">
        <v>100</v>
      </c>
      <c r="J104" s="275">
        <v>39</v>
      </c>
      <c r="K104" s="278">
        <f t="shared" si="17"/>
        <v>24.489795918367346</v>
      </c>
      <c r="L104" s="279">
        <f t="shared" si="18"/>
        <v>211.54285714285714</v>
      </c>
      <c r="M104" s="278">
        <v>0.4</v>
      </c>
      <c r="N104" s="278">
        <v>0.3</v>
      </c>
      <c r="O104" s="278">
        <v>2.2</v>
      </c>
      <c r="P104" s="280">
        <f t="shared" si="19"/>
        <v>25.38514285714286</v>
      </c>
      <c r="Q104" s="278" t="str">
        <f t="shared" si="20"/>
        <v>&gt;15</v>
      </c>
      <c r="R104" s="281" t="str">
        <f t="shared" si="21"/>
        <v>&gt;15</v>
      </c>
    </row>
    <row r="105" spans="1:18" ht="12.75">
      <c r="A105" s="285"/>
      <c r="B105" s="257" t="s">
        <v>74</v>
      </c>
      <c r="C105" s="282">
        <v>8638</v>
      </c>
      <c r="D105" s="259">
        <v>16</v>
      </c>
      <c r="E105" s="259">
        <v>20</v>
      </c>
      <c r="F105" s="260">
        <f t="shared" si="16"/>
        <v>0.08791208791208792</v>
      </c>
      <c r="G105" s="259">
        <v>24</v>
      </c>
      <c r="H105" s="261">
        <f>G105/(16*7)</f>
        <v>0.21428571428571427</v>
      </c>
      <c r="I105" s="259">
        <v>100</v>
      </c>
      <c r="J105" s="259">
        <v>61</v>
      </c>
      <c r="K105" s="225">
        <f t="shared" si="17"/>
        <v>21.428571428571427</v>
      </c>
      <c r="L105" s="262">
        <f t="shared" si="18"/>
        <v>185.1</v>
      </c>
      <c r="M105" s="225">
        <v>0.4</v>
      </c>
      <c r="N105" s="225">
        <v>0.3</v>
      </c>
      <c r="O105" s="225">
        <v>1.7</v>
      </c>
      <c r="P105" s="128">
        <f t="shared" si="19"/>
        <v>22.212</v>
      </c>
      <c r="Q105" s="225" t="str">
        <f t="shared" si="20"/>
        <v>&gt;15</v>
      </c>
      <c r="R105" s="263" t="str">
        <f t="shared" si="21"/>
        <v>&gt;15</v>
      </c>
    </row>
    <row r="106" spans="1:18" ht="12.75">
      <c r="A106" s="287"/>
      <c r="B106" s="265" t="s">
        <v>75</v>
      </c>
      <c r="C106" s="283">
        <v>8638</v>
      </c>
      <c r="D106" s="267">
        <v>50</v>
      </c>
      <c r="E106" s="267">
        <v>35</v>
      </c>
      <c r="F106" s="268">
        <f t="shared" si="16"/>
        <v>0.4807692307692308</v>
      </c>
      <c r="G106" s="267">
        <v>40</v>
      </c>
      <c r="H106" s="269">
        <f>G106/(17*7)</f>
        <v>0.33613445378151263</v>
      </c>
      <c r="I106" s="267">
        <v>100</v>
      </c>
      <c r="J106" s="267">
        <v>70</v>
      </c>
      <c r="K106" s="270">
        <f t="shared" si="17"/>
        <v>33.61344537815126</v>
      </c>
      <c r="L106" s="271">
        <f t="shared" si="18"/>
        <v>290.3529411764706</v>
      </c>
      <c r="M106" s="270">
        <v>0.4</v>
      </c>
      <c r="N106" s="270">
        <v>0.3</v>
      </c>
      <c r="O106" s="270">
        <v>1.7</v>
      </c>
      <c r="P106" s="158">
        <f t="shared" si="19"/>
        <v>34.84235294117647</v>
      </c>
      <c r="Q106" s="270" t="str">
        <f t="shared" si="20"/>
        <v>&gt;15</v>
      </c>
      <c r="R106" s="284" t="str">
        <f t="shared" si="21"/>
        <v>&gt;15</v>
      </c>
    </row>
    <row r="107" spans="1:18" ht="12.75">
      <c r="A107" s="285" t="s">
        <v>83</v>
      </c>
      <c r="B107" s="273" t="s">
        <v>73</v>
      </c>
      <c r="C107" s="274">
        <v>20772</v>
      </c>
      <c r="D107" s="275">
        <v>16</v>
      </c>
      <c r="E107" s="275">
        <v>10</v>
      </c>
      <c r="F107" s="276">
        <f t="shared" si="16"/>
        <v>0.04395604395604396</v>
      </c>
      <c r="G107" s="275">
        <v>24</v>
      </c>
      <c r="H107" s="277">
        <f>G107/(14*7)</f>
        <v>0.24489795918367346</v>
      </c>
      <c r="I107" s="275">
        <v>100</v>
      </c>
      <c r="J107" s="275">
        <v>39</v>
      </c>
      <c r="K107" s="278">
        <f t="shared" si="17"/>
        <v>24.489795918367346</v>
      </c>
      <c r="L107" s="279">
        <f t="shared" si="18"/>
        <v>508.70204081632653</v>
      </c>
      <c r="M107" s="278">
        <v>0.4</v>
      </c>
      <c r="N107" s="278">
        <v>0.3</v>
      </c>
      <c r="O107" s="225">
        <v>2.2</v>
      </c>
      <c r="P107" s="128">
        <f t="shared" si="19"/>
        <v>61.04424489795919</v>
      </c>
      <c r="Q107" s="225" t="str">
        <f t="shared" si="20"/>
        <v>&gt;15</v>
      </c>
      <c r="R107" s="263" t="str">
        <f t="shared" si="21"/>
        <v>&gt;15</v>
      </c>
    </row>
    <row r="108" spans="1:18" ht="12.75">
      <c r="A108" s="285" t="s">
        <v>84</v>
      </c>
      <c r="B108" s="257" t="s">
        <v>74</v>
      </c>
      <c r="C108" s="282">
        <v>20772</v>
      </c>
      <c r="D108" s="259">
        <v>16</v>
      </c>
      <c r="E108" s="259">
        <v>20</v>
      </c>
      <c r="F108" s="260">
        <f t="shared" si="16"/>
        <v>0.08791208791208792</v>
      </c>
      <c r="G108" s="259">
        <v>24</v>
      </c>
      <c r="H108" s="261">
        <f>G108/(16*7)</f>
        <v>0.21428571428571427</v>
      </c>
      <c r="I108" s="259">
        <v>100</v>
      </c>
      <c r="J108" s="259">
        <v>61</v>
      </c>
      <c r="K108" s="225">
        <f t="shared" si="17"/>
        <v>21.428571428571427</v>
      </c>
      <c r="L108" s="262">
        <f t="shared" si="18"/>
        <v>445.1142857142857</v>
      </c>
      <c r="M108" s="225">
        <v>0.4</v>
      </c>
      <c r="N108" s="225">
        <v>0.3</v>
      </c>
      <c r="O108" s="225">
        <v>1.7</v>
      </c>
      <c r="P108" s="128">
        <f t="shared" si="19"/>
        <v>53.413714285714285</v>
      </c>
      <c r="Q108" s="225" t="str">
        <f t="shared" si="20"/>
        <v>&gt;15</v>
      </c>
      <c r="R108" s="263" t="str">
        <f t="shared" si="21"/>
        <v>&gt;15</v>
      </c>
    </row>
    <row r="109" spans="1:18" ht="12.75">
      <c r="A109" s="287"/>
      <c r="B109" s="265" t="s">
        <v>75</v>
      </c>
      <c r="C109" s="283">
        <v>20772</v>
      </c>
      <c r="D109" s="267">
        <v>50</v>
      </c>
      <c r="E109" s="267">
        <v>35</v>
      </c>
      <c r="F109" s="268">
        <f t="shared" si="16"/>
        <v>0.4807692307692308</v>
      </c>
      <c r="G109" s="267">
        <v>40</v>
      </c>
      <c r="H109" s="269">
        <f>G109/(17*7)</f>
        <v>0.33613445378151263</v>
      </c>
      <c r="I109" s="267">
        <v>100</v>
      </c>
      <c r="J109" s="267">
        <v>70</v>
      </c>
      <c r="K109" s="270">
        <f t="shared" si="17"/>
        <v>33.61344537815126</v>
      </c>
      <c r="L109" s="271">
        <f t="shared" si="18"/>
        <v>698.2184873949581</v>
      </c>
      <c r="M109" s="270">
        <v>0.4</v>
      </c>
      <c r="N109" s="270">
        <v>0.3</v>
      </c>
      <c r="O109" s="225">
        <v>1.7</v>
      </c>
      <c r="P109" s="128">
        <f t="shared" si="19"/>
        <v>83.78621848739496</v>
      </c>
      <c r="Q109" s="225" t="str">
        <f t="shared" si="20"/>
        <v>&gt;15</v>
      </c>
      <c r="R109" s="263" t="str">
        <f t="shared" si="21"/>
        <v>&gt;15</v>
      </c>
    </row>
    <row r="110" spans="1:18" ht="12.75">
      <c r="A110" s="288" t="s">
        <v>85</v>
      </c>
      <c r="B110" s="273" t="s">
        <v>73</v>
      </c>
      <c r="C110" s="274">
        <v>5561</v>
      </c>
      <c r="D110" s="275">
        <v>16</v>
      </c>
      <c r="E110" s="275">
        <v>10</v>
      </c>
      <c r="F110" s="276">
        <f t="shared" si="16"/>
        <v>0.04395604395604396</v>
      </c>
      <c r="G110" s="275">
        <v>24</v>
      </c>
      <c r="H110" s="277">
        <f>G110/(14*7)</f>
        <v>0.24489795918367346</v>
      </c>
      <c r="I110" s="275">
        <v>100</v>
      </c>
      <c r="J110" s="275">
        <v>39</v>
      </c>
      <c r="K110" s="278">
        <f t="shared" si="17"/>
        <v>24.489795918367346</v>
      </c>
      <c r="L110" s="279">
        <f t="shared" si="18"/>
        <v>136.1877551020408</v>
      </c>
      <c r="M110" s="278">
        <v>0.4</v>
      </c>
      <c r="N110" s="278">
        <v>0.3</v>
      </c>
      <c r="O110" s="278">
        <v>2.2</v>
      </c>
      <c r="P110" s="280">
        <f t="shared" si="19"/>
        <v>16.342530612244897</v>
      </c>
      <c r="Q110" s="278" t="str">
        <f t="shared" si="20"/>
        <v>&gt;15</v>
      </c>
      <c r="R110" s="281" t="str">
        <f t="shared" si="21"/>
        <v>&gt;15</v>
      </c>
    </row>
    <row r="111" spans="1:18" ht="12.75">
      <c r="A111" s="285" t="s">
        <v>27</v>
      </c>
      <c r="B111" s="257" t="s">
        <v>74</v>
      </c>
      <c r="C111" s="282">
        <v>5561</v>
      </c>
      <c r="D111" s="259">
        <v>16</v>
      </c>
      <c r="E111" s="259">
        <v>20</v>
      </c>
      <c r="F111" s="260">
        <f t="shared" si="16"/>
        <v>0.08791208791208792</v>
      </c>
      <c r="G111" s="259">
        <v>24</v>
      </c>
      <c r="H111" s="261">
        <f>G111/(16*7)</f>
        <v>0.21428571428571427</v>
      </c>
      <c r="I111" s="259">
        <v>100</v>
      </c>
      <c r="J111" s="259">
        <v>61</v>
      </c>
      <c r="K111" s="225">
        <f t="shared" si="17"/>
        <v>21.428571428571427</v>
      </c>
      <c r="L111" s="262">
        <f t="shared" si="18"/>
        <v>119.16428571428571</v>
      </c>
      <c r="M111" s="225">
        <v>0.4</v>
      </c>
      <c r="N111" s="225">
        <v>0.3</v>
      </c>
      <c r="O111" s="225">
        <v>1.7</v>
      </c>
      <c r="P111" s="128">
        <f t="shared" si="19"/>
        <v>14.299714285714286</v>
      </c>
      <c r="Q111" s="225" t="str">
        <f t="shared" si="20"/>
        <v>&gt;15</v>
      </c>
      <c r="R111" s="263" t="str">
        <f t="shared" si="21"/>
        <v>&gt;15</v>
      </c>
    </row>
    <row r="112" spans="1:18" ht="12.75">
      <c r="A112" s="287"/>
      <c r="B112" s="265" t="s">
        <v>75</v>
      </c>
      <c r="C112" s="289">
        <v>5561</v>
      </c>
      <c r="D112" s="267">
        <v>50</v>
      </c>
      <c r="E112" s="267">
        <v>35</v>
      </c>
      <c r="F112" s="268">
        <f t="shared" si="16"/>
        <v>0.4807692307692308</v>
      </c>
      <c r="G112" s="267">
        <v>40</v>
      </c>
      <c r="H112" s="269">
        <f>G112/(17*7)</f>
        <v>0.33613445378151263</v>
      </c>
      <c r="I112" s="267">
        <v>100</v>
      </c>
      <c r="J112" s="267">
        <v>70</v>
      </c>
      <c r="K112" s="270">
        <f t="shared" si="17"/>
        <v>33.61344537815126</v>
      </c>
      <c r="L112" s="271">
        <f t="shared" si="18"/>
        <v>186.9243697478992</v>
      </c>
      <c r="M112" s="270">
        <v>0.4</v>
      </c>
      <c r="N112" s="270">
        <v>0.3</v>
      </c>
      <c r="O112" s="270">
        <v>1.7</v>
      </c>
      <c r="P112" s="158">
        <f t="shared" si="19"/>
        <v>22.430924369747903</v>
      </c>
      <c r="Q112" s="270" t="str">
        <f t="shared" si="20"/>
        <v>&gt;15</v>
      </c>
      <c r="R112" s="284" t="str">
        <f t="shared" si="21"/>
        <v>&gt;15</v>
      </c>
    </row>
    <row r="113" spans="1:18" ht="12.75">
      <c r="A113" s="285" t="s">
        <v>27</v>
      </c>
      <c r="B113" s="286" t="s">
        <v>73</v>
      </c>
      <c r="C113" s="282">
        <v>2908</v>
      </c>
      <c r="D113" s="259">
        <v>16</v>
      </c>
      <c r="E113" s="259">
        <v>10</v>
      </c>
      <c r="F113" s="260">
        <f t="shared" si="16"/>
        <v>0.04395604395604396</v>
      </c>
      <c r="G113" s="259">
        <v>24</v>
      </c>
      <c r="H113" s="261">
        <f>G113/(14*7)</f>
        <v>0.24489795918367346</v>
      </c>
      <c r="I113" s="259">
        <v>100</v>
      </c>
      <c r="J113" s="259">
        <v>39</v>
      </c>
      <c r="K113" s="225">
        <f t="shared" si="17"/>
        <v>24.489795918367346</v>
      </c>
      <c r="L113" s="262">
        <f t="shared" si="18"/>
        <v>71.21632653061225</v>
      </c>
      <c r="M113" s="225">
        <v>0.4</v>
      </c>
      <c r="N113" s="225">
        <v>0.3</v>
      </c>
      <c r="O113" s="225">
        <v>2.2</v>
      </c>
      <c r="P113" s="128">
        <f t="shared" si="19"/>
        <v>8.545959183673471</v>
      </c>
      <c r="Q113" s="225">
        <f t="shared" si="20"/>
        <v>10.74595918367347</v>
      </c>
      <c r="R113" s="263" t="str">
        <f t="shared" si="21"/>
        <v>&gt;15</v>
      </c>
    </row>
    <row r="114" spans="1:18" ht="12.75">
      <c r="A114" s="285"/>
      <c r="B114" s="286" t="s">
        <v>74</v>
      </c>
      <c r="C114" s="282">
        <v>2908</v>
      </c>
      <c r="D114" s="259">
        <v>16</v>
      </c>
      <c r="E114" s="259">
        <v>20</v>
      </c>
      <c r="F114" s="260">
        <f t="shared" si="16"/>
        <v>0.08791208791208792</v>
      </c>
      <c r="G114" s="259">
        <v>24</v>
      </c>
      <c r="H114" s="261">
        <f>G114/(16*7)</f>
        <v>0.21428571428571427</v>
      </c>
      <c r="I114" s="259">
        <v>100</v>
      </c>
      <c r="J114" s="259">
        <v>61</v>
      </c>
      <c r="K114" s="225">
        <f t="shared" si="17"/>
        <v>21.428571428571427</v>
      </c>
      <c r="L114" s="262">
        <f t="shared" si="18"/>
        <v>62.31428571428571</v>
      </c>
      <c r="M114" s="225">
        <v>0.4</v>
      </c>
      <c r="N114" s="225">
        <v>0.3</v>
      </c>
      <c r="O114" s="225">
        <v>1.7</v>
      </c>
      <c r="P114" s="128">
        <f t="shared" si="19"/>
        <v>7.477714285714285</v>
      </c>
      <c r="Q114" s="225">
        <f t="shared" si="20"/>
        <v>9.177714285714284</v>
      </c>
      <c r="R114" s="263" t="str">
        <f t="shared" si="21"/>
        <v>&gt;15</v>
      </c>
    </row>
    <row r="115" spans="1:18" ht="12.75">
      <c r="A115" s="287"/>
      <c r="B115" s="257" t="s">
        <v>75</v>
      </c>
      <c r="C115" s="282">
        <v>2908</v>
      </c>
      <c r="D115" s="259">
        <v>50</v>
      </c>
      <c r="E115" s="259">
        <v>35</v>
      </c>
      <c r="F115" s="260">
        <f t="shared" si="16"/>
        <v>0.4807692307692308</v>
      </c>
      <c r="G115" s="259">
        <v>40</v>
      </c>
      <c r="H115" s="261">
        <f>G115/(17*7)</f>
        <v>0.33613445378151263</v>
      </c>
      <c r="I115" s="259">
        <v>100</v>
      </c>
      <c r="J115" s="259">
        <v>70</v>
      </c>
      <c r="K115" s="225">
        <f t="shared" si="17"/>
        <v>33.61344537815126</v>
      </c>
      <c r="L115" s="262">
        <f t="shared" si="18"/>
        <v>97.74789915966387</v>
      </c>
      <c r="M115" s="225">
        <v>0.4</v>
      </c>
      <c r="N115" s="225">
        <v>0.3</v>
      </c>
      <c r="O115" s="225">
        <v>1.7</v>
      </c>
      <c r="P115" s="128">
        <f t="shared" si="19"/>
        <v>11.729747899159664</v>
      </c>
      <c r="Q115" s="225">
        <f t="shared" si="20"/>
        <v>13.429747899159663</v>
      </c>
      <c r="R115" s="263" t="str">
        <f t="shared" si="21"/>
        <v>&gt;15</v>
      </c>
    </row>
    <row r="116" spans="1:18" ht="12.75">
      <c r="A116" s="285" t="s">
        <v>87</v>
      </c>
      <c r="B116" s="273" t="s">
        <v>73</v>
      </c>
      <c r="C116" s="274">
        <v>4485</v>
      </c>
      <c r="D116" s="275">
        <v>16</v>
      </c>
      <c r="E116" s="275">
        <v>10</v>
      </c>
      <c r="F116" s="276">
        <f t="shared" si="16"/>
        <v>0.04395604395604396</v>
      </c>
      <c r="G116" s="275">
        <v>24</v>
      </c>
      <c r="H116" s="277">
        <f>G116/(14*7)</f>
        <v>0.24489795918367346</v>
      </c>
      <c r="I116" s="275">
        <v>100</v>
      </c>
      <c r="J116" s="275">
        <v>39</v>
      </c>
      <c r="K116" s="278">
        <f t="shared" si="17"/>
        <v>24.489795918367346</v>
      </c>
      <c r="L116" s="279">
        <f t="shared" si="18"/>
        <v>109.83673469387755</v>
      </c>
      <c r="M116" s="278">
        <v>0.4</v>
      </c>
      <c r="N116" s="278">
        <v>0.3</v>
      </c>
      <c r="O116" s="278">
        <v>2.2</v>
      </c>
      <c r="P116" s="280">
        <f t="shared" si="19"/>
        <v>13.180408163265305</v>
      </c>
      <c r="Q116" s="278" t="str">
        <f t="shared" si="20"/>
        <v>&gt;15</v>
      </c>
      <c r="R116" s="281" t="str">
        <f t="shared" si="21"/>
        <v>&gt;15</v>
      </c>
    </row>
    <row r="117" spans="1:18" ht="12.75">
      <c r="A117" s="285" t="s">
        <v>30</v>
      </c>
      <c r="B117" s="257" t="s">
        <v>74</v>
      </c>
      <c r="C117" s="282">
        <v>4485</v>
      </c>
      <c r="D117" s="259">
        <v>16</v>
      </c>
      <c r="E117" s="259">
        <v>20</v>
      </c>
      <c r="F117" s="260">
        <f t="shared" si="16"/>
        <v>0.08791208791208792</v>
      </c>
      <c r="G117" s="259">
        <v>24</v>
      </c>
      <c r="H117" s="261">
        <f>G117/(16*7)</f>
        <v>0.21428571428571427</v>
      </c>
      <c r="I117" s="259">
        <v>100</v>
      </c>
      <c r="J117" s="259">
        <v>61</v>
      </c>
      <c r="K117" s="225">
        <f t="shared" si="17"/>
        <v>21.428571428571427</v>
      </c>
      <c r="L117" s="262">
        <f t="shared" si="18"/>
        <v>96.10714285714286</v>
      </c>
      <c r="M117" s="225">
        <v>0.4</v>
      </c>
      <c r="N117" s="225">
        <v>0.3</v>
      </c>
      <c r="O117" s="225">
        <v>1.7</v>
      </c>
      <c r="P117" s="128">
        <f t="shared" si="19"/>
        <v>11.532857142857145</v>
      </c>
      <c r="Q117" s="225">
        <f t="shared" si="20"/>
        <v>13.232857142857144</v>
      </c>
      <c r="R117" s="263" t="str">
        <f t="shared" si="21"/>
        <v>&gt;15</v>
      </c>
    </row>
    <row r="118" spans="1:18" ht="12.75">
      <c r="A118" s="287"/>
      <c r="B118" s="265" t="s">
        <v>75</v>
      </c>
      <c r="C118" s="283">
        <v>4485</v>
      </c>
      <c r="D118" s="267">
        <v>50</v>
      </c>
      <c r="E118" s="267">
        <v>35</v>
      </c>
      <c r="F118" s="268">
        <f t="shared" si="16"/>
        <v>0.4807692307692308</v>
      </c>
      <c r="G118" s="267">
        <v>40</v>
      </c>
      <c r="H118" s="269">
        <f>G118/(17*7)</f>
        <v>0.33613445378151263</v>
      </c>
      <c r="I118" s="267">
        <v>100</v>
      </c>
      <c r="J118" s="267">
        <v>70</v>
      </c>
      <c r="K118" s="270">
        <f t="shared" si="17"/>
        <v>33.61344537815126</v>
      </c>
      <c r="L118" s="271">
        <f t="shared" si="18"/>
        <v>150.75630252100842</v>
      </c>
      <c r="M118" s="270">
        <v>0.4</v>
      </c>
      <c r="N118" s="270">
        <v>0.3</v>
      </c>
      <c r="O118" s="270">
        <v>1.7</v>
      </c>
      <c r="P118" s="158">
        <f t="shared" si="19"/>
        <v>18.09075630252101</v>
      </c>
      <c r="Q118" s="270" t="str">
        <f t="shared" si="20"/>
        <v>&gt;15</v>
      </c>
      <c r="R118" s="284" t="str">
        <f t="shared" si="21"/>
        <v>&gt;15</v>
      </c>
    </row>
    <row r="119" spans="1:18" ht="12.75">
      <c r="A119" s="285" t="s">
        <v>88</v>
      </c>
      <c r="B119" s="286" t="s">
        <v>73</v>
      </c>
      <c r="C119" s="282">
        <v>4520</v>
      </c>
      <c r="D119" s="259">
        <v>16</v>
      </c>
      <c r="E119" s="259">
        <v>10</v>
      </c>
      <c r="F119" s="260">
        <f t="shared" si="16"/>
        <v>0.04395604395604396</v>
      </c>
      <c r="G119" s="259">
        <v>24</v>
      </c>
      <c r="H119" s="261">
        <f>G119/(14*7)</f>
        <v>0.24489795918367346</v>
      </c>
      <c r="I119" s="259">
        <v>100</v>
      </c>
      <c r="J119" s="259">
        <v>39</v>
      </c>
      <c r="K119" s="225">
        <f t="shared" si="17"/>
        <v>24.489795918367346</v>
      </c>
      <c r="L119" s="262">
        <f t="shared" si="18"/>
        <v>110.6938775510204</v>
      </c>
      <c r="M119" s="225">
        <v>0.4</v>
      </c>
      <c r="N119" s="225">
        <v>0.3</v>
      </c>
      <c r="O119" s="225">
        <v>2.2</v>
      </c>
      <c r="P119" s="128">
        <f t="shared" si="19"/>
        <v>13.28326530612245</v>
      </c>
      <c r="Q119" s="225" t="str">
        <f t="shared" si="20"/>
        <v>&gt;15</v>
      </c>
      <c r="R119" s="263" t="str">
        <f t="shared" si="21"/>
        <v>&gt;15</v>
      </c>
    </row>
    <row r="120" spans="1:18" ht="12.75">
      <c r="A120" s="285" t="s">
        <v>89</v>
      </c>
      <c r="B120" s="286" t="s">
        <v>74</v>
      </c>
      <c r="C120" s="282">
        <v>4520</v>
      </c>
      <c r="D120" s="259">
        <v>16</v>
      </c>
      <c r="E120" s="259">
        <v>20</v>
      </c>
      <c r="F120" s="260">
        <f t="shared" si="16"/>
        <v>0.08791208791208792</v>
      </c>
      <c r="G120" s="259">
        <v>24</v>
      </c>
      <c r="H120" s="261">
        <f>G120/(16*7)</f>
        <v>0.21428571428571427</v>
      </c>
      <c r="I120" s="259">
        <v>100</v>
      </c>
      <c r="J120" s="259">
        <v>61</v>
      </c>
      <c r="K120" s="225">
        <f t="shared" si="17"/>
        <v>21.428571428571427</v>
      </c>
      <c r="L120" s="262">
        <f t="shared" si="18"/>
        <v>96.85714285714286</v>
      </c>
      <c r="M120" s="225">
        <v>0.4</v>
      </c>
      <c r="N120" s="225">
        <v>0.3</v>
      </c>
      <c r="O120" s="225">
        <v>1.7</v>
      </c>
      <c r="P120" s="128">
        <f t="shared" si="19"/>
        <v>11.622857142857145</v>
      </c>
      <c r="Q120" s="225">
        <f t="shared" si="20"/>
        <v>13.322857142857144</v>
      </c>
      <c r="R120" s="263" t="str">
        <f t="shared" si="21"/>
        <v>&gt;15</v>
      </c>
    </row>
    <row r="121" spans="1:18" ht="12.75">
      <c r="A121" s="287"/>
      <c r="B121" s="257" t="s">
        <v>75</v>
      </c>
      <c r="C121" s="282">
        <v>4520</v>
      </c>
      <c r="D121" s="259">
        <v>50</v>
      </c>
      <c r="E121" s="259">
        <v>35</v>
      </c>
      <c r="F121" s="260">
        <f t="shared" si="16"/>
        <v>0.4807692307692308</v>
      </c>
      <c r="G121" s="259">
        <v>40</v>
      </c>
      <c r="H121" s="261">
        <f>G121/(17*7)</f>
        <v>0.33613445378151263</v>
      </c>
      <c r="I121" s="259">
        <v>100</v>
      </c>
      <c r="J121" s="259">
        <v>70</v>
      </c>
      <c r="K121" s="225">
        <f t="shared" si="17"/>
        <v>33.61344537815126</v>
      </c>
      <c r="L121" s="262">
        <f t="shared" si="18"/>
        <v>151.93277310924373</v>
      </c>
      <c r="M121" s="225">
        <v>0.4</v>
      </c>
      <c r="N121" s="225">
        <v>0.3</v>
      </c>
      <c r="O121" s="225">
        <v>1.7</v>
      </c>
      <c r="P121" s="128">
        <f t="shared" si="19"/>
        <v>18.231932773109246</v>
      </c>
      <c r="Q121" s="225" t="str">
        <f t="shared" si="20"/>
        <v>&gt;15</v>
      </c>
      <c r="R121" s="263" t="str">
        <f t="shared" si="21"/>
        <v>&gt;15</v>
      </c>
    </row>
    <row r="122" spans="1:18" ht="12.75">
      <c r="A122" s="285" t="s">
        <v>82</v>
      </c>
      <c r="B122" s="273" t="s">
        <v>73</v>
      </c>
      <c r="C122" s="274">
        <v>8229</v>
      </c>
      <c r="D122" s="275">
        <v>16</v>
      </c>
      <c r="E122" s="275">
        <v>10</v>
      </c>
      <c r="F122" s="276">
        <f t="shared" si="16"/>
        <v>0.04395604395604396</v>
      </c>
      <c r="G122" s="275">
        <v>24</v>
      </c>
      <c r="H122" s="277">
        <f>G122/(14*7)</f>
        <v>0.24489795918367346</v>
      </c>
      <c r="I122" s="275">
        <v>100</v>
      </c>
      <c r="J122" s="275">
        <v>39</v>
      </c>
      <c r="K122" s="278">
        <f t="shared" si="17"/>
        <v>24.489795918367346</v>
      </c>
      <c r="L122" s="279">
        <f t="shared" si="18"/>
        <v>201.5265306122449</v>
      </c>
      <c r="M122" s="278">
        <v>0.4</v>
      </c>
      <c r="N122" s="278">
        <v>0.3</v>
      </c>
      <c r="O122" s="278">
        <v>2.2</v>
      </c>
      <c r="P122" s="280">
        <f t="shared" si="19"/>
        <v>24.18318367346939</v>
      </c>
      <c r="Q122" s="278" t="str">
        <f t="shared" si="20"/>
        <v>&gt;15</v>
      </c>
      <c r="R122" s="281" t="str">
        <f t="shared" si="21"/>
        <v>&gt;15</v>
      </c>
    </row>
    <row r="123" spans="1:18" ht="12.75">
      <c r="A123" s="285"/>
      <c r="B123" s="257" t="s">
        <v>74</v>
      </c>
      <c r="C123" s="282">
        <v>8229</v>
      </c>
      <c r="D123" s="259">
        <v>16</v>
      </c>
      <c r="E123" s="259">
        <v>20</v>
      </c>
      <c r="F123" s="260">
        <f t="shared" si="16"/>
        <v>0.08791208791208792</v>
      </c>
      <c r="G123" s="259">
        <v>24</v>
      </c>
      <c r="H123" s="261">
        <f>G123/(16*7)</f>
        <v>0.21428571428571427</v>
      </c>
      <c r="I123" s="259">
        <v>100</v>
      </c>
      <c r="J123" s="259">
        <v>61</v>
      </c>
      <c r="K123" s="225">
        <f t="shared" si="17"/>
        <v>21.428571428571427</v>
      </c>
      <c r="L123" s="262">
        <f t="shared" si="18"/>
        <v>176.3357142857143</v>
      </c>
      <c r="M123" s="225">
        <v>0.4</v>
      </c>
      <c r="N123" s="225">
        <v>0.3</v>
      </c>
      <c r="O123" s="225">
        <v>1.7</v>
      </c>
      <c r="P123" s="128">
        <f t="shared" si="19"/>
        <v>21.160285714285713</v>
      </c>
      <c r="Q123" s="225" t="str">
        <f t="shared" si="20"/>
        <v>&gt;15</v>
      </c>
      <c r="R123" s="263" t="str">
        <f t="shared" si="21"/>
        <v>&gt;15</v>
      </c>
    </row>
    <row r="124" spans="1:18" ht="12.75">
      <c r="A124" s="287"/>
      <c r="B124" s="265" t="s">
        <v>75</v>
      </c>
      <c r="C124" s="283">
        <v>8229</v>
      </c>
      <c r="D124" s="267">
        <v>50</v>
      </c>
      <c r="E124" s="267">
        <v>35</v>
      </c>
      <c r="F124" s="268">
        <f t="shared" si="16"/>
        <v>0.4807692307692308</v>
      </c>
      <c r="G124" s="267">
        <v>40</v>
      </c>
      <c r="H124" s="269">
        <f>G124/(17*7)</f>
        <v>0.33613445378151263</v>
      </c>
      <c r="I124" s="267">
        <v>100</v>
      </c>
      <c r="J124" s="267">
        <v>70</v>
      </c>
      <c r="K124" s="270">
        <f t="shared" si="17"/>
        <v>33.61344537815126</v>
      </c>
      <c r="L124" s="271">
        <f t="shared" si="18"/>
        <v>276.60504201680675</v>
      </c>
      <c r="M124" s="270">
        <v>0.4</v>
      </c>
      <c r="N124" s="270">
        <v>0.3</v>
      </c>
      <c r="O124" s="270">
        <v>1.7</v>
      </c>
      <c r="P124" s="158">
        <f t="shared" si="19"/>
        <v>33.19260504201681</v>
      </c>
      <c r="Q124" s="270" t="str">
        <f t="shared" si="20"/>
        <v>&gt;15</v>
      </c>
      <c r="R124" s="284" t="str">
        <f t="shared" si="21"/>
        <v>&gt;15</v>
      </c>
    </row>
    <row r="125" spans="1:18" ht="12.75">
      <c r="A125" s="285" t="s">
        <v>90</v>
      </c>
      <c r="B125" s="286" t="s">
        <v>73</v>
      </c>
      <c r="C125" s="282">
        <v>7766</v>
      </c>
      <c r="D125" s="259">
        <v>16</v>
      </c>
      <c r="E125" s="259">
        <v>10</v>
      </c>
      <c r="F125" s="260">
        <f t="shared" si="16"/>
        <v>0.04395604395604396</v>
      </c>
      <c r="G125" s="259">
        <v>24</v>
      </c>
      <c r="H125" s="261">
        <f>G125/(14*7)</f>
        <v>0.24489795918367346</v>
      </c>
      <c r="I125" s="259">
        <v>100</v>
      </c>
      <c r="J125" s="259">
        <v>39</v>
      </c>
      <c r="K125" s="225">
        <f t="shared" si="17"/>
        <v>24.489795918367346</v>
      </c>
      <c r="L125" s="262">
        <f t="shared" si="18"/>
        <v>190.1877551020408</v>
      </c>
      <c r="M125" s="225">
        <v>0.4</v>
      </c>
      <c r="N125" s="225">
        <v>0.3</v>
      </c>
      <c r="O125" s="225">
        <v>2.2</v>
      </c>
      <c r="P125" s="128">
        <f t="shared" si="19"/>
        <v>22.822530612244893</v>
      </c>
      <c r="Q125" s="225" t="str">
        <f t="shared" si="20"/>
        <v>&gt;15</v>
      </c>
      <c r="R125" s="263" t="str">
        <f t="shared" si="21"/>
        <v>&gt;15</v>
      </c>
    </row>
    <row r="126" spans="1:18" ht="12.75">
      <c r="A126" s="285" t="s">
        <v>91</v>
      </c>
      <c r="B126" s="286" t="s">
        <v>74</v>
      </c>
      <c r="C126" s="282">
        <v>7766</v>
      </c>
      <c r="D126" s="259">
        <v>16</v>
      </c>
      <c r="E126" s="259">
        <v>20</v>
      </c>
      <c r="F126" s="260">
        <f t="shared" si="16"/>
        <v>0.08791208791208792</v>
      </c>
      <c r="G126" s="259">
        <v>24</v>
      </c>
      <c r="H126" s="261">
        <f>G126/(16*7)</f>
        <v>0.21428571428571427</v>
      </c>
      <c r="I126" s="259">
        <v>100</v>
      </c>
      <c r="J126" s="259">
        <v>61</v>
      </c>
      <c r="K126" s="225">
        <f t="shared" si="17"/>
        <v>21.428571428571427</v>
      </c>
      <c r="L126" s="262">
        <f t="shared" si="18"/>
        <v>166.4142857142857</v>
      </c>
      <c r="M126" s="225">
        <v>0.4</v>
      </c>
      <c r="N126" s="225">
        <v>0.3</v>
      </c>
      <c r="O126" s="225">
        <v>1.7</v>
      </c>
      <c r="P126" s="128">
        <f t="shared" si="19"/>
        <v>19.969714285714286</v>
      </c>
      <c r="Q126" s="225" t="str">
        <f t="shared" si="20"/>
        <v>&gt;15</v>
      </c>
      <c r="R126" s="263" t="str">
        <f t="shared" si="21"/>
        <v>&gt;15</v>
      </c>
    </row>
    <row r="127" spans="1:18" ht="12.75">
      <c r="A127" s="287"/>
      <c r="B127" s="257" t="s">
        <v>75</v>
      </c>
      <c r="C127" s="282">
        <v>7766</v>
      </c>
      <c r="D127" s="259">
        <v>50</v>
      </c>
      <c r="E127" s="259">
        <v>35</v>
      </c>
      <c r="F127" s="260">
        <f t="shared" si="16"/>
        <v>0.4807692307692308</v>
      </c>
      <c r="G127" s="259">
        <v>40</v>
      </c>
      <c r="H127" s="261">
        <f>G127/(17*7)</f>
        <v>0.33613445378151263</v>
      </c>
      <c r="I127" s="259">
        <v>100</v>
      </c>
      <c r="J127" s="259">
        <v>70</v>
      </c>
      <c r="K127" s="225">
        <f t="shared" si="17"/>
        <v>33.61344537815126</v>
      </c>
      <c r="L127" s="262">
        <f t="shared" si="18"/>
        <v>261.0420168067227</v>
      </c>
      <c r="M127" s="225">
        <v>0.4</v>
      </c>
      <c r="N127" s="225">
        <v>0.3</v>
      </c>
      <c r="O127" s="225">
        <v>1.7</v>
      </c>
      <c r="P127" s="128">
        <f t="shared" si="19"/>
        <v>31.325042016806727</v>
      </c>
      <c r="Q127" s="225" t="str">
        <f t="shared" si="20"/>
        <v>&gt;15</v>
      </c>
      <c r="R127" s="263" t="str">
        <f t="shared" si="21"/>
        <v>&gt;15</v>
      </c>
    </row>
    <row r="128" spans="1:18" ht="12.75">
      <c r="A128" s="272" t="s">
        <v>92</v>
      </c>
      <c r="B128" s="273" t="s">
        <v>73</v>
      </c>
      <c r="C128" s="274">
        <v>5038</v>
      </c>
      <c r="D128" s="275">
        <v>16</v>
      </c>
      <c r="E128" s="275">
        <v>10</v>
      </c>
      <c r="F128" s="276">
        <f t="shared" si="16"/>
        <v>0.04395604395604396</v>
      </c>
      <c r="G128" s="275">
        <v>24</v>
      </c>
      <c r="H128" s="277">
        <f>G128/(14*7)</f>
        <v>0.24489795918367346</v>
      </c>
      <c r="I128" s="275">
        <v>100</v>
      </c>
      <c r="J128" s="275">
        <v>39</v>
      </c>
      <c r="K128" s="278">
        <f t="shared" si="17"/>
        <v>24.489795918367346</v>
      </c>
      <c r="L128" s="279">
        <f t="shared" si="18"/>
        <v>123.37959183673469</v>
      </c>
      <c r="M128" s="278">
        <v>0.4</v>
      </c>
      <c r="N128" s="278">
        <v>0.3</v>
      </c>
      <c r="O128" s="278">
        <v>2.2</v>
      </c>
      <c r="P128" s="280">
        <f t="shared" si="19"/>
        <v>14.805551020408162</v>
      </c>
      <c r="Q128" s="278" t="str">
        <f t="shared" si="20"/>
        <v>&gt;15</v>
      </c>
      <c r="R128" s="281" t="str">
        <f t="shared" si="21"/>
        <v>&gt;15</v>
      </c>
    </row>
    <row r="129" spans="1:18" ht="12.75">
      <c r="A129" s="285" t="s">
        <v>93</v>
      </c>
      <c r="B129" s="257" t="s">
        <v>74</v>
      </c>
      <c r="C129" s="282">
        <v>5038</v>
      </c>
      <c r="D129" s="259">
        <v>16</v>
      </c>
      <c r="E129" s="259">
        <v>20</v>
      </c>
      <c r="F129" s="260">
        <f t="shared" si="16"/>
        <v>0.08791208791208792</v>
      </c>
      <c r="G129" s="259">
        <v>24</v>
      </c>
      <c r="H129" s="261">
        <f>G129/(16*7)</f>
        <v>0.21428571428571427</v>
      </c>
      <c r="I129" s="259">
        <v>100</v>
      </c>
      <c r="J129" s="259">
        <v>61</v>
      </c>
      <c r="K129" s="225">
        <f t="shared" si="17"/>
        <v>21.428571428571427</v>
      </c>
      <c r="L129" s="262">
        <f t="shared" si="18"/>
        <v>107.95714285714286</v>
      </c>
      <c r="M129" s="225">
        <v>0.4</v>
      </c>
      <c r="N129" s="225">
        <v>0.3</v>
      </c>
      <c r="O129" s="225">
        <v>1.7</v>
      </c>
      <c r="P129" s="128">
        <f t="shared" si="19"/>
        <v>12.954857142857144</v>
      </c>
      <c r="Q129" s="225">
        <f t="shared" si="20"/>
        <v>14.654857142857143</v>
      </c>
      <c r="R129" s="263" t="str">
        <f t="shared" si="21"/>
        <v>&gt;15</v>
      </c>
    </row>
    <row r="130" spans="1:18" ht="13.5" thickBot="1">
      <c r="A130" s="290"/>
      <c r="B130" s="291" t="s">
        <v>75</v>
      </c>
      <c r="C130" s="292">
        <v>5038</v>
      </c>
      <c r="D130" s="293">
        <v>50</v>
      </c>
      <c r="E130" s="293">
        <v>35</v>
      </c>
      <c r="F130" s="294">
        <f t="shared" si="16"/>
        <v>0.4807692307692308</v>
      </c>
      <c r="G130" s="293">
        <v>40</v>
      </c>
      <c r="H130" s="295">
        <f>G130/(17*7)</f>
        <v>0.33613445378151263</v>
      </c>
      <c r="I130" s="293">
        <v>100</v>
      </c>
      <c r="J130" s="293">
        <v>70</v>
      </c>
      <c r="K130" s="237">
        <f t="shared" si="17"/>
        <v>33.61344537815126</v>
      </c>
      <c r="L130" s="296">
        <f t="shared" si="18"/>
        <v>169.34453781512607</v>
      </c>
      <c r="M130" s="237">
        <v>0.4</v>
      </c>
      <c r="N130" s="237">
        <v>0.3</v>
      </c>
      <c r="O130" s="237">
        <v>1.7</v>
      </c>
      <c r="P130" s="297">
        <f t="shared" si="19"/>
        <v>20.32134453781513</v>
      </c>
      <c r="Q130" s="237" t="str">
        <f t="shared" si="20"/>
        <v>&gt;15</v>
      </c>
      <c r="R130" s="298" t="str">
        <f t="shared" si="21"/>
        <v>&gt;15</v>
      </c>
    </row>
    <row r="131" spans="1:18" ht="13.5" thickTop="1">
      <c r="A131" t="s">
        <v>94</v>
      </c>
      <c r="B131" s="286"/>
      <c r="C131" s="282"/>
      <c r="D131" s="259"/>
      <c r="E131" s="259"/>
      <c r="F131" s="260"/>
      <c r="G131" s="259"/>
      <c r="H131" s="260"/>
      <c r="I131" s="259"/>
      <c r="J131" s="259"/>
      <c r="K131" s="299"/>
      <c r="L131" s="225"/>
      <c r="M131" s="253"/>
      <c r="N131" s="253"/>
      <c r="O131" s="299"/>
      <c r="P131" s="255"/>
      <c r="Q131" s="253"/>
      <c r="R131" s="300"/>
    </row>
    <row r="132" spans="1:18" ht="12.75">
      <c r="A132" t="s">
        <v>95</v>
      </c>
      <c r="B132" s="286"/>
      <c r="C132" s="282"/>
      <c r="D132" s="259"/>
      <c r="E132" s="259"/>
      <c r="F132" s="260"/>
      <c r="G132" s="259"/>
      <c r="H132" s="260"/>
      <c r="I132" s="259"/>
      <c r="J132" s="259"/>
      <c r="K132" s="301"/>
      <c r="L132" s="225"/>
      <c r="M132" s="225"/>
      <c r="N132" s="225"/>
      <c r="O132" s="301"/>
      <c r="P132" s="128"/>
      <c r="Q132" s="225"/>
      <c r="R132" s="226"/>
    </row>
    <row r="133" spans="1:18" ht="12.75">
      <c r="A133" t="s">
        <v>96</v>
      </c>
      <c r="B133" s="236"/>
      <c r="C133" s="302"/>
      <c r="D133" s="302"/>
      <c r="E133" s="302"/>
      <c r="F133" s="303"/>
      <c r="G133" s="302"/>
      <c r="H133" s="303"/>
      <c r="I133" s="302"/>
      <c r="J133" s="302"/>
      <c r="K133" s="301"/>
      <c r="L133" s="304"/>
      <c r="M133" s="225"/>
      <c r="N133" s="225"/>
      <c r="O133" s="301"/>
      <c r="P133" s="128"/>
      <c r="Q133" s="225"/>
      <c r="R133" s="226"/>
    </row>
    <row r="134" spans="1:18" ht="12.75">
      <c r="A134" t="s">
        <v>97</v>
      </c>
      <c r="B134" s="236"/>
      <c r="C134" s="302"/>
      <c r="D134" s="302"/>
      <c r="E134" s="302"/>
      <c r="F134" s="303"/>
      <c r="G134" s="302"/>
      <c r="H134" s="303"/>
      <c r="I134" s="302"/>
      <c r="J134" s="302"/>
      <c r="K134" s="301"/>
      <c r="L134" s="304"/>
      <c r="M134" s="225"/>
      <c r="N134" s="225"/>
      <c r="O134" s="301"/>
      <c r="P134" s="128"/>
      <c r="Q134" s="225"/>
      <c r="R134" s="226"/>
    </row>
    <row r="135" spans="1:18" ht="12.75">
      <c r="A135" s="200"/>
      <c r="B135" s="84"/>
      <c r="C135" s="85"/>
      <c r="D135" s="85"/>
      <c r="E135" s="302"/>
      <c r="F135" s="303"/>
      <c r="G135" s="302"/>
      <c r="H135" s="303"/>
      <c r="I135" s="302"/>
      <c r="J135" s="302"/>
      <c r="K135" s="301"/>
      <c r="L135" s="304"/>
      <c r="M135" s="225"/>
      <c r="N135" s="225"/>
      <c r="O135" s="301"/>
      <c r="P135" s="128"/>
      <c r="Q135" s="225"/>
      <c r="R135" s="226"/>
    </row>
    <row r="136" spans="1:18" ht="12.75">
      <c r="A136" s="1" t="s">
        <v>100</v>
      </c>
      <c r="B136" s="85"/>
      <c r="C136" s="93"/>
      <c r="D136" s="85"/>
      <c r="E136" s="85"/>
      <c r="F136" s="85"/>
      <c r="G136" s="85"/>
      <c r="H136" s="303"/>
      <c r="I136" s="302"/>
      <c r="J136" s="302"/>
      <c r="K136" s="301"/>
      <c r="L136" s="304"/>
      <c r="M136" s="225"/>
      <c r="N136" s="225"/>
      <c r="O136" s="301"/>
      <c r="P136" s="128"/>
      <c r="Q136" s="225"/>
      <c r="R136" s="226"/>
    </row>
    <row r="137" spans="1:18" ht="13.5" thickBot="1">
      <c r="A137" s="231"/>
      <c r="E137" s="85"/>
      <c r="F137" s="85"/>
      <c r="G137" s="85"/>
      <c r="H137" s="303"/>
      <c r="I137" s="302"/>
      <c r="J137" s="302"/>
      <c r="K137" s="305"/>
      <c r="L137" s="304"/>
      <c r="M137" s="237"/>
      <c r="N137" s="237"/>
      <c r="O137" s="305"/>
      <c r="P137" s="297"/>
      <c r="Q137" s="237"/>
      <c r="R137" s="238"/>
    </row>
    <row r="138" spans="1:18" s="100" customFormat="1" ht="13.5" thickTop="1">
      <c r="A138" s="239" t="s">
        <v>101</v>
      </c>
      <c r="B138" s="240"/>
      <c r="C138" s="240"/>
      <c r="D138" s="240"/>
      <c r="E138" s="240"/>
      <c r="F138" s="240"/>
      <c r="G138" s="240"/>
      <c r="H138" s="240"/>
      <c r="I138" s="240"/>
      <c r="J138" s="240"/>
      <c r="K138" s="306"/>
      <c r="L138" s="240"/>
      <c r="M138" s="307"/>
      <c r="N138" s="306"/>
      <c r="O138" s="306"/>
      <c r="P138" s="308"/>
      <c r="Q138" s="240"/>
      <c r="R138" s="99"/>
    </row>
    <row r="139" spans="1:18" s="100" customFormat="1" ht="70.5" customHeight="1" thickBot="1">
      <c r="A139" s="242" t="s">
        <v>2</v>
      </c>
      <c r="B139" s="243" t="s">
        <v>51</v>
      </c>
      <c r="C139" s="244" t="s">
        <v>52</v>
      </c>
      <c r="D139" s="244" t="s">
        <v>53</v>
      </c>
      <c r="E139" s="244" t="s">
        <v>54</v>
      </c>
      <c r="F139" s="244" t="s">
        <v>55</v>
      </c>
      <c r="G139" s="244" t="s">
        <v>56</v>
      </c>
      <c r="H139" s="244" t="s">
        <v>57</v>
      </c>
      <c r="I139" s="244" t="s">
        <v>58</v>
      </c>
      <c r="J139" s="244" t="s">
        <v>59</v>
      </c>
      <c r="K139" s="244" t="s">
        <v>60</v>
      </c>
      <c r="L139" s="246" t="s">
        <v>61</v>
      </c>
      <c r="M139" s="244" t="s">
        <v>62</v>
      </c>
      <c r="N139" s="244" t="s">
        <v>63</v>
      </c>
      <c r="O139" s="244" t="s">
        <v>64</v>
      </c>
      <c r="P139" s="244" t="s">
        <v>65</v>
      </c>
      <c r="Q139" s="244" t="s">
        <v>102</v>
      </c>
      <c r="R139" s="246" t="s">
        <v>103</v>
      </c>
    </row>
    <row r="140" spans="1:18" ht="13.5" thickTop="1">
      <c r="A140" s="247" t="s">
        <v>19</v>
      </c>
      <c r="B140" s="286" t="s">
        <v>73</v>
      </c>
      <c r="C140" s="258">
        <v>100</v>
      </c>
      <c r="D140" s="259">
        <v>16</v>
      </c>
      <c r="E140" s="259">
        <v>16</v>
      </c>
      <c r="F140" s="260">
        <f aca="true" t="shared" si="22" ref="F140:F175">(D140*E140)/(52*70)</f>
        <v>0.07032967032967033</v>
      </c>
      <c r="G140" s="259">
        <v>24</v>
      </c>
      <c r="H140" s="261">
        <f>G140/(14*7)</f>
        <v>0.24489795918367346</v>
      </c>
      <c r="I140" s="259">
        <v>100</v>
      </c>
      <c r="J140" s="259">
        <v>39</v>
      </c>
      <c r="K140" s="225">
        <f aca="true" t="shared" si="23" ref="K140:K175">H140*I140</f>
        <v>24.489795918367346</v>
      </c>
      <c r="L140" s="309">
        <f aca="true" t="shared" si="24" ref="L140:L175">I140*C140*H140*10^-3</f>
        <v>2.4489795918367343</v>
      </c>
      <c r="M140" s="225">
        <v>0.4</v>
      </c>
      <c r="N140" s="225">
        <v>0.3</v>
      </c>
      <c r="O140" s="225">
        <v>2.2</v>
      </c>
      <c r="P140" s="128">
        <f aca="true" t="shared" si="25" ref="P140:P175">L140*M140*N140</f>
        <v>0.29387755102040813</v>
      </c>
      <c r="Q140" s="253">
        <f aca="true" t="shared" si="26" ref="Q140:Q175">IF((O140+P140&gt;15),"&gt;15",(O140+P140))</f>
        <v>2.4938775510204083</v>
      </c>
      <c r="R140" s="256">
        <f aca="true" t="shared" si="27" ref="R140:R175">IF(((O140+P140)*(1.89^1.645))&gt;15,"&gt;15",(O140+P140)*(1.89^1.645))</f>
        <v>7.1064841827439915</v>
      </c>
    </row>
    <row r="141" spans="1:18" ht="12.75">
      <c r="A141" s="247"/>
      <c r="B141" s="286" t="s">
        <v>74</v>
      </c>
      <c r="C141" s="258">
        <v>100</v>
      </c>
      <c r="D141" s="259">
        <v>16</v>
      </c>
      <c r="E141" s="259">
        <v>20</v>
      </c>
      <c r="F141" s="260">
        <f t="shared" si="22"/>
        <v>0.08791208791208792</v>
      </c>
      <c r="G141" s="259">
        <v>24</v>
      </c>
      <c r="H141" s="261">
        <f>G141/(16*7)</f>
        <v>0.21428571428571427</v>
      </c>
      <c r="I141" s="259">
        <v>100</v>
      </c>
      <c r="J141" s="259">
        <v>61</v>
      </c>
      <c r="K141" s="225">
        <f t="shared" si="23"/>
        <v>21.428571428571427</v>
      </c>
      <c r="L141" s="309">
        <f t="shared" si="24"/>
        <v>2.142857142857143</v>
      </c>
      <c r="M141" s="225">
        <v>0.4</v>
      </c>
      <c r="N141" s="225">
        <v>0.3</v>
      </c>
      <c r="O141" s="225">
        <v>1.7</v>
      </c>
      <c r="P141" s="128">
        <f t="shared" si="25"/>
        <v>0.2571428571428572</v>
      </c>
      <c r="Q141" s="225">
        <f t="shared" si="26"/>
        <v>1.957142857142857</v>
      </c>
      <c r="R141" s="263">
        <f t="shared" si="27"/>
        <v>5.577019911007763</v>
      </c>
    </row>
    <row r="142" spans="1:18" ht="12.75">
      <c r="A142" s="264"/>
      <c r="B142" s="257" t="s">
        <v>75</v>
      </c>
      <c r="C142" s="258">
        <v>100</v>
      </c>
      <c r="D142" s="259">
        <v>50</v>
      </c>
      <c r="E142" s="259">
        <v>35</v>
      </c>
      <c r="F142" s="260">
        <f t="shared" si="22"/>
        <v>0.4807692307692308</v>
      </c>
      <c r="G142" s="259">
        <v>40</v>
      </c>
      <c r="H142" s="261">
        <f>G142/(17*7)</f>
        <v>0.33613445378151263</v>
      </c>
      <c r="I142" s="259">
        <v>100</v>
      </c>
      <c r="J142" s="259">
        <v>70</v>
      </c>
      <c r="K142" s="225">
        <f t="shared" si="23"/>
        <v>33.61344537815126</v>
      </c>
      <c r="L142" s="309">
        <f t="shared" si="24"/>
        <v>3.3613445378151265</v>
      </c>
      <c r="M142" s="225">
        <v>0.4</v>
      </c>
      <c r="N142" s="225">
        <v>0.3</v>
      </c>
      <c r="O142" s="225">
        <v>1.7</v>
      </c>
      <c r="P142" s="128">
        <f t="shared" si="25"/>
        <v>0.4033613445378152</v>
      </c>
      <c r="Q142" s="225">
        <f t="shared" si="26"/>
        <v>2.103361344537815</v>
      </c>
      <c r="R142" s="263">
        <f t="shared" si="27"/>
        <v>5.9936800503445395</v>
      </c>
    </row>
    <row r="143" spans="1:18" ht="12.75">
      <c r="A143" s="272" t="s">
        <v>76</v>
      </c>
      <c r="B143" s="273" t="s">
        <v>73</v>
      </c>
      <c r="C143" s="274">
        <v>4023</v>
      </c>
      <c r="D143" s="275">
        <v>16</v>
      </c>
      <c r="E143" s="275">
        <v>16</v>
      </c>
      <c r="F143" s="276">
        <f t="shared" si="22"/>
        <v>0.07032967032967033</v>
      </c>
      <c r="G143" s="275">
        <v>24</v>
      </c>
      <c r="H143" s="277">
        <f>G143/(14*7)</f>
        <v>0.24489795918367346</v>
      </c>
      <c r="I143" s="275">
        <v>100</v>
      </c>
      <c r="J143" s="275">
        <v>39</v>
      </c>
      <c r="K143" s="278">
        <f t="shared" si="23"/>
        <v>24.489795918367346</v>
      </c>
      <c r="L143" s="310">
        <f t="shared" si="24"/>
        <v>98.52244897959184</v>
      </c>
      <c r="M143" s="278">
        <v>0.4</v>
      </c>
      <c r="N143" s="278">
        <v>0.3</v>
      </c>
      <c r="O143" s="278">
        <v>2.2</v>
      </c>
      <c r="P143" s="280">
        <f t="shared" si="25"/>
        <v>11.822693877551021</v>
      </c>
      <c r="Q143" s="278">
        <f t="shared" si="26"/>
        <v>14.02269387755102</v>
      </c>
      <c r="R143" s="281" t="str">
        <f t="shared" si="27"/>
        <v>&gt;15</v>
      </c>
    </row>
    <row r="144" spans="1:18" ht="12.75">
      <c r="A144" s="247" t="s">
        <v>77</v>
      </c>
      <c r="B144" s="257" t="s">
        <v>74</v>
      </c>
      <c r="C144" s="282">
        <v>4023</v>
      </c>
      <c r="D144" s="259">
        <v>16</v>
      </c>
      <c r="E144" s="259">
        <v>20</v>
      </c>
      <c r="F144" s="260">
        <f t="shared" si="22"/>
        <v>0.08791208791208792</v>
      </c>
      <c r="G144" s="259">
        <v>24</v>
      </c>
      <c r="H144" s="261">
        <f>G144/(16*7)</f>
        <v>0.21428571428571427</v>
      </c>
      <c r="I144" s="259">
        <v>100</v>
      </c>
      <c r="J144" s="259">
        <v>61</v>
      </c>
      <c r="K144" s="225">
        <f t="shared" si="23"/>
        <v>21.428571428571427</v>
      </c>
      <c r="L144" s="309">
        <f t="shared" si="24"/>
        <v>86.20714285714286</v>
      </c>
      <c r="M144" s="225">
        <v>0.4</v>
      </c>
      <c r="N144" s="225">
        <v>0.3</v>
      </c>
      <c r="O144" s="225">
        <v>1.7</v>
      </c>
      <c r="P144" s="128">
        <f t="shared" si="25"/>
        <v>10.344857142857142</v>
      </c>
      <c r="Q144" s="225">
        <f t="shared" si="26"/>
        <v>12.044857142857142</v>
      </c>
      <c r="R144" s="263" t="str">
        <f t="shared" si="27"/>
        <v>&gt;15</v>
      </c>
    </row>
    <row r="145" spans="1:18" ht="12.75">
      <c r="A145" s="264"/>
      <c r="B145" s="265" t="s">
        <v>75</v>
      </c>
      <c r="C145" s="283">
        <v>4023</v>
      </c>
      <c r="D145" s="267">
        <v>50</v>
      </c>
      <c r="E145" s="267">
        <v>35</v>
      </c>
      <c r="F145" s="268">
        <f t="shared" si="22"/>
        <v>0.4807692307692308</v>
      </c>
      <c r="G145" s="267">
        <v>40</v>
      </c>
      <c r="H145" s="269">
        <f>G145/(17*7)</f>
        <v>0.33613445378151263</v>
      </c>
      <c r="I145" s="267">
        <v>100</v>
      </c>
      <c r="J145" s="267">
        <v>70</v>
      </c>
      <c r="K145" s="270">
        <f t="shared" si="23"/>
        <v>33.61344537815126</v>
      </c>
      <c r="L145" s="311">
        <f t="shared" si="24"/>
        <v>135.22689075630254</v>
      </c>
      <c r="M145" s="270">
        <v>0.4</v>
      </c>
      <c r="N145" s="270">
        <v>0.3</v>
      </c>
      <c r="O145" s="270">
        <v>1.7</v>
      </c>
      <c r="P145" s="158">
        <f t="shared" si="25"/>
        <v>16.227226890756302</v>
      </c>
      <c r="Q145" s="270" t="str">
        <f t="shared" si="26"/>
        <v>&gt;15</v>
      </c>
      <c r="R145" s="284" t="str">
        <f t="shared" si="27"/>
        <v>&gt;15</v>
      </c>
    </row>
    <row r="146" spans="1:18" ht="12.75">
      <c r="A146" s="285" t="s">
        <v>80</v>
      </c>
      <c r="B146" s="286" t="s">
        <v>73</v>
      </c>
      <c r="C146" s="282">
        <v>100</v>
      </c>
      <c r="D146" s="259">
        <v>16</v>
      </c>
      <c r="E146" s="259">
        <v>16</v>
      </c>
      <c r="F146" s="260">
        <f t="shared" si="22"/>
        <v>0.07032967032967033</v>
      </c>
      <c r="G146" s="259">
        <v>24</v>
      </c>
      <c r="H146" s="261">
        <f>G146/(14*7)</f>
        <v>0.24489795918367346</v>
      </c>
      <c r="I146" s="259">
        <v>100</v>
      </c>
      <c r="J146" s="259">
        <v>39</v>
      </c>
      <c r="K146" s="225">
        <f t="shared" si="23"/>
        <v>24.489795918367346</v>
      </c>
      <c r="L146" s="309">
        <f t="shared" si="24"/>
        <v>2.4489795918367343</v>
      </c>
      <c r="M146" s="225">
        <v>0.4</v>
      </c>
      <c r="N146" s="225">
        <v>0.3</v>
      </c>
      <c r="O146" s="225">
        <v>2.2</v>
      </c>
      <c r="P146" s="128">
        <f t="shared" si="25"/>
        <v>0.29387755102040813</v>
      </c>
      <c r="Q146" s="225">
        <f t="shared" si="26"/>
        <v>2.4938775510204083</v>
      </c>
      <c r="R146" s="263">
        <f t="shared" si="27"/>
        <v>7.1064841827439915</v>
      </c>
    </row>
    <row r="147" spans="1:18" ht="12.75">
      <c r="A147" s="285" t="s">
        <v>81</v>
      </c>
      <c r="B147" s="286" t="s">
        <v>74</v>
      </c>
      <c r="C147" s="282">
        <v>100</v>
      </c>
      <c r="D147" s="259">
        <v>16</v>
      </c>
      <c r="E147" s="259">
        <v>20</v>
      </c>
      <c r="F147" s="260">
        <f t="shared" si="22"/>
        <v>0.08791208791208792</v>
      </c>
      <c r="G147" s="259">
        <v>24</v>
      </c>
      <c r="H147" s="261">
        <f>G147/(16*7)</f>
        <v>0.21428571428571427</v>
      </c>
      <c r="I147" s="259">
        <v>100</v>
      </c>
      <c r="J147" s="259">
        <v>61</v>
      </c>
      <c r="K147" s="225">
        <f t="shared" si="23"/>
        <v>21.428571428571427</v>
      </c>
      <c r="L147" s="309">
        <f t="shared" si="24"/>
        <v>2.142857142857143</v>
      </c>
      <c r="M147" s="225">
        <v>0.4</v>
      </c>
      <c r="N147" s="225">
        <v>0.3</v>
      </c>
      <c r="O147" s="225">
        <v>1.7</v>
      </c>
      <c r="P147" s="128">
        <f t="shared" si="25"/>
        <v>0.2571428571428572</v>
      </c>
      <c r="Q147" s="225">
        <f t="shared" si="26"/>
        <v>1.957142857142857</v>
      </c>
      <c r="R147" s="263">
        <f t="shared" si="27"/>
        <v>5.577019911007763</v>
      </c>
    </row>
    <row r="148" spans="1:18" ht="12.75">
      <c r="A148" s="287"/>
      <c r="B148" s="265" t="s">
        <v>75</v>
      </c>
      <c r="C148" s="282">
        <v>100</v>
      </c>
      <c r="D148" s="259">
        <v>50</v>
      </c>
      <c r="E148" s="259">
        <v>35</v>
      </c>
      <c r="F148" s="260">
        <f t="shared" si="22"/>
        <v>0.4807692307692308</v>
      </c>
      <c r="G148" s="259">
        <v>40</v>
      </c>
      <c r="H148" s="261">
        <f>G148/(17*7)</f>
        <v>0.33613445378151263</v>
      </c>
      <c r="I148" s="259">
        <v>100</v>
      </c>
      <c r="J148" s="259">
        <v>70</v>
      </c>
      <c r="K148" s="225">
        <f t="shared" si="23"/>
        <v>33.61344537815126</v>
      </c>
      <c r="L148" s="309">
        <f t="shared" si="24"/>
        <v>3.3613445378151265</v>
      </c>
      <c r="M148" s="225">
        <v>0.4</v>
      </c>
      <c r="N148" s="225">
        <v>0.3</v>
      </c>
      <c r="O148" s="225">
        <v>1.7</v>
      </c>
      <c r="P148" s="128">
        <f t="shared" si="25"/>
        <v>0.4033613445378152</v>
      </c>
      <c r="Q148" s="225">
        <f t="shared" si="26"/>
        <v>2.103361344537815</v>
      </c>
      <c r="R148" s="263">
        <f t="shared" si="27"/>
        <v>5.9936800503445395</v>
      </c>
    </row>
    <row r="149" spans="1:18" ht="12.75">
      <c r="A149" s="285" t="s">
        <v>24</v>
      </c>
      <c r="B149" s="286" t="s">
        <v>73</v>
      </c>
      <c r="C149" s="274">
        <v>100</v>
      </c>
      <c r="D149" s="275">
        <v>16</v>
      </c>
      <c r="E149" s="275">
        <v>16</v>
      </c>
      <c r="F149" s="276">
        <f t="shared" si="22"/>
        <v>0.07032967032967033</v>
      </c>
      <c r="G149" s="275">
        <v>24</v>
      </c>
      <c r="H149" s="277">
        <f>G149/(14*7)</f>
        <v>0.24489795918367346</v>
      </c>
      <c r="I149" s="275">
        <v>100</v>
      </c>
      <c r="J149" s="275">
        <v>39</v>
      </c>
      <c r="K149" s="278">
        <f t="shared" si="23"/>
        <v>24.489795918367346</v>
      </c>
      <c r="L149" s="310">
        <f t="shared" si="24"/>
        <v>2.4489795918367343</v>
      </c>
      <c r="M149" s="278">
        <v>0.4</v>
      </c>
      <c r="N149" s="278">
        <v>0.3</v>
      </c>
      <c r="O149" s="278">
        <v>2.2</v>
      </c>
      <c r="P149" s="280">
        <f t="shared" si="25"/>
        <v>0.29387755102040813</v>
      </c>
      <c r="Q149" s="278">
        <f t="shared" si="26"/>
        <v>2.4938775510204083</v>
      </c>
      <c r="R149" s="281">
        <f t="shared" si="27"/>
        <v>7.1064841827439915</v>
      </c>
    </row>
    <row r="150" spans="1:18" ht="12.75">
      <c r="A150" s="285"/>
      <c r="B150" s="286" t="s">
        <v>74</v>
      </c>
      <c r="C150" s="282">
        <v>100</v>
      </c>
      <c r="D150" s="259">
        <v>16</v>
      </c>
      <c r="E150" s="259">
        <v>20</v>
      </c>
      <c r="F150" s="260">
        <f t="shared" si="22"/>
        <v>0.08791208791208792</v>
      </c>
      <c r="G150" s="259">
        <v>24</v>
      </c>
      <c r="H150" s="261">
        <f>G150/(16*7)</f>
        <v>0.21428571428571427</v>
      </c>
      <c r="I150" s="259">
        <v>100</v>
      </c>
      <c r="J150" s="259">
        <v>61</v>
      </c>
      <c r="K150" s="225">
        <f t="shared" si="23"/>
        <v>21.428571428571427</v>
      </c>
      <c r="L150" s="309">
        <f t="shared" si="24"/>
        <v>2.142857142857143</v>
      </c>
      <c r="M150" s="225">
        <v>0.4</v>
      </c>
      <c r="N150" s="225">
        <v>0.3</v>
      </c>
      <c r="O150" s="225">
        <v>1.7</v>
      </c>
      <c r="P150" s="128">
        <f t="shared" si="25"/>
        <v>0.2571428571428572</v>
      </c>
      <c r="Q150" s="225">
        <f t="shared" si="26"/>
        <v>1.957142857142857</v>
      </c>
      <c r="R150" s="263">
        <f t="shared" si="27"/>
        <v>5.577019911007763</v>
      </c>
    </row>
    <row r="151" spans="1:18" ht="12.75">
      <c r="A151" s="287"/>
      <c r="B151" s="265" t="s">
        <v>75</v>
      </c>
      <c r="C151" s="283">
        <v>100</v>
      </c>
      <c r="D151" s="267">
        <v>50</v>
      </c>
      <c r="E151" s="267">
        <v>35</v>
      </c>
      <c r="F151" s="268">
        <f t="shared" si="22"/>
        <v>0.4807692307692308</v>
      </c>
      <c r="G151" s="267">
        <v>40</v>
      </c>
      <c r="H151" s="269">
        <f>G151/(17*7)</f>
        <v>0.33613445378151263</v>
      </c>
      <c r="I151" s="267">
        <v>100</v>
      </c>
      <c r="J151" s="267">
        <v>70</v>
      </c>
      <c r="K151" s="270">
        <f t="shared" si="23"/>
        <v>33.61344537815126</v>
      </c>
      <c r="L151" s="311">
        <f t="shared" si="24"/>
        <v>3.3613445378151265</v>
      </c>
      <c r="M151" s="270">
        <v>0.4</v>
      </c>
      <c r="N151" s="270">
        <v>0.3</v>
      </c>
      <c r="O151" s="270">
        <v>1.7</v>
      </c>
      <c r="P151" s="158">
        <f t="shared" si="25"/>
        <v>0.4033613445378152</v>
      </c>
      <c r="Q151" s="270">
        <f t="shared" si="26"/>
        <v>2.103361344537815</v>
      </c>
      <c r="R151" s="284">
        <f t="shared" si="27"/>
        <v>5.9936800503445395</v>
      </c>
    </row>
    <row r="152" spans="1:18" ht="12.75">
      <c r="A152" s="285" t="s">
        <v>83</v>
      </c>
      <c r="B152" s="286" t="s">
        <v>73</v>
      </c>
      <c r="C152" s="282">
        <v>100</v>
      </c>
      <c r="D152" s="259">
        <v>16</v>
      </c>
      <c r="E152" s="259">
        <v>16</v>
      </c>
      <c r="F152" s="260">
        <f t="shared" si="22"/>
        <v>0.07032967032967033</v>
      </c>
      <c r="G152" s="259">
        <v>24</v>
      </c>
      <c r="H152" s="261">
        <f>G152/(14*7)</f>
        <v>0.24489795918367346</v>
      </c>
      <c r="I152" s="259">
        <v>100</v>
      </c>
      <c r="J152" s="259">
        <v>39</v>
      </c>
      <c r="K152" s="225">
        <f t="shared" si="23"/>
        <v>24.489795918367346</v>
      </c>
      <c r="L152" s="309">
        <f t="shared" si="24"/>
        <v>2.4489795918367343</v>
      </c>
      <c r="M152" s="225">
        <v>0.4</v>
      </c>
      <c r="N152" s="225">
        <v>0.3</v>
      </c>
      <c r="O152" s="225">
        <v>2.2</v>
      </c>
      <c r="P152" s="128">
        <f t="shared" si="25"/>
        <v>0.29387755102040813</v>
      </c>
      <c r="Q152" s="225">
        <f t="shared" si="26"/>
        <v>2.4938775510204083</v>
      </c>
      <c r="R152" s="263">
        <f t="shared" si="27"/>
        <v>7.1064841827439915</v>
      </c>
    </row>
    <row r="153" spans="1:18" ht="12.75">
      <c r="A153" s="285" t="s">
        <v>84</v>
      </c>
      <c r="B153" s="286" t="s">
        <v>74</v>
      </c>
      <c r="C153" s="282">
        <v>100</v>
      </c>
      <c r="D153" s="259">
        <v>16</v>
      </c>
      <c r="E153" s="259">
        <v>20</v>
      </c>
      <c r="F153" s="260">
        <f t="shared" si="22"/>
        <v>0.08791208791208792</v>
      </c>
      <c r="G153" s="259">
        <v>24</v>
      </c>
      <c r="H153" s="261">
        <f>G153/(16*7)</f>
        <v>0.21428571428571427</v>
      </c>
      <c r="I153" s="259">
        <v>100</v>
      </c>
      <c r="J153" s="259">
        <v>61</v>
      </c>
      <c r="K153" s="225">
        <f t="shared" si="23"/>
        <v>21.428571428571427</v>
      </c>
      <c r="L153" s="309">
        <f t="shared" si="24"/>
        <v>2.142857142857143</v>
      </c>
      <c r="M153" s="225">
        <v>0.4</v>
      </c>
      <c r="N153" s="225">
        <v>0.3</v>
      </c>
      <c r="O153" s="225">
        <v>1.7</v>
      </c>
      <c r="P153" s="128">
        <f t="shared" si="25"/>
        <v>0.2571428571428572</v>
      </c>
      <c r="Q153" s="225">
        <f t="shared" si="26"/>
        <v>1.957142857142857</v>
      </c>
      <c r="R153" s="263">
        <f t="shared" si="27"/>
        <v>5.577019911007763</v>
      </c>
    </row>
    <row r="154" spans="1:18" ht="12.75">
      <c r="A154" s="287"/>
      <c r="B154" s="257" t="s">
        <v>75</v>
      </c>
      <c r="C154" s="282">
        <v>100</v>
      </c>
      <c r="D154" s="259">
        <v>50</v>
      </c>
      <c r="E154" s="259">
        <v>35</v>
      </c>
      <c r="F154" s="260">
        <f t="shared" si="22"/>
        <v>0.4807692307692308</v>
      </c>
      <c r="G154" s="259">
        <v>40</v>
      </c>
      <c r="H154" s="261">
        <f>G154/(17*7)</f>
        <v>0.33613445378151263</v>
      </c>
      <c r="I154" s="259">
        <v>100</v>
      </c>
      <c r="J154" s="259">
        <v>70</v>
      </c>
      <c r="K154" s="225">
        <f t="shared" si="23"/>
        <v>33.61344537815126</v>
      </c>
      <c r="L154" s="309">
        <f t="shared" si="24"/>
        <v>3.3613445378151265</v>
      </c>
      <c r="M154" s="225">
        <v>0.4</v>
      </c>
      <c r="N154" s="225">
        <v>0.3</v>
      </c>
      <c r="O154" s="225">
        <v>1.7</v>
      </c>
      <c r="P154" s="128">
        <f t="shared" si="25"/>
        <v>0.4033613445378152</v>
      </c>
      <c r="Q154" s="225">
        <f t="shared" si="26"/>
        <v>2.103361344537815</v>
      </c>
      <c r="R154" s="263">
        <f t="shared" si="27"/>
        <v>5.9936800503445395</v>
      </c>
    </row>
    <row r="155" spans="1:18" ht="12.75">
      <c r="A155" s="288" t="s">
        <v>85</v>
      </c>
      <c r="B155" s="273" t="s">
        <v>73</v>
      </c>
      <c r="C155" s="274">
        <v>3954</v>
      </c>
      <c r="D155" s="275">
        <v>16</v>
      </c>
      <c r="E155" s="275">
        <v>16</v>
      </c>
      <c r="F155" s="276">
        <f t="shared" si="22"/>
        <v>0.07032967032967033</v>
      </c>
      <c r="G155" s="275">
        <v>24</v>
      </c>
      <c r="H155" s="277">
        <f>G155/(14*7)</f>
        <v>0.24489795918367346</v>
      </c>
      <c r="I155" s="275">
        <v>100</v>
      </c>
      <c r="J155" s="275">
        <v>39</v>
      </c>
      <c r="K155" s="278">
        <f t="shared" si="23"/>
        <v>24.489795918367346</v>
      </c>
      <c r="L155" s="310">
        <f t="shared" si="24"/>
        <v>96.83265306122449</v>
      </c>
      <c r="M155" s="278">
        <v>0.4</v>
      </c>
      <c r="N155" s="278">
        <v>0.3</v>
      </c>
      <c r="O155" s="278">
        <v>2.2</v>
      </c>
      <c r="P155" s="280">
        <f t="shared" si="25"/>
        <v>11.61991836734694</v>
      </c>
      <c r="Q155" s="278">
        <f t="shared" si="26"/>
        <v>13.81991836734694</v>
      </c>
      <c r="R155" s="281" t="str">
        <f t="shared" si="27"/>
        <v>&gt;15</v>
      </c>
    </row>
    <row r="156" spans="1:18" ht="12.75">
      <c r="A156" s="285" t="s">
        <v>27</v>
      </c>
      <c r="B156" s="257" t="s">
        <v>74</v>
      </c>
      <c r="C156" s="282">
        <v>3954</v>
      </c>
      <c r="D156" s="259">
        <v>16</v>
      </c>
      <c r="E156" s="259">
        <v>20</v>
      </c>
      <c r="F156" s="260">
        <f t="shared" si="22"/>
        <v>0.08791208791208792</v>
      </c>
      <c r="G156" s="259">
        <v>24</v>
      </c>
      <c r="H156" s="261">
        <f>G156/(16*7)</f>
        <v>0.21428571428571427</v>
      </c>
      <c r="I156" s="259">
        <v>100</v>
      </c>
      <c r="J156" s="259">
        <v>61</v>
      </c>
      <c r="K156" s="225">
        <f t="shared" si="23"/>
        <v>21.428571428571427</v>
      </c>
      <c r="L156" s="309">
        <f t="shared" si="24"/>
        <v>84.72857142857143</v>
      </c>
      <c r="M156" s="225">
        <v>0.4</v>
      </c>
      <c r="N156" s="225">
        <v>0.3</v>
      </c>
      <c r="O156" s="225">
        <v>1.7</v>
      </c>
      <c r="P156" s="128">
        <f t="shared" si="25"/>
        <v>10.167428571428571</v>
      </c>
      <c r="Q156" s="225">
        <f t="shared" si="26"/>
        <v>11.86742857142857</v>
      </c>
      <c r="R156" s="263" t="str">
        <f t="shared" si="27"/>
        <v>&gt;15</v>
      </c>
    </row>
    <row r="157" spans="1:18" ht="12.75">
      <c r="A157" s="287"/>
      <c r="B157" s="265" t="s">
        <v>75</v>
      </c>
      <c r="C157" s="283">
        <v>3954</v>
      </c>
      <c r="D157" s="267">
        <v>50</v>
      </c>
      <c r="E157" s="267">
        <v>35</v>
      </c>
      <c r="F157" s="268">
        <f t="shared" si="22"/>
        <v>0.4807692307692308</v>
      </c>
      <c r="G157" s="267">
        <v>40</v>
      </c>
      <c r="H157" s="269">
        <f>G157/(17*7)</f>
        <v>0.33613445378151263</v>
      </c>
      <c r="I157" s="267">
        <v>100</v>
      </c>
      <c r="J157" s="267">
        <v>70</v>
      </c>
      <c r="K157" s="270">
        <f t="shared" si="23"/>
        <v>33.61344537815126</v>
      </c>
      <c r="L157" s="311">
        <f t="shared" si="24"/>
        <v>132.9075630252101</v>
      </c>
      <c r="M157" s="270">
        <v>0.4</v>
      </c>
      <c r="N157" s="270">
        <v>0.3</v>
      </c>
      <c r="O157" s="270">
        <v>1.7</v>
      </c>
      <c r="P157" s="158">
        <f t="shared" si="25"/>
        <v>15.948907563025212</v>
      </c>
      <c r="Q157" s="270" t="str">
        <f t="shared" si="26"/>
        <v>&gt;15</v>
      </c>
      <c r="R157" s="284" t="str">
        <f t="shared" si="27"/>
        <v>&gt;15</v>
      </c>
    </row>
    <row r="158" spans="1:18" ht="12.75">
      <c r="A158" s="285" t="s">
        <v>27</v>
      </c>
      <c r="B158" s="286" t="s">
        <v>73</v>
      </c>
      <c r="C158" s="282">
        <v>100</v>
      </c>
      <c r="D158" s="259">
        <v>16</v>
      </c>
      <c r="E158" s="259">
        <v>16</v>
      </c>
      <c r="F158" s="260">
        <f t="shared" si="22"/>
        <v>0.07032967032967033</v>
      </c>
      <c r="G158" s="259">
        <v>24</v>
      </c>
      <c r="H158" s="261">
        <f>G158/(14*7)</f>
        <v>0.24489795918367346</v>
      </c>
      <c r="I158" s="259">
        <v>100</v>
      </c>
      <c r="J158" s="259">
        <v>39</v>
      </c>
      <c r="K158" s="225">
        <f t="shared" si="23"/>
        <v>24.489795918367346</v>
      </c>
      <c r="L158" s="309">
        <f t="shared" si="24"/>
        <v>2.4489795918367343</v>
      </c>
      <c r="M158" s="225">
        <v>0.4</v>
      </c>
      <c r="N158" s="225">
        <v>0.3</v>
      </c>
      <c r="O158" s="225">
        <v>2.2</v>
      </c>
      <c r="P158" s="128">
        <f t="shared" si="25"/>
        <v>0.29387755102040813</v>
      </c>
      <c r="Q158" s="225">
        <f t="shared" si="26"/>
        <v>2.4938775510204083</v>
      </c>
      <c r="R158" s="263">
        <f t="shared" si="27"/>
        <v>7.1064841827439915</v>
      </c>
    </row>
    <row r="159" spans="1:18" ht="12.75">
      <c r="A159" s="285"/>
      <c r="B159" s="286" t="s">
        <v>74</v>
      </c>
      <c r="C159" s="282">
        <v>100</v>
      </c>
      <c r="D159" s="259">
        <v>16</v>
      </c>
      <c r="E159" s="259">
        <v>20</v>
      </c>
      <c r="F159" s="260">
        <f t="shared" si="22"/>
        <v>0.08791208791208792</v>
      </c>
      <c r="G159" s="259">
        <v>24</v>
      </c>
      <c r="H159" s="261">
        <f>G159/(16*7)</f>
        <v>0.21428571428571427</v>
      </c>
      <c r="I159" s="259">
        <v>100</v>
      </c>
      <c r="J159" s="259">
        <v>61</v>
      </c>
      <c r="K159" s="225">
        <f t="shared" si="23"/>
        <v>21.428571428571427</v>
      </c>
      <c r="L159" s="309">
        <f t="shared" si="24"/>
        <v>2.142857142857143</v>
      </c>
      <c r="M159" s="225">
        <v>0.4</v>
      </c>
      <c r="N159" s="225">
        <v>0.3</v>
      </c>
      <c r="O159" s="225">
        <v>1.7</v>
      </c>
      <c r="P159" s="128">
        <f t="shared" si="25"/>
        <v>0.2571428571428572</v>
      </c>
      <c r="Q159" s="225">
        <f t="shared" si="26"/>
        <v>1.957142857142857</v>
      </c>
      <c r="R159" s="263">
        <f t="shared" si="27"/>
        <v>5.577019911007763</v>
      </c>
    </row>
    <row r="160" spans="1:18" ht="12.75">
      <c r="A160" s="287"/>
      <c r="B160" s="257" t="s">
        <v>75</v>
      </c>
      <c r="C160" s="282">
        <v>100</v>
      </c>
      <c r="D160" s="259">
        <v>50</v>
      </c>
      <c r="E160" s="259">
        <v>35</v>
      </c>
      <c r="F160" s="260">
        <f t="shared" si="22"/>
        <v>0.4807692307692308</v>
      </c>
      <c r="G160" s="259">
        <v>40</v>
      </c>
      <c r="H160" s="261">
        <f>G160/(17*7)</f>
        <v>0.33613445378151263</v>
      </c>
      <c r="I160" s="259">
        <v>100</v>
      </c>
      <c r="J160" s="259">
        <v>70</v>
      </c>
      <c r="K160" s="225">
        <f t="shared" si="23"/>
        <v>33.61344537815126</v>
      </c>
      <c r="L160" s="309">
        <f t="shared" si="24"/>
        <v>3.3613445378151265</v>
      </c>
      <c r="M160" s="225">
        <v>0.4</v>
      </c>
      <c r="N160" s="225">
        <v>0.3</v>
      </c>
      <c r="O160" s="225">
        <v>1.7</v>
      </c>
      <c r="P160" s="128">
        <f t="shared" si="25"/>
        <v>0.4033613445378152</v>
      </c>
      <c r="Q160" s="225">
        <f t="shared" si="26"/>
        <v>2.103361344537815</v>
      </c>
      <c r="R160" s="263">
        <f t="shared" si="27"/>
        <v>5.9936800503445395</v>
      </c>
    </row>
    <row r="161" spans="1:18" ht="12.75">
      <c r="A161" s="285" t="s">
        <v>87</v>
      </c>
      <c r="B161" s="273" t="s">
        <v>73</v>
      </c>
      <c r="C161" s="274">
        <v>2406</v>
      </c>
      <c r="D161" s="275">
        <v>16</v>
      </c>
      <c r="E161" s="275">
        <v>16</v>
      </c>
      <c r="F161" s="276">
        <f t="shared" si="22"/>
        <v>0.07032967032967033</v>
      </c>
      <c r="G161" s="275">
        <v>24</v>
      </c>
      <c r="H161" s="277">
        <f>G161/(14*7)</f>
        <v>0.24489795918367346</v>
      </c>
      <c r="I161" s="275">
        <v>100</v>
      </c>
      <c r="J161" s="275">
        <v>39</v>
      </c>
      <c r="K161" s="278">
        <f t="shared" si="23"/>
        <v>24.489795918367346</v>
      </c>
      <c r="L161" s="310">
        <f t="shared" si="24"/>
        <v>58.922448979591834</v>
      </c>
      <c r="M161" s="278">
        <v>0.4</v>
      </c>
      <c r="N161" s="278">
        <v>0.3</v>
      </c>
      <c r="O161" s="278">
        <v>2.2</v>
      </c>
      <c r="P161" s="280">
        <f t="shared" si="25"/>
        <v>7.070693877551021</v>
      </c>
      <c r="Q161" s="278">
        <f t="shared" si="26"/>
        <v>9.270693877551022</v>
      </c>
      <c r="R161" s="281" t="str">
        <f t="shared" si="27"/>
        <v>&gt;15</v>
      </c>
    </row>
    <row r="162" spans="1:18" ht="12.75">
      <c r="A162" s="285" t="s">
        <v>30</v>
      </c>
      <c r="B162" s="257" t="s">
        <v>74</v>
      </c>
      <c r="C162" s="282">
        <v>2406</v>
      </c>
      <c r="D162" s="259">
        <v>16</v>
      </c>
      <c r="E162" s="259">
        <v>20</v>
      </c>
      <c r="F162" s="260">
        <f t="shared" si="22"/>
        <v>0.08791208791208792</v>
      </c>
      <c r="G162" s="259">
        <v>24</v>
      </c>
      <c r="H162" s="261">
        <f>G162/(16*7)</f>
        <v>0.21428571428571427</v>
      </c>
      <c r="I162" s="259">
        <v>100</v>
      </c>
      <c r="J162" s="259">
        <v>61</v>
      </c>
      <c r="K162" s="225">
        <f t="shared" si="23"/>
        <v>21.428571428571427</v>
      </c>
      <c r="L162" s="309">
        <f t="shared" si="24"/>
        <v>51.55714285714286</v>
      </c>
      <c r="M162" s="225">
        <v>0.4</v>
      </c>
      <c r="N162" s="225">
        <v>0.3</v>
      </c>
      <c r="O162" s="225">
        <v>1.7</v>
      </c>
      <c r="P162" s="128">
        <f t="shared" si="25"/>
        <v>6.186857142857143</v>
      </c>
      <c r="Q162" s="225">
        <f t="shared" si="26"/>
        <v>7.886857142857143</v>
      </c>
      <c r="R162" s="263" t="str">
        <f t="shared" si="27"/>
        <v>&gt;15</v>
      </c>
    </row>
    <row r="163" spans="1:18" ht="12.75">
      <c r="A163" s="287"/>
      <c r="B163" s="265" t="s">
        <v>75</v>
      </c>
      <c r="C163" s="283">
        <v>2406</v>
      </c>
      <c r="D163" s="267">
        <v>50</v>
      </c>
      <c r="E163" s="267">
        <v>35</v>
      </c>
      <c r="F163" s="268">
        <f t="shared" si="22"/>
        <v>0.4807692307692308</v>
      </c>
      <c r="G163" s="267">
        <v>40</v>
      </c>
      <c r="H163" s="269">
        <f>G163/(17*7)</f>
        <v>0.33613445378151263</v>
      </c>
      <c r="I163" s="267">
        <v>100</v>
      </c>
      <c r="J163" s="267">
        <v>70</v>
      </c>
      <c r="K163" s="270">
        <f t="shared" si="23"/>
        <v>33.61344537815126</v>
      </c>
      <c r="L163" s="311">
        <f t="shared" si="24"/>
        <v>80.87394957983194</v>
      </c>
      <c r="M163" s="270">
        <v>0.4</v>
      </c>
      <c r="N163" s="270">
        <v>0.3</v>
      </c>
      <c r="O163" s="270">
        <v>1.7</v>
      </c>
      <c r="P163" s="158">
        <f t="shared" si="25"/>
        <v>9.704873949579833</v>
      </c>
      <c r="Q163" s="270">
        <f t="shared" si="26"/>
        <v>11.404873949579832</v>
      </c>
      <c r="R163" s="284" t="str">
        <f t="shared" si="27"/>
        <v>&gt;15</v>
      </c>
    </row>
    <row r="164" spans="1:18" ht="12.75">
      <c r="A164" s="285" t="s">
        <v>88</v>
      </c>
      <c r="B164" s="286" t="s">
        <v>73</v>
      </c>
      <c r="C164" s="282">
        <v>100</v>
      </c>
      <c r="D164" s="259">
        <v>16</v>
      </c>
      <c r="E164" s="259">
        <v>16</v>
      </c>
      <c r="F164" s="260">
        <f t="shared" si="22"/>
        <v>0.07032967032967033</v>
      </c>
      <c r="G164" s="259">
        <v>24</v>
      </c>
      <c r="H164" s="261">
        <f>G164/(14*7)</f>
        <v>0.24489795918367346</v>
      </c>
      <c r="I164" s="259">
        <v>100</v>
      </c>
      <c r="J164" s="259">
        <v>39</v>
      </c>
      <c r="K164" s="225">
        <f t="shared" si="23"/>
        <v>24.489795918367346</v>
      </c>
      <c r="L164" s="309">
        <f t="shared" si="24"/>
        <v>2.4489795918367343</v>
      </c>
      <c r="M164" s="225">
        <v>0.4</v>
      </c>
      <c r="N164" s="225">
        <v>0.3</v>
      </c>
      <c r="O164" s="225">
        <v>2.2</v>
      </c>
      <c r="P164" s="128">
        <f t="shared" si="25"/>
        <v>0.29387755102040813</v>
      </c>
      <c r="Q164" s="225">
        <f t="shared" si="26"/>
        <v>2.4938775510204083</v>
      </c>
      <c r="R164" s="263">
        <f t="shared" si="27"/>
        <v>7.1064841827439915</v>
      </c>
    </row>
    <row r="165" spans="1:18" ht="12.75">
      <c r="A165" s="285" t="s">
        <v>89</v>
      </c>
      <c r="B165" s="286" t="s">
        <v>74</v>
      </c>
      <c r="C165" s="282">
        <v>100</v>
      </c>
      <c r="D165" s="259">
        <v>16</v>
      </c>
      <c r="E165" s="259">
        <v>20</v>
      </c>
      <c r="F165" s="260">
        <f t="shared" si="22"/>
        <v>0.08791208791208792</v>
      </c>
      <c r="G165" s="259">
        <v>24</v>
      </c>
      <c r="H165" s="261">
        <f>G165/(16*7)</f>
        <v>0.21428571428571427</v>
      </c>
      <c r="I165" s="259">
        <v>100</v>
      </c>
      <c r="J165" s="259">
        <v>61</v>
      </c>
      <c r="K165" s="225">
        <f t="shared" si="23"/>
        <v>21.428571428571427</v>
      </c>
      <c r="L165" s="309">
        <f t="shared" si="24"/>
        <v>2.142857142857143</v>
      </c>
      <c r="M165" s="225">
        <v>0.4</v>
      </c>
      <c r="N165" s="225">
        <v>0.3</v>
      </c>
      <c r="O165" s="225">
        <v>1.7</v>
      </c>
      <c r="P165" s="128">
        <f t="shared" si="25"/>
        <v>0.2571428571428572</v>
      </c>
      <c r="Q165" s="225">
        <f t="shared" si="26"/>
        <v>1.957142857142857</v>
      </c>
      <c r="R165" s="263">
        <f t="shared" si="27"/>
        <v>5.577019911007763</v>
      </c>
    </row>
    <row r="166" spans="1:18" ht="12.75">
      <c r="A166" s="287"/>
      <c r="B166" s="257" t="s">
        <v>75</v>
      </c>
      <c r="C166" s="282">
        <v>100</v>
      </c>
      <c r="D166" s="259">
        <v>50</v>
      </c>
      <c r="E166" s="259">
        <v>35</v>
      </c>
      <c r="F166" s="260">
        <f t="shared" si="22"/>
        <v>0.4807692307692308</v>
      </c>
      <c r="G166" s="259">
        <v>40</v>
      </c>
      <c r="H166" s="261">
        <f>G166/(17*7)</f>
        <v>0.33613445378151263</v>
      </c>
      <c r="I166" s="259">
        <v>100</v>
      </c>
      <c r="J166" s="259">
        <v>70</v>
      </c>
      <c r="K166" s="225">
        <f t="shared" si="23"/>
        <v>33.61344537815126</v>
      </c>
      <c r="L166" s="309">
        <f t="shared" si="24"/>
        <v>3.3613445378151265</v>
      </c>
      <c r="M166" s="225">
        <v>0.4</v>
      </c>
      <c r="N166" s="225">
        <v>0.3</v>
      </c>
      <c r="O166" s="225">
        <v>1.7</v>
      </c>
      <c r="P166" s="128">
        <f t="shared" si="25"/>
        <v>0.4033613445378152</v>
      </c>
      <c r="Q166" s="225">
        <f t="shared" si="26"/>
        <v>2.103361344537815</v>
      </c>
      <c r="R166" s="263">
        <f t="shared" si="27"/>
        <v>5.9936800503445395</v>
      </c>
    </row>
    <row r="167" spans="1:18" ht="12.75">
      <c r="A167" s="285" t="s">
        <v>82</v>
      </c>
      <c r="B167" s="273" t="s">
        <v>73</v>
      </c>
      <c r="C167" s="274">
        <v>100</v>
      </c>
      <c r="D167" s="275">
        <v>16</v>
      </c>
      <c r="E167" s="275">
        <v>16</v>
      </c>
      <c r="F167" s="276">
        <f t="shared" si="22"/>
        <v>0.07032967032967033</v>
      </c>
      <c r="G167" s="275">
        <v>24</v>
      </c>
      <c r="H167" s="277">
        <f>G167/(14*7)</f>
        <v>0.24489795918367346</v>
      </c>
      <c r="I167" s="275">
        <v>100</v>
      </c>
      <c r="J167" s="275">
        <v>39</v>
      </c>
      <c r="K167" s="278">
        <f t="shared" si="23"/>
        <v>24.489795918367346</v>
      </c>
      <c r="L167" s="310">
        <f t="shared" si="24"/>
        <v>2.4489795918367343</v>
      </c>
      <c r="M167" s="278">
        <v>0.4</v>
      </c>
      <c r="N167" s="278">
        <v>0.3</v>
      </c>
      <c r="O167" s="278">
        <v>2.2</v>
      </c>
      <c r="P167" s="280">
        <f t="shared" si="25"/>
        <v>0.29387755102040813</v>
      </c>
      <c r="Q167" s="278">
        <f t="shared" si="26"/>
        <v>2.4938775510204083</v>
      </c>
      <c r="R167" s="281">
        <f t="shared" si="27"/>
        <v>7.1064841827439915</v>
      </c>
    </row>
    <row r="168" spans="1:18" ht="12.75">
      <c r="A168" s="285"/>
      <c r="B168" s="257" t="s">
        <v>74</v>
      </c>
      <c r="C168" s="282">
        <v>100</v>
      </c>
      <c r="D168" s="259">
        <v>16</v>
      </c>
      <c r="E168" s="259">
        <v>20</v>
      </c>
      <c r="F168" s="260">
        <f t="shared" si="22"/>
        <v>0.08791208791208792</v>
      </c>
      <c r="G168" s="259">
        <v>24</v>
      </c>
      <c r="H168" s="261">
        <f>G168/(16*7)</f>
        <v>0.21428571428571427</v>
      </c>
      <c r="I168" s="259">
        <v>100</v>
      </c>
      <c r="J168" s="259">
        <v>61</v>
      </c>
      <c r="K168" s="225">
        <f t="shared" si="23"/>
        <v>21.428571428571427</v>
      </c>
      <c r="L168" s="309">
        <f t="shared" si="24"/>
        <v>2.142857142857143</v>
      </c>
      <c r="M168" s="225">
        <v>0.4</v>
      </c>
      <c r="N168" s="225">
        <v>0.3</v>
      </c>
      <c r="O168" s="225">
        <v>1.7</v>
      </c>
      <c r="P168" s="128">
        <f t="shared" si="25"/>
        <v>0.2571428571428572</v>
      </c>
      <c r="Q168" s="225">
        <f t="shared" si="26"/>
        <v>1.957142857142857</v>
      </c>
      <c r="R168" s="263">
        <f t="shared" si="27"/>
        <v>5.577019911007763</v>
      </c>
    </row>
    <row r="169" spans="1:18" ht="12.75">
      <c r="A169" s="287"/>
      <c r="B169" s="265" t="s">
        <v>75</v>
      </c>
      <c r="C169" s="283">
        <v>100</v>
      </c>
      <c r="D169" s="267">
        <v>50</v>
      </c>
      <c r="E169" s="267">
        <v>35</v>
      </c>
      <c r="F169" s="268">
        <f t="shared" si="22"/>
        <v>0.4807692307692308</v>
      </c>
      <c r="G169" s="267">
        <v>40</v>
      </c>
      <c r="H169" s="269">
        <f>G169/(17*7)</f>
        <v>0.33613445378151263</v>
      </c>
      <c r="I169" s="267">
        <v>100</v>
      </c>
      <c r="J169" s="267">
        <v>70</v>
      </c>
      <c r="K169" s="270">
        <f t="shared" si="23"/>
        <v>33.61344537815126</v>
      </c>
      <c r="L169" s="311">
        <f t="shared" si="24"/>
        <v>3.3613445378151265</v>
      </c>
      <c r="M169" s="270">
        <v>0.4</v>
      </c>
      <c r="N169" s="270">
        <v>0.3</v>
      </c>
      <c r="O169" s="270">
        <v>1.7</v>
      </c>
      <c r="P169" s="158">
        <f t="shared" si="25"/>
        <v>0.4033613445378152</v>
      </c>
      <c r="Q169" s="270">
        <f t="shared" si="26"/>
        <v>2.103361344537815</v>
      </c>
      <c r="R169" s="284">
        <f t="shared" si="27"/>
        <v>5.9936800503445395</v>
      </c>
    </row>
    <row r="170" spans="1:18" ht="12.75">
      <c r="A170" s="285" t="s">
        <v>90</v>
      </c>
      <c r="B170" s="286" t="s">
        <v>73</v>
      </c>
      <c r="C170" s="282">
        <v>84</v>
      </c>
      <c r="D170" s="259">
        <v>16</v>
      </c>
      <c r="E170" s="259">
        <v>16</v>
      </c>
      <c r="F170" s="260">
        <f t="shared" si="22"/>
        <v>0.07032967032967033</v>
      </c>
      <c r="G170" s="259">
        <v>24</v>
      </c>
      <c r="H170" s="261">
        <f>G170/(14*7)</f>
        <v>0.24489795918367346</v>
      </c>
      <c r="I170" s="259">
        <v>100</v>
      </c>
      <c r="J170" s="259">
        <v>39</v>
      </c>
      <c r="K170" s="225">
        <f t="shared" si="23"/>
        <v>24.489795918367346</v>
      </c>
      <c r="L170" s="309">
        <f t="shared" si="24"/>
        <v>2.057142857142857</v>
      </c>
      <c r="M170" s="225">
        <v>0.4</v>
      </c>
      <c r="N170" s="225">
        <v>0.3</v>
      </c>
      <c r="O170" s="225">
        <v>2.2</v>
      </c>
      <c r="P170" s="128">
        <f t="shared" si="25"/>
        <v>0.24685714285714283</v>
      </c>
      <c r="Q170" s="225">
        <f t="shared" si="26"/>
        <v>2.446857142857143</v>
      </c>
      <c r="R170" s="263">
        <f t="shared" si="27"/>
        <v>6.972496133995692</v>
      </c>
    </row>
    <row r="171" spans="1:18" ht="12.75">
      <c r="A171" s="285" t="s">
        <v>91</v>
      </c>
      <c r="B171" s="286" t="s">
        <v>74</v>
      </c>
      <c r="C171" s="282">
        <v>84</v>
      </c>
      <c r="D171" s="259">
        <v>16</v>
      </c>
      <c r="E171" s="259">
        <v>20</v>
      </c>
      <c r="F171" s="260">
        <f t="shared" si="22"/>
        <v>0.08791208791208792</v>
      </c>
      <c r="G171" s="259">
        <v>24</v>
      </c>
      <c r="H171" s="261">
        <f>G171/(16*7)</f>
        <v>0.21428571428571427</v>
      </c>
      <c r="I171" s="259">
        <v>100</v>
      </c>
      <c r="J171" s="259">
        <v>61</v>
      </c>
      <c r="K171" s="225">
        <f t="shared" si="23"/>
        <v>21.428571428571427</v>
      </c>
      <c r="L171" s="309">
        <f t="shared" si="24"/>
        <v>1.8</v>
      </c>
      <c r="M171" s="225">
        <v>0.4</v>
      </c>
      <c r="N171" s="225">
        <v>0.3</v>
      </c>
      <c r="O171" s="225">
        <v>1.7</v>
      </c>
      <c r="P171" s="128">
        <f t="shared" si="25"/>
        <v>0.21600000000000003</v>
      </c>
      <c r="Q171" s="225">
        <f t="shared" si="26"/>
        <v>1.916</v>
      </c>
      <c r="R171" s="263">
        <f t="shared" si="27"/>
        <v>5.459780368353002</v>
      </c>
    </row>
    <row r="172" spans="1:18" ht="12.75">
      <c r="A172" s="287"/>
      <c r="B172" s="265" t="s">
        <v>75</v>
      </c>
      <c r="C172" s="282">
        <v>84</v>
      </c>
      <c r="D172" s="259">
        <v>50</v>
      </c>
      <c r="E172" s="259">
        <v>35</v>
      </c>
      <c r="F172" s="260">
        <f t="shared" si="22"/>
        <v>0.4807692307692308</v>
      </c>
      <c r="G172" s="259">
        <v>40</v>
      </c>
      <c r="H172" s="261">
        <f>G172/(17*7)</f>
        <v>0.33613445378151263</v>
      </c>
      <c r="I172" s="259">
        <v>100</v>
      </c>
      <c r="J172" s="259">
        <v>70</v>
      </c>
      <c r="K172" s="225">
        <f t="shared" si="23"/>
        <v>33.61344537815126</v>
      </c>
      <c r="L172" s="309">
        <f t="shared" si="24"/>
        <v>2.8235294117647065</v>
      </c>
      <c r="M172" s="225">
        <v>0.4</v>
      </c>
      <c r="N172" s="225">
        <v>0.3</v>
      </c>
      <c r="O172" s="225">
        <v>1.7</v>
      </c>
      <c r="P172" s="128">
        <f t="shared" si="25"/>
        <v>0.33882352941176475</v>
      </c>
      <c r="Q172" s="225">
        <f t="shared" si="26"/>
        <v>2.038823529411765</v>
      </c>
      <c r="R172" s="263">
        <f t="shared" si="27"/>
        <v>5.809774885395894</v>
      </c>
    </row>
    <row r="173" spans="1:18" ht="12.75">
      <c r="A173" s="272" t="s">
        <v>92</v>
      </c>
      <c r="B173" s="286" t="s">
        <v>73</v>
      </c>
      <c r="C173" s="274">
        <v>541</v>
      </c>
      <c r="D173" s="275">
        <v>16</v>
      </c>
      <c r="E173" s="275">
        <v>16</v>
      </c>
      <c r="F173" s="276">
        <f t="shared" si="22"/>
        <v>0.07032967032967033</v>
      </c>
      <c r="G173" s="275">
        <v>24</v>
      </c>
      <c r="H173" s="277">
        <f>G173/(14*7)</f>
        <v>0.24489795918367346</v>
      </c>
      <c r="I173" s="275">
        <v>100</v>
      </c>
      <c r="J173" s="275">
        <v>39</v>
      </c>
      <c r="K173" s="278">
        <f t="shared" si="23"/>
        <v>24.489795918367346</v>
      </c>
      <c r="L173" s="310">
        <f t="shared" si="24"/>
        <v>13.248979591836735</v>
      </c>
      <c r="M173" s="278">
        <v>0.4</v>
      </c>
      <c r="N173" s="278">
        <v>0.3</v>
      </c>
      <c r="O173" s="278">
        <v>2.2</v>
      </c>
      <c r="P173" s="280">
        <f t="shared" si="25"/>
        <v>1.5898775510204082</v>
      </c>
      <c r="Q173" s="278">
        <f t="shared" si="26"/>
        <v>3.7898775510204086</v>
      </c>
      <c r="R173" s="281">
        <f t="shared" si="27"/>
        <v>10.799529776368987</v>
      </c>
    </row>
    <row r="174" spans="1:18" ht="12.75">
      <c r="A174" s="285" t="s">
        <v>93</v>
      </c>
      <c r="B174" s="286" t="s">
        <v>74</v>
      </c>
      <c r="C174" s="282">
        <v>541</v>
      </c>
      <c r="D174" s="259">
        <v>16</v>
      </c>
      <c r="E174" s="259">
        <v>20</v>
      </c>
      <c r="F174" s="260">
        <f t="shared" si="22"/>
        <v>0.08791208791208792</v>
      </c>
      <c r="G174" s="259">
        <v>24</v>
      </c>
      <c r="H174" s="261">
        <f>G174/(16*7)</f>
        <v>0.21428571428571427</v>
      </c>
      <c r="I174" s="259">
        <v>100</v>
      </c>
      <c r="J174" s="259">
        <v>61</v>
      </c>
      <c r="K174" s="225">
        <f t="shared" si="23"/>
        <v>21.428571428571427</v>
      </c>
      <c r="L174" s="309">
        <f t="shared" si="24"/>
        <v>11.592857142857143</v>
      </c>
      <c r="M174" s="225">
        <v>0.4</v>
      </c>
      <c r="N174" s="225">
        <v>0.3</v>
      </c>
      <c r="O174" s="225">
        <v>1.7</v>
      </c>
      <c r="P174" s="128">
        <f t="shared" si="25"/>
        <v>1.3911428571428572</v>
      </c>
      <c r="Q174" s="225">
        <f t="shared" si="26"/>
        <v>3.091142857142857</v>
      </c>
      <c r="R174" s="263">
        <f t="shared" si="27"/>
        <v>8.808434805429634</v>
      </c>
    </row>
    <row r="175" spans="1:18" ht="13.5" thickBot="1">
      <c r="A175" s="290"/>
      <c r="B175" s="291" t="s">
        <v>75</v>
      </c>
      <c r="C175" s="292">
        <v>541</v>
      </c>
      <c r="D175" s="293">
        <v>50</v>
      </c>
      <c r="E175" s="293">
        <v>35</v>
      </c>
      <c r="F175" s="294">
        <f t="shared" si="22"/>
        <v>0.4807692307692308</v>
      </c>
      <c r="G175" s="293">
        <v>40</v>
      </c>
      <c r="H175" s="295">
        <f>G175/(17*7)</f>
        <v>0.33613445378151263</v>
      </c>
      <c r="I175" s="293">
        <v>100</v>
      </c>
      <c r="J175" s="293">
        <v>70</v>
      </c>
      <c r="K175" s="237">
        <f t="shared" si="23"/>
        <v>33.61344537815126</v>
      </c>
      <c r="L175" s="312">
        <f t="shared" si="24"/>
        <v>18.184873949579835</v>
      </c>
      <c r="M175" s="237">
        <v>0.4</v>
      </c>
      <c r="N175" s="237">
        <v>0.3</v>
      </c>
      <c r="O175" s="237">
        <v>1.7</v>
      </c>
      <c r="P175" s="297">
        <f t="shared" si="25"/>
        <v>2.18218487394958</v>
      </c>
      <c r="Q175" s="237">
        <f t="shared" si="26"/>
        <v>3.88218487394958</v>
      </c>
      <c r="R175" s="298">
        <f t="shared" si="27"/>
        <v>11.062566159241593</v>
      </c>
    </row>
    <row r="176" spans="1:17" ht="13.5" thickTop="1">
      <c r="A176" t="s">
        <v>94</v>
      </c>
      <c r="B176" s="85"/>
      <c r="C176" s="224"/>
      <c r="D176" s="224"/>
      <c r="E176" s="224"/>
      <c r="F176" s="313"/>
      <c r="G176" s="224"/>
      <c r="H176" s="313"/>
      <c r="I176" s="224"/>
      <c r="J176" s="224"/>
      <c r="K176" s="224"/>
      <c r="L176" s="314"/>
      <c r="M176" s="314"/>
      <c r="N176" s="314"/>
      <c r="O176" s="224"/>
      <c r="P176" s="224"/>
      <c r="Q176" s="315"/>
    </row>
    <row r="177" spans="1:17" ht="12.75">
      <c r="A177" t="s">
        <v>95</v>
      </c>
      <c r="C177" s="224"/>
      <c r="D177" s="224"/>
      <c r="E177" s="224"/>
      <c r="F177" s="313"/>
      <c r="G177" s="224"/>
      <c r="H177" s="313"/>
      <c r="I177" s="224"/>
      <c r="J177" s="224"/>
      <c r="K177" s="224"/>
      <c r="L177" s="314"/>
      <c r="M177" s="314"/>
      <c r="N177" s="314"/>
      <c r="O177" s="224"/>
      <c r="P177" s="224"/>
      <c r="Q177" s="315"/>
    </row>
    <row r="178" spans="1:17" ht="12.75">
      <c r="A178" t="s">
        <v>96</v>
      </c>
      <c r="C178" s="224"/>
      <c r="D178" s="224"/>
      <c r="E178" s="224"/>
      <c r="F178" s="313"/>
      <c r="G178" s="224"/>
      <c r="H178" s="313"/>
      <c r="I178" s="224"/>
      <c r="J178" s="224"/>
      <c r="K178" s="224"/>
      <c r="L178" s="314"/>
      <c r="M178" s="314"/>
      <c r="N178" s="314"/>
      <c r="O178" s="224"/>
      <c r="P178" s="224"/>
      <c r="Q178" s="224"/>
    </row>
    <row r="179" spans="1:17" ht="12.75">
      <c r="A179" t="s">
        <v>97</v>
      </c>
      <c r="C179" s="85"/>
      <c r="D179" s="85"/>
      <c r="E179" s="85"/>
      <c r="F179" s="85"/>
      <c r="G179" s="85"/>
      <c r="H179" s="222"/>
      <c r="I179" s="85"/>
      <c r="J179" s="85"/>
      <c r="K179" s="85"/>
      <c r="L179" s="85"/>
      <c r="M179" s="85"/>
      <c r="N179" s="85"/>
      <c r="O179" s="224"/>
      <c r="P179" s="85"/>
      <c r="Q179" s="85"/>
    </row>
  </sheetData>
  <printOptions/>
  <pageMargins left="0.75" right="0.47" top="0.61" bottom="0.5" header="0.5" footer="0.39"/>
  <pageSetup horizontalDpi="600" verticalDpi="600" orientation="landscape" scale="65" r:id="rId3"/>
  <rowBreaks count="1" manualBreakCount="1">
    <brk id="44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3"/>
  <sheetViews>
    <sheetView workbookViewId="0" topLeftCell="A1">
      <selection activeCell="A3" sqref="A3"/>
    </sheetView>
  </sheetViews>
  <sheetFormatPr defaultColWidth="9.140625" defaultRowHeight="12.75"/>
  <cols>
    <col min="1" max="1" width="24.28125" style="4" customWidth="1"/>
    <col min="2" max="2" width="12.8515625" style="4" customWidth="1"/>
    <col min="3" max="3" width="12.7109375" style="4" customWidth="1"/>
    <col min="4" max="4" width="9.140625" style="4" customWidth="1"/>
    <col min="5" max="5" width="12.8515625" style="4" customWidth="1"/>
    <col min="6" max="6" width="9.8515625" style="4" customWidth="1"/>
    <col min="7" max="7" width="9.140625" style="4" customWidth="1"/>
    <col min="8" max="8" width="10.00390625" style="4" customWidth="1"/>
    <col min="9" max="13" width="13.7109375" style="4" customWidth="1"/>
    <col min="14" max="14" width="9.140625" style="4" customWidth="1"/>
    <col min="15" max="15" width="12.7109375" style="4" customWidth="1"/>
    <col min="16" max="22" width="9.140625" style="4" customWidth="1"/>
    <col min="23" max="25" width="13.7109375" style="4" customWidth="1"/>
    <col min="26" max="16384" width="9.140625" style="4" customWidth="1"/>
  </cols>
  <sheetData>
    <row r="1" spans="1:13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3.5" thickBot="1">
      <c r="A2" s="1" t="s">
        <v>1</v>
      </c>
      <c r="B2" s="2"/>
      <c r="C2" s="5"/>
      <c r="D2" s="3"/>
      <c r="E2" s="3"/>
      <c r="F2" s="3"/>
      <c r="G2" s="5"/>
      <c r="H2" s="3"/>
      <c r="I2" s="3"/>
      <c r="J2" s="3"/>
      <c r="K2" s="3"/>
      <c r="L2" s="3"/>
      <c r="M2" s="3"/>
      <c r="O2" s="1"/>
    </row>
    <row r="3" spans="1:25" s="14" customFormat="1" ht="80.25" thickBot="1" thickTop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9" t="s">
        <v>15</v>
      </c>
      <c r="O3" s="10" t="s">
        <v>16</v>
      </c>
      <c r="P3" s="9" t="s">
        <v>17</v>
      </c>
      <c r="Q3" s="10" t="s">
        <v>18</v>
      </c>
      <c r="R3" s="11"/>
      <c r="S3" s="11"/>
      <c r="T3" s="11"/>
      <c r="U3" s="11"/>
      <c r="V3" s="12"/>
      <c r="W3" s="11"/>
      <c r="X3" s="11"/>
      <c r="Y3" s="13"/>
    </row>
    <row r="4" spans="1:25" ht="13.5" thickTop="1">
      <c r="A4" s="15" t="s">
        <v>19</v>
      </c>
      <c r="B4" s="3">
        <v>15050</v>
      </c>
      <c r="C4" s="3">
        <v>44</v>
      </c>
      <c r="D4" s="3">
        <v>0.05</v>
      </c>
      <c r="E4" s="3">
        <v>0.4</v>
      </c>
      <c r="F4" s="3">
        <v>0.12</v>
      </c>
      <c r="G4" s="16">
        <v>154</v>
      </c>
      <c r="H4" s="3">
        <v>1.7</v>
      </c>
      <c r="I4" s="17">
        <f aca="true" t="shared" si="0" ref="I4:I15">(E4*B4*C4*D4*F4)/G4</f>
        <v>10.32</v>
      </c>
      <c r="J4" s="17">
        <f aca="true" t="shared" si="1" ref="J4:J15">IF((H4+I4)&gt;15,"&gt;15",(H4+I4))</f>
        <v>12.02</v>
      </c>
      <c r="K4" s="17">
        <f>J4*0.9</f>
        <v>10.818</v>
      </c>
      <c r="L4" s="17" t="str">
        <f aca="true" t="shared" si="2" ref="L4:L15">IF(((H4+I4)*(1.89^1.645))&gt;15,"&gt;15",((H4+I4)*(1.89^1.645)))</f>
        <v>&gt;15</v>
      </c>
      <c r="M4" s="17" t="s">
        <v>20</v>
      </c>
      <c r="N4" s="18"/>
      <c r="O4" s="19" t="s">
        <v>21</v>
      </c>
      <c r="P4" s="20"/>
      <c r="Q4" s="21" t="s">
        <v>21</v>
      </c>
      <c r="V4" s="22"/>
      <c r="W4" s="23"/>
      <c r="X4" s="23"/>
      <c r="Y4" s="24"/>
    </row>
    <row r="5" spans="1:25" ht="12.75">
      <c r="A5" s="15" t="s">
        <v>22</v>
      </c>
      <c r="B5" s="3">
        <v>6793</v>
      </c>
      <c r="C5" s="3">
        <v>44</v>
      </c>
      <c r="D5" s="3">
        <v>0.05</v>
      </c>
      <c r="E5" s="3">
        <v>0.4</v>
      </c>
      <c r="F5" s="3">
        <v>0.12</v>
      </c>
      <c r="G5" s="16">
        <v>154</v>
      </c>
      <c r="H5" s="3">
        <v>1.7</v>
      </c>
      <c r="I5" s="17">
        <f t="shared" si="0"/>
        <v>4.658057142857143</v>
      </c>
      <c r="J5" s="17">
        <f t="shared" si="1"/>
        <v>6.3580571428571435</v>
      </c>
      <c r="K5" s="17">
        <f>J5*0.9</f>
        <v>5.722251428571429</v>
      </c>
      <c r="L5" s="17" t="str">
        <f t="shared" si="2"/>
        <v>&gt;15</v>
      </c>
      <c r="M5" s="17" t="s">
        <v>20</v>
      </c>
      <c r="N5" s="18">
        <v>0.7114023356050884</v>
      </c>
      <c r="O5" s="25">
        <v>0.2389</v>
      </c>
      <c r="P5" s="26">
        <f>((LN(10)-LN(K5))/LN(1.89))</f>
        <v>0.8769134111676327</v>
      </c>
      <c r="Q5" s="27">
        <v>0.1894</v>
      </c>
      <c r="V5" s="22"/>
      <c r="W5" s="23"/>
      <c r="X5" s="23"/>
      <c r="Y5" s="24"/>
    </row>
    <row r="6" spans="1:25" ht="12.75">
      <c r="A6" s="15" t="s">
        <v>23</v>
      </c>
      <c r="B6" s="3">
        <v>8338</v>
      </c>
      <c r="C6" s="3">
        <v>44</v>
      </c>
      <c r="D6" s="3">
        <v>0.05</v>
      </c>
      <c r="E6" s="3">
        <v>0.4</v>
      </c>
      <c r="F6" s="3">
        <v>0.12</v>
      </c>
      <c r="G6" s="16">
        <v>154</v>
      </c>
      <c r="H6" s="3">
        <v>1.7</v>
      </c>
      <c r="I6" s="17">
        <f t="shared" si="0"/>
        <v>5.717485714285715</v>
      </c>
      <c r="J6" s="17">
        <f t="shared" si="1"/>
        <v>7.417485714285715</v>
      </c>
      <c r="K6" s="17">
        <f>J6*0.9</f>
        <v>6.675737142857144</v>
      </c>
      <c r="L6" s="17" t="str">
        <f t="shared" si="2"/>
        <v>&gt;15</v>
      </c>
      <c r="M6" s="17" t="s">
        <v>20</v>
      </c>
      <c r="N6" s="18">
        <v>0.4692991201016638</v>
      </c>
      <c r="O6" s="25">
        <v>0.3192</v>
      </c>
      <c r="P6" s="26">
        <f>((LN(10)-LN(K6))/LN(1.89))</f>
        <v>0.6348101956642078</v>
      </c>
      <c r="Q6" s="27">
        <v>0.2643</v>
      </c>
      <c r="V6" s="22"/>
      <c r="W6" s="23"/>
      <c r="X6" s="23"/>
      <c r="Y6" s="24"/>
    </row>
    <row r="7" spans="1:25" ht="12.75">
      <c r="A7" s="15" t="s">
        <v>24</v>
      </c>
      <c r="B7" s="3">
        <v>8638</v>
      </c>
      <c r="C7" s="3">
        <v>44</v>
      </c>
      <c r="D7" s="3">
        <v>0.05</v>
      </c>
      <c r="E7" s="3">
        <v>0.4</v>
      </c>
      <c r="F7" s="3">
        <v>0.12</v>
      </c>
      <c r="G7" s="16">
        <v>154</v>
      </c>
      <c r="H7" s="3">
        <v>1.7</v>
      </c>
      <c r="I7" s="17">
        <f t="shared" si="0"/>
        <v>5.923200000000001</v>
      </c>
      <c r="J7" s="17">
        <f t="shared" si="1"/>
        <v>7.6232000000000015</v>
      </c>
      <c r="K7" s="17">
        <f>J7*0.9</f>
        <v>6.860880000000002</v>
      </c>
      <c r="L7" s="17" t="str">
        <f t="shared" si="2"/>
        <v>&gt;15</v>
      </c>
      <c r="M7" s="17" t="s">
        <v>20</v>
      </c>
      <c r="N7" s="18">
        <v>0.4263253884657187</v>
      </c>
      <c r="O7" s="25">
        <v>0.3336</v>
      </c>
      <c r="P7" s="26">
        <f>((LN(10)-LN(K7))/LN(1.89))</f>
        <v>0.5918364640282627</v>
      </c>
      <c r="Q7" s="27">
        <v>0.2776</v>
      </c>
      <c r="V7" s="22"/>
      <c r="W7" s="23"/>
      <c r="X7" s="23"/>
      <c r="Y7" s="24"/>
    </row>
    <row r="8" spans="1:25" ht="12.75">
      <c r="A8" s="15" t="s">
        <v>25</v>
      </c>
      <c r="B8" s="3">
        <v>20772</v>
      </c>
      <c r="C8" s="3">
        <v>44</v>
      </c>
      <c r="D8" s="3">
        <v>0.05</v>
      </c>
      <c r="E8" s="3">
        <v>0.4</v>
      </c>
      <c r="F8" s="3">
        <v>0.12</v>
      </c>
      <c r="G8" s="16">
        <v>154</v>
      </c>
      <c r="H8" s="3">
        <v>1.7</v>
      </c>
      <c r="I8" s="17">
        <f t="shared" si="0"/>
        <v>14.243657142857147</v>
      </c>
      <c r="J8" s="17" t="str">
        <f t="shared" si="1"/>
        <v>&gt;15</v>
      </c>
      <c r="K8" s="17" t="s">
        <v>20</v>
      </c>
      <c r="L8" s="17" t="str">
        <f t="shared" si="2"/>
        <v>&gt;15</v>
      </c>
      <c r="M8" s="17" t="s">
        <v>20</v>
      </c>
      <c r="N8" s="18"/>
      <c r="O8" s="28" t="s">
        <v>21</v>
      </c>
      <c r="P8" s="26"/>
      <c r="Q8" s="27" t="s">
        <v>21</v>
      </c>
      <c r="V8" s="22"/>
      <c r="W8" s="23"/>
      <c r="X8" s="23"/>
      <c r="Y8" s="24"/>
    </row>
    <row r="9" spans="1:25" ht="12.75">
      <c r="A9" s="15" t="s">
        <v>26</v>
      </c>
      <c r="B9" s="3">
        <v>5561</v>
      </c>
      <c r="C9" s="3">
        <v>44</v>
      </c>
      <c r="D9" s="3">
        <v>0.05</v>
      </c>
      <c r="E9" s="3">
        <v>0.4</v>
      </c>
      <c r="F9" s="3">
        <v>0.12</v>
      </c>
      <c r="G9" s="16">
        <v>154</v>
      </c>
      <c r="H9" s="3">
        <v>1.7</v>
      </c>
      <c r="I9" s="17">
        <f t="shared" si="0"/>
        <v>3.813257142857143</v>
      </c>
      <c r="J9" s="17">
        <f t="shared" si="1"/>
        <v>5.513257142857143</v>
      </c>
      <c r="K9" s="17">
        <f aca="true" t="shared" si="3" ref="K9:K15">J9*0.9</f>
        <v>4.961931428571429</v>
      </c>
      <c r="L9" s="17" t="str">
        <f t="shared" si="2"/>
        <v>&gt;15</v>
      </c>
      <c r="M9" s="17" t="s">
        <v>20</v>
      </c>
      <c r="N9" s="18">
        <v>0.9353615844658101</v>
      </c>
      <c r="O9" s="25">
        <v>0.1736</v>
      </c>
      <c r="P9" s="26">
        <f aca="true" t="shared" si="4" ref="P9:P15">((LN(10)-LN(K9))/LN(1.89))</f>
        <v>1.1008726600283545</v>
      </c>
      <c r="Q9" s="27">
        <v>0.1357</v>
      </c>
      <c r="V9" s="22"/>
      <c r="W9" s="23"/>
      <c r="X9" s="23"/>
      <c r="Y9" s="24"/>
    </row>
    <row r="10" spans="1:25" ht="12.75">
      <c r="A10" s="15" t="s">
        <v>27</v>
      </c>
      <c r="B10" s="3">
        <v>2908</v>
      </c>
      <c r="C10" s="3">
        <v>44</v>
      </c>
      <c r="D10" s="3">
        <v>0.05</v>
      </c>
      <c r="E10" s="3">
        <v>0.4</v>
      </c>
      <c r="F10" s="3">
        <v>0.12</v>
      </c>
      <c r="G10" s="16">
        <v>154</v>
      </c>
      <c r="H10" s="3">
        <v>1.7</v>
      </c>
      <c r="I10" s="17">
        <f t="shared" si="0"/>
        <v>1.994057142857143</v>
      </c>
      <c r="J10" s="17">
        <f t="shared" si="1"/>
        <v>3.694057142857143</v>
      </c>
      <c r="K10" s="17">
        <f t="shared" si="3"/>
        <v>3.324651428571429</v>
      </c>
      <c r="L10" s="17">
        <f t="shared" si="2"/>
        <v>10.526482603416289</v>
      </c>
      <c r="M10" s="17">
        <f>L10*0.9</f>
        <v>9.47383434307466</v>
      </c>
      <c r="N10" s="18">
        <v>1.5643983518668678</v>
      </c>
      <c r="O10" s="25">
        <v>0.06</v>
      </c>
      <c r="P10" s="26">
        <f t="shared" si="4"/>
        <v>1.7299094274294118</v>
      </c>
      <c r="Q10" s="27">
        <v>0.0418</v>
      </c>
      <c r="V10" s="22"/>
      <c r="W10" s="23"/>
      <c r="X10" s="23"/>
      <c r="Y10" s="24"/>
    </row>
    <row r="11" spans="1:25" ht="12.75">
      <c r="A11" s="15" t="s">
        <v>28</v>
      </c>
      <c r="B11" s="3">
        <v>4485</v>
      </c>
      <c r="C11" s="3">
        <v>44</v>
      </c>
      <c r="D11" s="3">
        <v>0.05</v>
      </c>
      <c r="E11" s="3">
        <v>0.4</v>
      </c>
      <c r="F11" s="3">
        <v>0.12</v>
      </c>
      <c r="G11" s="16">
        <v>154</v>
      </c>
      <c r="H11" s="3">
        <v>1.7</v>
      </c>
      <c r="I11" s="17">
        <f t="shared" si="0"/>
        <v>3.075428571428571</v>
      </c>
      <c r="J11" s="17">
        <f t="shared" si="1"/>
        <v>4.775428571428571</v>
      </c>
      <c r="K11" s="17">
        <f t="shared" si="3"/>
        <v>4.297885714285714</v>
      </c>
      <c r="L11" s="17">
        <f t="shared" si="2"/>
        <v>13.607928582858943</v>
      </c>
      <c r="M11" s="17">
        <f>L11*0.9</f>
        <v>12.247135724573049</v>
      </c>
      <c r="N11" s="18">
        <v>1.1610560362182063</v>
      </c>
      <c r="O11" s="25">
        <v>0.12</v>
      </c>
      <c r="P11" s="26">
        <f t="shared" si="4"/>
        <v>1.3265671117807503</v>
      </c>
      <c r="Q11" s="27">
        <v>0.0918</v>
      </c>
      <c r="V11" s="22"/>
      <c r="W11" s="23"/>
      <c r="X11" s="23"/>
      <c r="Y11" s="24"/>
    </row>
    <row r="12" spans="1:25" ht="12.75">
      <c r="A12" s="15" t="s">
        <v>29</v>
      </c>
      <c r="B12" s="3">
        <v>4520</v>
      </c>
      <c r="C12" s="3">
        <v>44</v>
      </c>
      <c r="D12" s="3">
        <v>0.05</v>
      </c>
      <c r="E12" s="3">
        <v>0.4</v>
      </c>
      <c r="F12" s="3">
        <v>0.12</v>
      </c>
      <c r="G12" s="16">
        <v>154</v>
      </c>
      <c r="H12" s="3">
        <v>1.7</v>
      </c>
      <c r="I12" s="17">
        <f t="shared" si="0"/>
        <v>3.0994285714285716</v>
      </c>
      <c r="J12" s="17">
        <f t="shared" si="1"/>
        <v>4.799428571428572</v>
      </c>
      <c r="K12" s="17">
        <f t="shared" si="3"/>
        <v>4.319485714285714</v>
      </c>
      <c r="L12" s="17">
        <f t="shared" si="2"/>
        <v>13.676318316074223</v>
      </c>
      <c r="M12" s="17">
        <f>L12*0.9</f>
        <v>12.3086864844668</v>
      </c>
      <c r="N12" s="18">
        <v>1.1531808829056003</v>
      </c>
      <c r="O12" s="25">
        <v>0.125</v>
      </c>
      <c r="P12" s="26">
        <f t="shared" si="4"/>
        <v>1.3186919584681445</v>
      </c>
      <c r="Q12" s="27">
        <v>0.0951</v>
      </c>
      <c r="V12" s="22"/>
      <c r="W12" s="23"/>
      <c r="X12" s="23"/>
      <c r="Y12" s="24"/>
    </row>
    <row r="13" spans="1:25" ht="12.75">
      <c r="A13" s="15" t="s">
        <v>30</v>
      </c>
      <c r="B13" s="3">
        <v>8229</v>
      </c>
      <c r="C13" s="3">
        <v>44</v>
      </c>
      <c r="D13" s="3">
        <v>0.05</v>
      </c>
      <c r="E13" s="3">
        <v>0.4</v>
      </c>
      <c r="F13" s="3">
        <v>0.12</v>
      </c>
      <c r="G13" s="16">
        <v>154</v>
      </c>
      <c r="H13" s="3">
        <v>1.7</v>
      </c>
      <c r="I13" s="17">
        <f t="shared" si="0"/>
        <v>5.642742857142858</v>
      </c>
      <c r="J13" s="17">
        <f t="shared" si="1"/>
        <v>7.342742857142858</v>
      </c>
      <c r="K13" s="17">
        <f t="shared" si="3"/>
        <v>6.608468571428572</v>
      </c>
      <c r="L13" s="17" t="str">
        <f t="shared" si="2"/>
        <v>&gt;15</v>
      </c>
      <c r="M13" s="17" t="s">
        <v>20</v>
      </c>
      <c r="N13" s="18">
        <v>0.48520872863404274</v>
      </c>
      <c r="O13" s="25">
        <v>0.3121</v>
      </c>
      <c r="P13" s="26">
        <f t="shared" si="4"/>
        <v>0.650719804196587</v>
      </c>
      <c r="Q13" s="27">
        <v>0.2578</v>
      </c>
      <c r="V13" s="22"/>
      <c r="W13" s="23"/>
      <c r="X13" s="23"/>
      <c r="Y13" s="24"/>
    </row>
    <row r="14" spans="1:25" ht="12.75">
      <c r="A14" s="15" t="s">
        <v>31</v>
      </c>
      <c r="B14" s="3">
        <v>7766</v>
      </c>
      <c r="C14" s="3">
        <v>44</v>
      </c>
      <c r="D14" s="3">
        <v>0.05</v>
      </c>
      <c r="E14" s="3">
        <v>0.4</v>
      </c>
      <c r="F14" s="3">
        <v>0.12</v>
      </c>
      <c r="G14" s="16">
        <v>154</v>
      </c>
      <c r="H14" s="3">
        <v>1.7</v>
      </c>
      <c r="I14" s="17">
        <f t="shared" si="0"/>
        <v>5.325257142857143</v>
      </c>
      <c r="J14" s="17">
        <f t="shared" si="1"/>
        <v>7.025257142857143</v>
      </c>
      <c r="K14" s="17">
        <f t="shared" si="3"/>
        <v>6.322731428571429</v>
      </c>
      <c r="L14" s="17" t="str">
        <f t="shared" si="2"/>
        <v>&gt;15</v>
      </c>
      <c r="M14" s="17" t="s">
        <v>20</v>
      </c>
      <c r="N14" s="18">
        <v>0.554643616220958</v>
      </c>
      <c r="O14" s="25">
        <v>0.2912</v>
      </c>
      <c r="P14" s="26">
        <f t="shared" si="4"/>
        <v>0.720154691783502</v>
      </c>
      <c r="Q14" s="27">
        <v>0.2358</v>
      </c>
      <c r="V14" s="22"/>
      <c r="W14" s="23"/>
      <c r="X14" s="23"/>
      <c r="Y14" s="24"/>
    </row>
    <row r="15" spans="1:25" ht="13.5" thickBot="1">
      <c r="A15" s="29" t="s">
        <v>32</v>
      </c>
      <c r="B15" s="30">
        <v>5038</v>
      </c>
      <c r="C15" s="30">
        <v>44</v>
      </c>
      <c r="D15" s="30">
        <v>0.05</v>
      </c>
      <c r="E15" s="30">
        <v>0.4</v>
      </c>
      <c r="F15" s="30">
        <v>0.12</v>
      </c>
      <c r="G15" s="31">
        <v>154</v>
      </c>
      <c r="H15" s="32">
        <v>1.7</v>
      </c>
      <c r="I15" s="17">
        <f t="shared" si="0"/>
        <v>3.454628571428572</v>
      </c>
      <c r="J15" s="17">
        <f t="shared" si="1"/>
        <v>5.154628571428572</v>
      </c>
      <c r="K15" s="17">
        <f t="shared" si="3"/>
        <v>4.639165714285714</v>
      </c>
      <c r="L15" s="17">
        <f t="shared" si="2"/>
        <v>14.688486367660332</v>
      </c>
      <c r="M15" s="33">
        <f>L15*0.9</f>
        <v>13.219637730894298</v>
      </c>
      <c r="N15" s="34">
        <v>1.0410212875431628</v>
      </c>
      <c r="O15" s="35">
        <v>0.15</v>
      </c>
      <c r="P15" s="36">
        <f t="shared" si="4"/>
        <v>1.2065323631057072</v>
      </c>
      <c r="Q15" s="37">
        <v>0.1131</v>
      </c>
      <c r="R15" s="38"/>
      <c r="S15" s="38"/>
      <c r="T15" s="38"/>
      <c r="U15" s="38"/>
      <c r="V15" s="39"/>
      <c r="W15" s="40"/>
      <c r="X15" s="40"/>
      <c r="Y15" s="41"/>
    </row>
    <row r="16" spans="1:15" ht="13.5" thickTop="1">
      <c r="A16" s="42"/>
      <c r="B16" s="43"/>
      <c r="C16" s="43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42"/>
      <c r="O16" s="42"/>
    </row>
    <row r="17" spans="1:11" ht="13.5" thickBot="1">
      <c r="A17" s="1" t="s">
        <v>33</v>
      </c>
      <c r="B17" s="3"/>
      <c r="C17" s="3"/>
      <c r="D17" s="3"/>
      <c r="E17" s="3"/>
      <c r="F17" s="3"/>
      <c r="G17" s="3"/>
      <c r="H17" s="3"/>
      <c r="I17" s="33"/>
      <c r="J17" s="33"/>
      <c r="K17" s="33"/>
    </row>
    <row r="18" spans="1:25" s="50" customFormat="1" ht="55.5" thickBot="1" thickTop="1">
      <c r="A18" s="6" t="s">
        <v>2</v>
      </c>
      <c r="B18" s="7" t="s">
        <v>3</v>
      </c>
      <c r="C18" s="7" t="s">
        <v>4</v>
      </c>
      <c r="D18" s="7" t="s">
        <v>5</v>
      </c>
      <c r="E18" s="7" t="s">
        <v>6</v>
      </c>
      <c r="F18" s="7" t="s">
        <v>7</v>
      </c>
      <c r="G18" s="8" t="s">
        <v>8</v>
      </c>
      <c r="H18" s="7" t="s">
        <v>9</v>
      </c>
      <c r="I18" s="7" t="s">
        <v>10</v>
      </c>
      <c r="J18" s="7" t="s">
        <v>11</v>
      </c>
      <c r="K18" s="7" t="s">
        <v>12</v>
      </c>
      <c r="L18" s="7" t="s">
        <v>13</v>
      </c>
      <c r="M18" s="7" t="s">
        <v>14</v>
      </c>
      <c r="N18" s="45" t="s">
        <v>34</v>
      </c>
      <c r="O18" s="46" t="s">
        <v>35</v>
      </c>
      <c r="P18" s="9" t="s">
        <v>17</v>
      </c>
      <c r="Q18" s="10" t="s">
        <v>18</v>
      </c>
      <c r="R18" s="47"/>
      <c r="S18" s="47"/>
      <c r="T18" s="47"/>
      <c r="U18" s="47"/>
      <c r="V18" s="48"/>
      <c r="W18" s="47"/>
      <c r="X18" s="47"/>
      <c r="Y18" s="49"/>
    </row>
    <row r="19" spans="1:25" ht="13.5" thickTop="1">
      <c r="A19" s="15" t="s">
        <v>19</v>
      </c>
      <c r="B19" s="3">
        <v>15050</v>
      </c>
      <c r="C19" s="3">
        <v>219</v>
      </c>
      <c r="D19" s="3">
        <v>0.05</v>
      </c>
      <c r="E19" s="3">
        <v>0.4</v>
      </c>
      <c r="F19" s="3">
        <v>0.12</v>
      </c>
      <c r="G19" s="16">
        <v>365</v>
      </c>
      <c r="H19" s="3">
        <v>1.7</v>
      </c>
      <c r="I19" s="17">
        <f aca="true" t="shared" si="5" ref="I19:I30">(E19*B19*C19*D19*F19)/G19</f>
        <v>21.672</v>
      </c>
      <c r="J19" s="17" t="str">
        <f aca="true" t="shared" si="6" ref="J19:J30">IF((H19+I19)&gt;15,"&gt;15",(H19+I19))</f>
        <v>&gt;15</v>
      </c>
      <c r="K19" s="17" t="s">
        <v>20</v>
      </c>
      <c r="L19" s="17" t="str">
        <f aca="true" t="shared" si="7" ref="L19:L30">IF(((H19+I19)*(1.89^1.645))&gt;15,"&gt;15",((H19+I19)*(1.89^1.645)))</f>
        <v>&gt;15</v>
      </c>
      <c r="M19" s="17" t="s">
        <v>20</v>
      </c>
      <c r="N19" s="51"/>
      <c r="O19" s="52" t="s">
        <v>21</v>
      </c>
      <c r="P19" s="53"/>
      <c r="Q19" s="21" t="s">
        <v>21</v>
      </c>
      <c r="V19" s="22"/>
      <c r="W19" s="23"/>
      <c r="X19" s="23"/>
      <c r="Y19" s="24"/>
    </row>
    <row r="20" spans="1:25" ht="12.75">
      <c r="A20" s="15" t="s">
        <v>22</v>
      </c>
      <c r="B20" s="3">
        <v>6793</v>
      </c>
      <c r="C20" s="3">
        <v>219</v>
      </c>
      <c r="D20" s="3">
        <v>0.05</v>
      </c>
      <c r="E20" s="3">
        <v>0.4</v>
      </c>
      <c r="F20" s="3">
        <v>0.12</v>
      </c>
      <c r="G20" s="16">
        <v>365</v>
      </c>
      <c r="H20" s="3">
        <v>1.7</v>
      </c>
      <c r="I20" s="17">
        <f t="shared" si="5"/>
        <v>9.781920000000001</v>
      </c>
      <c r="J20" s="17">
        <f t="shared" si="6"/>
        <v>11.48192</v>
      </c>
      <c r="K20" s="17">
        <f>0.9*J20</f>
        <v>10.333728</v>
      </c>
      <c r="L20" s="17" t="str">
        <f t="shared" si="7"/>
        <v>&gt;15</v>
      </c>
      <c r="M20" s="17" t="s">
        <v>20</v>
      </c>
      <c r="N20" s="54"/>
      <c r="O20" s="25" t="s">
        <v>21</v>
      </c>
      <c r="P20" s="55"/>
      <c r="Q20" s="27" t="s">
        <v>21</v>
      </c>
      <c r="V20" s="22"/>
      <c r="W20" s="23"/>
      <c r="X20" s="23"/>
      <c r="Y20" s="24"/>
    </row>
    <row r="21" spans="1:25" ht="12.75">
      <c r="A21" s="15" t="s">
        <v>23</v>
      </c>
      <c r="B21" s="3">
        <v>8338</v>
      </c>
      <c r="C21" s="3">
        <v>219</v>
      </c>
      <c r="D21" s="3">
        <v>0.05</v>
      </c>
      <c r="E21" s="3">
        <v>0.4</v>
      </c>
      <c r="F21" s="3">
        <v>0.12</v>
      </c>
      <c r="G21" s="16">
        <v>365</v>
      </c>
      <c r="H21" s="3">
        <v>1.7</v>
      </c>
      <c r="I21" s="17">
        <f t="shared" si="5"/>
        <v>12.00672</v>
      </c>
      <c r="J21" s="17">
        <f t="shared" si="6"/>
        <v>13.706719999999999</v>
      </c>
      <c r="K21" s="17">
        <f>0.9*J21</f>
        <v>12.336048</v>
      </c>
      <c r="L21" s="17" t="str">
        <f t="shared" si="7"/>
        <v>&gt;15</v>
      </c>
      <c r="M21" s="17" t="s">
        <v>20</v>
      </c>
      <c r="N21" s="54"/>
      <c r="O21" s="25" t="s">
        <v>21</v>
      </c>
      <c r="P21" s="55"/>
      <c r="Q21" s="27" t="s">
        <v>21</v>
      </c>
      <c r="V21" s="22"/>
      <c r="W21" s="23"/>
      <c r="X21" s="23"/>
      <c r="Y21" s="24"/>
    </row>
    <row r="22" spans="1:25" ht="12.75">
      <c r="A22" s="15" t="s">
        <v>24</v>
      </c>
      <c r="B22" s="3">
        <v>8638</v>
      </c>
      <c r="C22" s="3">
        <v>219</v>
      </c>
      <c r="D22" s="3">
        <v>0.05</v>
      </c>
      <c r="E22" s="3">
        <v>0.4</v>
      </c>
      <c r="F22" s="3">
        <v>0.12</v>
      </c>
      <c r="G22" s="16">
        <v>365</v>
      </c>
      <c r="H22" s="3">
        <v>1.7</v>
      </c>
      <c r="I22" s="17">
        <f t="shared" si="5"/>
        <v>12.43872</v>
      </c>
      <c r="J22" s="17">
        <f t="shared" si="6"/>
        <v>14.13872</v>
      </c>
      <c r="K22" s="17">
        <f>0.9*J22</f>
        <v>12.724848</v>
      </c>
      <c r="L22" s="17" t="str">
        <f t="shared" si="7"/>
        <v>&gt;15</v>
      </c>
      <c r="M22" s="17" t="s">
        <v>20</v>
      </c>
      <c r="N22" s="54"/>
      <c r="O22" s="25" t="s">
        <v>21</v>
      </c>
      <c r="P22" s="55"/>
      <c r="Q22" s="27" t="s">
        <v>21</v>
      </c>
      <c r="V22" s="22"/>
      <c r="W22" s="23"/>
      <c r="X22" s="23"/>
      <c r="Y22" s="24"/>
    </row>
    <row r="23" spans="1:25" ht="12.75">
      <c r="A23" s="15" t="s">
        <v>25</v>
      </c>
      <c r="B23" s="3">
        <v>20772</v>
      </c>
      <c r="C23" s="3">
        <v>219</v>
      </c>
      <c r="D23" s="3">
        <v>0.05</v>
      </c>
      <c r="E23" s="3">
        <v>0.4</v>
      </c>
      <c r="F23" s="3">
        <v>0.12</v>
      </c>
      <c r="G23" s="16">
        <v>365</v>
      </c>
      <c r="H23" s="3">
        <v>1.7</v>
      </c>
      <c r="I23" s="17">
        <f t="shared" si="5"/>
        <v>29.911680000000004</v>
      </c>
      <c r="J23" s="17" t="str">
        <f t="shared" si="6"/>
        <v>&gt;15</v>
      </c>
      <c r="K23" s="17" t="s">
        <v>20</v>
      </c>
      <c r="L23" s="17" t="str">
        <f t="shared" si="7"/>
        <v>&gt;15</v>
      </c>
      <c r="M23" s="17" t="s">
        <v>20</v>
      </c>
      <c r="N23" s="54"/>
      <c r="O23" s="25" t="s">
        <v>21</v>
      </c>
      <c r="P23" s="55"/>
      <c r="Q23" s="27" t="s">
        <v>21</v>
      </c>
      <c r="V23" s="22"/>
      <c r="W23" s="23"/>
      <c r="X23" s="23"/>
      <c r="Y23" s="24"/>
    </row>
    <row r="24" spans="1:25" ht="12.75">
      <c r="A24" s="15" t="s">
        <v>26</v>
      </c>
      <c r="B24" s="3">
        <v>5561</v>
      </c>
      <c r="C24" s="3">
        <v>219</v>
      </c>
      <c r="D24" s="3">
        <v>0.05</v>
      </c>
      <c r="E24" s="3">
        <v>0.4</v>
      </c>
      <c r="F24" s="3">
        <v>0.12</v>
      </c>
      <c r="G24" s="16">
        <v>365</v>
      </c>
      <c r="H24" s="3">
        <v>1.7</v>
      </c>
      <c r="I24" s="17">
        <f t="shared" si="5"/>
        <v>8.00784</v>
      </c>
      <c r="J24" s="17">
        <f t="shared" si="6"/>
        <v>9.70784</v>
      </c>
      <c r="K24" s="17">
        <f aca="true" t="shared" si="8" ref="K24:K30">0.9*J24</f>
        <v>8.737055999999999</v>
      </c>
      <c r="L24" s="17" t="str">
        <f t="shared" si="7"/>
        <v>&gt;15</v>
      </c>
      <c r="M24" s="17" t="s">
        <v>20</v>
      </c>
      <c r="N24" s="18">
        <f>(LN(10)-LN(J24))/LN(1.89)</f>
        <v>0.04657927396026939</v>
      </c>
      <c r="O24" s="25">
        <v>0.4801</v>
      </c>
      <c r="P24" s="26">
        <f>(LN(10)-LN(K24))/LN(1.89)</f>
        <v>0.21209034952281372</v>
      </c>
      <c r="Q24" s="27">
        <v>0.4168</v>
      </c>
      <c r="V24" s="22"/>
      <c r="W24" s="23"/>
      <c r="X24" s="23"/>
      <c r="Y24" s="24"/>
    </row>
    <row r="25" spans="1:25" ht="12.75">
      <c r="A25" s="15" t="s">
        <v>27</v>
      </c>
      <c r="B25" s="3">
        <v>2908</v>
      </c>
      <c r="C25" s="3">
        <v>219</v>
      </c>
      <c r="D25" s="3">
        <v>0.05</v>
      </c>
      <c r="E25" s="3">
        <v>0.4</v>
      </c>
      <c r="F25" s="3">
        <v>0.12</v>
      </c>
      <c r="G25" s="16">
        <v>365</v>
      </c>
      <c r="H25" s="3">
        <v>1.7</v>
      </c>
      <c r="I25" s="17">
        <f t="shared" si="5"/>
        <v>4.18752</v>
      </c>
      <c r="J25" s="17">
        <f t="shared" si="6"/>
        <v>5.88752</v>
      </c>
      <c r="K25" s="17">
        <f t="shared" si="8"/>
        <v>5.298768000000001</v>
      </c>
      <c r="L25" s="17" t="str">
        <f t="shared" si="7"/>
        <v>&gt;15</v>
      </c>
      <c r="M25" s="17" t="s">
        <v>20</v>
      </c>
      <c r="N25" s="18">
        <f>(LN(10)-LN(J25))/LN(1.89)</f>
        <v>0.8321858610567413</v>
      </c>
      <c r="O25" s="25">
        <v>0.2033</v>
      </c>
      <c r="P25" s="26">
        <f>(LN(10)-LN(K25))/LN(1.89)</f>
        <v>0.9976969366192856</v>
      </c>
      <c r="Q25" s="27">
        <v>0.1611</v>
      </c>
      <c r="V25" s="22"/>
      <c r="W25" s="23"/>
      <c r="X25" s="23"/>
      <c r="Y25" s="24"/>
    </row>
    <row r="26" spans="1:25" ht="12.75">
      <c r="A26" s="15" t="s">
        <v>28</v>
      </c>
      <c r="B26" s="3">
        <v>4485</v>
      </c>
      <c r="C26" s="3">
        <v>219</v>
      </c>
      <c r="D26" s="3">
        <v>0.05</v>
      </c>
      <c r="E26" s="3">
        <v>0.4</v>
      </c>
      <c r="F26" s="3">
        <v>0.12</v>
      </c>
      <c r="G26" s="16">
        <v>365</v>
      </c>
      <c r="H26" s="3">
        <v>1.7</v>
      </c>
      <c r="I26" s="17">
        <f t="shared" si="5"/>
        <v>6.458399999999999</v>
      </c>
      <c r="J26" s="17">
        <f t="shared" si="6"/>
        <v>8.158399999999999</v>
      </c>
      <c r="K26" s="17">
        <f t="shared" si="8"/>
        <v>7.342559999999999</v>
      </c>
      <c r="L26" s="17" t="str">
        <f t="shared" si="7"/>
        <v>&gt;15</v>
      </c>
      <c r="M26" s="17" t="s">
        <v>20</v>
      </c>
      <c r="N26" s="18">
        <f>(LN(10)-LN(J26))/LN(1.89)</f>
        <v>0.3197367739132933</v>
      </c>
      <c r="O26" s="25">
        <v>0.3745</v>
      </c>
      <c r="P26" s="26">
        <f>(LN(10)-LN(K26))/LN(1.89)</f>
        <v>0.48524784947583793</v>
      </c>
      <c r="Q26" s="27">
        <v>0.3121</v>
      </c>
      <c r="V26" s="22"/>
      <c r="W26" s="23"/>
      <c r="X26" s="23"/>
      <c r="Y26" s="24"/>
    </row>
    <row r="27" spans="1:25" ht="12.75">
      <c r="A27" s="15" t="s">
        <v>29</v>
      </c>
      <c r="B27" s="3">
        <v>4520</v>
      </c>
      <c r="C27" s="3">
        <v>219</v>
      </c>
      <c r="D27" s="3">
        <v>0.05</v>
      </c>
      <c r="E27" s="3">
        <v>0.4</v>
      </c>
      <c r="F27" s="3">
        <v>0.12</v>
      </c>
      <c r="G27" s="16">
        <v>365</v>
      </c>
      <c r="H27" s="3">
        <v>1.7</v>
      </c>
      <c r="I27" s="17">
        <f t="shared" si="5"/>
        <v>6.5088</v>
      </c>
      <c r="J27" s="17">
        <f t="shared" si="6"/>
        <v>8.2088</v>
      </c>
      <c r="K27" s="17">
        <f t="shared" si="8"/>
        <v>7.38792</v>
      </c>
      <c r="L27" s="17" t="str">
        <f t="shared" si="7"/>
        <v>&gt;15</v>
      </c>
      <c r="M27" s="17" t="s">
        <v>20</v>
      </c>
      <c r="N27" s="18">
        <f>(LN(10)-LN(J27))/LN(1.89)</f>
        <v>0.3100620921375045</v>
      </c>
      <c r="O27" s="25">
        <v>0.378</v>
      </c>
      <c r="P27" s="26">
        <f>(LN(10)-LN(K27))/LN(1.89)</f>
        <v>0.4755731677000485</v>
      </c>
      <c r="Q27" s="27">
        <v>0.3156</v>
      </c>
      <c r="V27" s="22"/>
      <c r="W27" s="23"/>
      <c r="X27" s="23"/>
      <c r="Y27" s="24"/>
    </row>
    <row r="28" spans="1:25" ht="12.75">
      <c r="A28" s="15" t="s">
        <v>30</v>
      </c>
      <c r="B28" s="3">
        <v>8229</v>
      </c>
      <c r="C28" s="3">
        <v>219</v>
      </c>
      <c r="D28" s="3">
        <v>0.05</v>
      </c>
      <c r="E28" s="3">
        <v>0.4</v>
      </c>
      <c r="F28" s="3">
        <v>0.12</v>
      </c>
      <c r="G28" s="16">
        <v>365</v>
      </c>
      <c r="H28" s="3">
        <v>1.7</v>
      </c>
      <c r="I28" s="17">
        <f t="shared" si="5"/>
        <v>11.84976</v>
      </c>
      <c r="J28" s="17">
        <f t="shared" si="6"/>
        <v>13.54976</v>
      </c>
      <c r="K28" s="17">
        <f t="shared" si="8"/>
        <v>12.194784</v>
      </c>
      <c r="L28" s="17" t="str">
        <f t="shared" si="7"/>
        <v>&gt;15</v>
      </c>
      <c r="M28" s="17" t="s">
        <v>20</v>
      </c>
      <c r="N28" s="18"/>
      <c r="O28" s="25" t="s">
        <v>21</v>
      </c>
      <c r="P28" s="55"/>
      <c r="Q28" s="27" t="s">
        <v>21</v>
      </c>
      <c r="V28" s="22"/>
      <c r="W28" s="23"/>
      <c r="X28" s="23"/>
      <c r="Y28" s="24"/>
    </row>
    <row r="29" spans="1:25" ht="12.75">
      <c r="A29" s="15" t="s">
        <v>31</v>
      </c>
      <c r="B29" s="3">
        <v>7766</v>
      </c>
      <c r="C29" s="3">
        <v>219</v>
      </c>
      <c r="D29" s="3">
        <v>0.05</v>
      </c>
      <c r="E29" s="3">
        <v>0.4</v>
      </c>
      <c r="F29" s="3">
        <v>0.12</v>
      </c>
      <c r="G29" s="16">
        <v>365</v>
      </c>
      <c r="H29" s="3">
        <v>1.7</v>
      </c>
      <c r="I29" s="17">
        <f t="shared" si="5"/>
        <v>11.18304</v>
      </c>
      <c r="J29" s="17">
        <f t="shared" si="6"/>
        <v>12.88304</v>
      </c>
      <c r="K29" s="17">
        <f t="shared" si="8"/>
        <v>11.594736</v>
      </c>
      <c r="L29" s="17" t="str">
        <f t="shared" si="7"/>
        <v>&gt;15</v>
      </c>
      <c r="M29" s="17" t="s">
        <v>20</v>
      </c>
      <c r="N29" s="18"/>
      <c r="O29" s="25" t="s">
        <v>21</v>
      </c>
      <c r="P29" s="55"/>
      <c r="Q29" s="27" t="s">
        <v>21</v>
      </c>
      <c r="V29" s="22"/>
      <c r="W29" s="23"/>
      <c r="X29" s="23"/>
      <c r="Y29" s="24"/>
    </row>
    <row r="30" spans="1:25" ht="13.5" thickBot="1">
      <c r="A30" s="29" t="s">
        <v>32</v>
      </c>
      <c r="B30" s="30">
        <v>5038</v>
      </c>
      <c r="C30" s="30">
        <v>219</v>
      </c>
      <c r="D30" s="30">
        <v>0.05</v>
      </c>
      <c r="E30" s="30">
        <v>0.4</v>
      </c>
      <c r="F30" s="30">
        <v>0.12</v>
      </c>
      <c r="G30" s="31">
        <v>365</v>
      </c>
      <c r="H30" s="32">
        <v>1.7</v>
      </c>
      <c r="I30" s="33">
        <f t="shared" si="5"/>
        <v>7.25472</v>
      </c>
      <c r="J30" s="33">
        <f t="shared" si="6"/>
        <v>8.95472</v>
      </c>
      <c r="K30" s="33">
        <f t="shared" si="8"/>
        <v>8.059248</v>
      </c>
      <c r="L30" s="33" t="str">
        <f t="shared" si="7"/>
        <v>&gt;15</v>
      </c>
      <c r="M30" s="33" t="s">
        <v>20</v>
      </c>
      <c r="N30" s="34">
        <f>(LN(10)-LN(J30))/LN(1.89)</f>
        <v>0.17343440787749922</v>
      </c>
      <c r="O30" s="35">
        <v>0.4325</v>
      </c>
      <c r="P30" s="36">
        <f>(LN(10)-LN(K30))/LN(1.89)</f>
        <v>0.33894548344004355</v>
      </c>
      <c r="Q30" s="37">
        <v>0.3669</v>
      </c>
      <c r="R30" s="38"/>
      <c r="S30" s="38"/>
      <c r="T30" s="38"/>
      <c r="U30" s="38"/>
      <c r="V30" s="39"/>
      <c r="W30" s="40"/>
      <c r="X30" s="40"/>
      <c r="Y30" s="41"/>
    </row>
    <row r="31" spans="2:13" ht="13.5" thickTop="1">
      <c r="B31" s="3"/>
      <c r="C31" s="3"/>
      <c r="D31" s="3"/>
      <c r="E31" s="3"/>
      <c r="F31" s="3"/>
      <c r="G31" s="3"/>
      <c r="H31" s="3"/>
      <c r="I31" s="17"/>
      <c r="J31" s="17"/>
      <c r="K31" s="17"/>
      <c r="L31" s="17"/>
      <c r="M31" s="17"/>
    </row>
    <row r="32" spans="1:11" ht="12.75">
      <c r="A32" s="1"/>
      <c r="B32" s="2"/>
      <c r="C32" s="3"/>
      <c r="D32" s="3"/>
      <c r="E32" s="3"/>
      <c r="F32" s="3"/>
      <c r="G32" s="3"/>
      <c r="H32" s="3"/>
      <c r="I32" s="3"/>
      <c r="J32" s="3"/>
      <c r="K32" s="3"/>
    </row>
    <row r="33" spans="1:13" ht="13.5" thickBot="1">
      <c r="A33" s="1" t="s">
        <v>36</v>
      </c>
      <c r="B33" s="2"/>
      <c r="C33" s="5"/>
      <c r="D33" s="3"/>
      <c r="E33" s="3"/>
      <c r="F33" s="3"/>
      <c r="G33" s="5"/>
      <c r="H33" s="3"/>
      <c r="I33" s="3"/>
      <c r="J33" s="3"/>
      <c r="K33" s="3"/>
      <c r="M33" s="1"/>
    </row>
    <row r="34" spans="1:18" s="50" customFormat="1" ht="55.5" thickBot="1" thickTop="1">
      <c r="A34" s="6" t="s">
        <v>2</v>
      </c>
      <c r="B34" s="7" t="s">
        <v>3</v>
      </c>
      <c r="C34" s="7" t="s">
        <v>4</v>
      </c>
      <c r="D34" s="7" t="s">
        <v>5</v>
      </c>
      <c r="E34" s="7" t="s">
        <v>6</v>
      </c>
      <c r="F34" s="7" t="s">
        <v>7</v>
      </c>
      <c r="G34" s="8" t="s">
        <v>8</v>
      </c>
      <c r="H34" s="7" t="s">
        <v>37</v>
      </c>
      <c r="I34" s="7" t="s">
        <v>38</v>
      </c>
      <c r="J34" s="7" t="s">
        <v>39</v>
      </c>
      <c r="K34" s="7" t="s">
        <v>40</v>
      </c>
      <c r="L34" s="9" t="s">
        <v>34</v>
      </c>
      <c r="M34" s="10" t="s">
        <v>35</v>
      </c>
      <c r="N34" s="56"/>
      <c r="O34" s="56"/>
      <c r="P34" s="56"/>
      <c r="Q34" s="56"/>
      <c r="R34" s="56"/>
    </row>
    <row r="35" spans="1:17" ht="13.5" thickTop="1">
      <c r="A35" s="15" t="s">
        <v>19</v>
      </c>
      <c r="B35" s="3">
        <v>15050</v>
      </c>
      <c r="C35" s="3">
        <v>44</v>
      </c>
      <c r="D35" s="3">
        <v>0.05</v>
      </c>
      <c r="E35" s="3">
        <v>0.4</v>
      </c>
      <c r="F35" s="3">
        <v>0.12</v>
      </c>
      <c r="G35" s="16">
        <v>154</v>
      </c>
      <c r="H35" s="57">
        <v>2.2</v>
      </c>
      <c r="I35" s="44">
        <f aca="true" t="shared" si="9" ref="I35:I46">(E35*B35*C35*D35*F35)/G35</f>
        <v>10.32</v>
      </c>
      <c r="J35" s="44">
        <f aca="true" t="shared" si="10" ref="J35:J46">IF((H35+I35)&gt;15,"&gt;15",(H35+I35))</f>
        <v>12.52</v>
      </c>
      <c r="K35" s="44" t="str">
        <f aca="true" t="shared" si="11" ref="K35:K46">IF(((H35+I35)*(1.89^1.645))&gt;15,"&gt;15",((H35+I35)*(1.89^1.645)))</f>
        <v>&gt;15</v>
      </c>
      <c r="L35" s="58"/>
      <c r="M35" s="19" t="s">
        <v>21</v>
      </c>
      <c r="N35" s="59"/>
      <c r="O35" s="59"/>
      <c r="P35" s="59"/>
      <c r="Q35" s="59"/>
    </row>
    <row r="36" spans="1:17" ht="12.75">
      <c r="A36" s="15" t="s">
        <v>22</v>
      </c>
      <c r="B36" s="3">
        <v>6793</v>
      </c>
      <c r="C36" s="3">
        <v>44</v>
      </c>
      <c r="D36" s="3">
        <v>0.05</v>
      </c>
      <c r="E36" s="3">
        <v>0.4</v>
      </c>
      <c r="F36" s="3">
        <v>0.12</v>
      </c>
      <c r="G36" s="16">
        <v>154</v>
      </c>
      <c r="H36" s="60">
        <v>2.2</v>
      </c>
      <c r="I36" s="17">
        <f t="shared" si="9"/>
        <v>4.658057142857143</v>
      </c>
      <c r="J36" s="17">
        <f t="shared" si="10"/>
        <v>6.8580571428571435</v>
      </c>
      <c r="K36" s="17" t="str">
        <f t="shared" si="11"/>
        <v>&gt;15</v>
      </c>
      <c r="L36" s="18">
        <f>(LN(10)-LN(J36))/LN(1.89)</f>
        <v>0.5924829328870229</v>
      </c>
      <c r="M36" s="25">
        <v>0.2776</v>
      </c>
      <c r="N36" s="18"/>
      <c r="O36" s="61"/>
      <c r="P36" s="62"/>
      <c r="Q36" s="63"/>
    </row>
    <row r="37" spans="1:17" ht="12.75">
      <c r="A37" s="15" t="s">
        <v>23</v>
      </c>
      <c r="B37" s="3">
        <v>8338</v>
      </c>
      <c r="C37" s="3">
        <v>44</v>
      </c>
      <c r="D37" s="3">
        <v>0.05</v>
      </c>
      <c r="E37" s="3">
        <v>0.4</v>
      </c>
      <c r="F37" s="3">
        <v>0.12</v>
      </c>
      <c r="G37" s="16">
        <v>154</v>
      </c>
      <c r="H37" s="60">
        <v>2.2</v>
      </c>
      <c r="I37" s="17">
        <f t="shared" si="9"/>
        <v>5.717485714285715</v>
      </c>
      <c r="J37" s="17">
        <f t="shared" si="10"/>
        <v>7.917485714285715</v>
      </c>
      <c r="K37" s="17" t="str">
        <f t="shared" si="11"/>
        <v>&gt;15</v>
      </c>
      <c r="L37" s="18">
        <f>(LN(10)-LN(J37))/LN(1.89)</f>
        <v>0.3668235902128926</v>
      </c>
      <c r="M37" s="25">
        <v>0.3557</v>
      </c>
      <c r="N37" s="18"/>
      <c r="O37" s="61"/>
      <c r="P37" s="62"/>
      <c r="Q37" s="63"/>
    </row>
    <row r="38" spans="1:17" ht="12.75">
      <c r="A38" s="15" t="s">
        <v>24</v>
      </c>
      <c r="B38" s="3">
        <v>8638</v>
      </c>
      <c r="C38" s="3">
        <v>44</v>
      </c>
      <c r="D38" s="3">
        <v>0.05</v>
      </c>
      <c r="E38" s="3">
        <v>0.4</v>
      </c>
      <c r="F38" s="3">
        <v>0.12</v>
      </c>
      <c r="G38" s="16">
        <v>154</v>
      </c>
      <c r="H38" s="60">
        <v>2.2</v>
      </c>
      <c r="I38" s="17">
        <f t="shared" si="9"/>
        <v>5.923200000000001</v>
      </c>
      <c r="J38" s="17">
        <f t="shared" si="10"/>
        <v>8.1232</v>
      </c>
      <c r="K38" s="17" t="str">
        <f t="shared" si="11"/>
        <v>&gt;15</v>
      </c>
      <c r="L38" s="18">
        <f>(LN(10)-LN(J38))/LN(1.89)</f>
        <v>0.32652920792957374</v>
      </c>
      <c r="M38" s="25">
        <v>0.3707</v>
      </c>
      <c r="N38" s="18"/>
      <c r="O38" s="61"/>
      <c r="P38" s="62"/>
      <c r="Q38" s="63"/>
    </row>
    <row r="39" spans="1:17" ht="12.75">
      <c r="A39" s="15" t="s">
        <v>25</v>
      </c>
      <c r="B39" s="3">
        <v>20772</v>
      </c>
      <c r="C39" s="3">
        <v>44</v>
      </c>
      <c r="D39" s="3">
        <v>0.05</v>
      </c>
      <c r="E39" s="3">
        <v>0.4</v>
      </c>
      <c r="F39" s="3">
        <v>0.12</v>
      </c>
      <c r="G39" s="16">
        <v>154</v>
      </c>
      <c r="H39" s="60">
        <v>2.2</v>
      </c>
      <c r="I39" s="17">
        <f t="shared" si="9"/>
        <v>14.243657142857147</v>
      </c>
      <c r="J39" s="17" t="str">
        <f t="shared" si="10"/>
        <v>&gt;15</v>
      </c>
      <c r="K39" s="17" t="str">
        <f t="shared" si="11"/>
        <v>&gt;15</v>
      </c>
      <c r="L39" s="18"/>
      <c r="M39" s="28" t="s">
        <v>21</v>
      </c>
      <c r="N39" s="18"/>
      <c r="O39" s="61"/>
      <c r="P39" s="62"/>
      <c r="Q39" s="63"/>
    </row>
    <row r="40" spans="1:17" ht="12.75">
      <c r="A40" s="15" t="s">
        <v>26</v>
      </c>
      <c r="B40" s="3">
        <v>5561</v>
      </c>
      <c r="C40" s="3">
        <v>44</v>
      </c>
      <c r="D40" s="3">
        <v>0.05</v>
      </c>
      <c r="E40" s="3">
        <v>0.4</v>
      </c>
      <c r="F40" s="3">
        <v>0.12</v>
      </c>
      <c r="G40" s="16">
        <v>154</v>
      </c>
      <c r="H40" s="60">
        <v>2.2</v>
      </c>
      <c r="I40" s="17">
        <f t="shared" si="9"/>
        <v>3.813257142857143</v>
      </c>
      <c r="J40" s="17">
        <f t="shared" si="10"/>
        <v>6.013257142857143</v>
      </c>
      <c r="K40" s="17" t="str">
        <f t="shared" si="11"/>
        <v>&gt;15</v>
      </c>
      <c r="L40" s="18">
        <f aca="true" t="shared" si="12" ref="L40:L46">(LN(10)-LN(J40))/LN(1.89)</f>
        <v>0.7989900262413578</v>
      </c>
      <c r="M40" s="25">
        <v>0.2119</v>
      </c>
      <c r="N40" s="18"/>
      <c r="O40" s="61"/>
      <c r="P40" s="62"/>
      <c r="Q40" s="63"/>
    </row>
    <row r="41" spans="1:17" ht="12.75">
      <c r="A41" s="15" t="s">
        <v>27</v>
      </c>
      <c r="B41" s="3">
        <v>2908</v>
      </c>
      <c r="C41" s="3">
        <v>44</v>
      </c>
      <c r="D41" s="3">
        <v>0.05</v>
      </c>
      <c r="E41" s="3">
        <v>0.4</v>
      </c>
      <c r="F41" s="3">
        <v>0.12</v>
      </c>
      <c r="G41" s="16">
        <v>154</v>
      </c>
      <c r="H41" s="60">
        <v>2.2</v>
      </c>
      <c r="I41" s="17">
        <f t="shared" si="9"/>
        <v>1.994057142857143</v>
      </c>
      <c r="J41" s="17">
        <f t="shared" si="10"/>
        <v>4.194057142857143</v>
      </c>
      <c r="K41" s="17">
        <f t="shared" si="11"/>
        <v>11.951268712067908</v>
      </c>
      <c r="L41" s="18">
        <f t="shared" si="12"/>
        <v>1.364982977731257</v>
      </c>
      <c r="M41" s="25">
        <v>0.09</v>
      </c>
      <c r="N41" s="18"/>
      <c r="O41" s="61"/>
      <c r="P41" s="62"/>
      <c r="Q41" s="63"/>
    </row>
    <row r="42" spans="1:17" ht="12.75">
      <c r="A42" s="15" t="s">
        <v>28</v>
      </c>
      <c r="B42" s="3">
        <v>4485</v>
      </c>
      <c r="C42" s="3">
        <v>44</v>
      </c>
      <c r="D42" s="3">
        <v>0.05</v>
      </c>
      <c r="E42" s="3">
        <v>0.4</v>
      </c>
      <c r="F42" s="3">
        <v>0.12</v>
      </c>
      <c r="G42" s="16">
        <v>154</v>
      </c>
      <c r="H42" s="60">
        <v>2.2</v>
      </c>
      <c r="I42" s="17">
        <f t="shared" si="9"/>
        <v>3.075428571428571</v>
      </c>
      <c r="J42" s="17">
        <f t="shared" si="10"/>
        <v>5.275428571428572</v>
      </c>
      <c r="K42" s="17" t="str">
        <f t="shared" si="11"/>
        <v>&gt;15</v>
      </c>
      <c r="L42" s="18">
        <f t="shared" si="12"/>
        <v>1.0046315573510176</v>
      </c>
      <c r="M42" s="25">
        <v>0.1587</v>
      </c>
      <c r="N42" s="18"/>
      <c r="O42" s="61"/>
      <c r="P42" s="62"/>
      <c r="Q42" s="63"/>
    </row>
    <row r="43" spans="1:17" ht="12.75">
      <c r="A43" s="15" t="s">
        <v>29</v>
      </c>
      <c r="B43" s="3">
        <v>4520</v>
      </c>
      <c r="C43" s="3">
        <v>44</v>
      </c>
      <c r="D43" s="3">
        <v>0.05</v>
      </c>
      <c r="E43" s="3">
        <v>0.4</v>
      </c>
      <c r="F43" s="3">
        <v>0.12</v>
      </c>
      <c r="G43" s="16">
        <v>154</v>
      </c>
      <c r="H43" s="60">
        <v>2.2</v>
      </c>
      <c r="I43" s="17">
        <f t="shared" si="9"/>
        <v>3.0994285714285716</v>
      </c>
      <c r="J43" s="17">
        <f t="shared" si="10"/>
        <v>5.299428571428572</v>
      </c>
      <c r="K43" s="17" t="str">
        <f t="shared" si="11"/>
        <v>&gt;15</v>
      </c>
      <c r="L43" s="18">
        <f t="shared" si="12"/>
        <v>0.997501112138072</v>
      </c>
      <c r="M43" s="25">
        <v>0.1587</v>
      </c>
      <c r="N43" s="18"/>
      <c r="O43" s="61"/>
      <c r="P43" s="62"/>
      <c r="Q43" s="63"/>
    </row>
    <row r="44" spans="1:17" ht="12.75">
      <c r="A44" s="15" t="s">
        <v>30</v>
      </c>
      <c r="B44" s="3">
        <v>8229</v>
      </c>
      <c r="C44" s="3">
        <v>44</v>
      </c>
      <c r="D44" s="3">
        <v>0.05</v>
      </c>
      <c r="E44" s="3">
        <v>0.4</v>
      </c>
      <c r="F44" s="3">
        <v>0.12</v>
      </c>
      <c r="G44" s="16">
        <v>154</v>
      </c>
      <c r="H44" s="60">
        <v>2.2</v>
      </c>
      <c r="I44" s="17">
        <f t="shared" si="9"/>
        <v>5.642742857142858</v>
      </c>
      <c r="J44" s="17">
        <f t="shared" si="10"/>
        <v>7.842742857142858</v>
      </c>
      <c r="K44" s="17" t="str">
        <f t="shared" si="11"/>
        <v>&gt;15</v>
      </c>
      <c r="L44" s="18">
        <f t="shared" si="12"/>
        <v>0.3817237048094493</v>
      </c>
      <c r="M44" s="25">
        <v>0.352</v>
      </c>
      <c r="N44" s="18"/>
      <c r="O44" s="61"/>
      <c r="P44" s="62"/>
      <c r="Q44" s="63"/>
    </row>
    <row r="45" spans="1:17" ht="12.75">
      <c r="A45" s="15" t="s">
        <v>31</v>
      </c>
      <c r="B45" s="3">
        <v>7766</v>
      </c>
      <c r="C45" s="3">
        <v>44</v>
      </c>
      <c r="D45" s="3">
        <v>0.05</v>
      </c>
      <c r="E45" s="3">
        <v>0.4</v>
      </c>
      <c r="F45" s="3">
        <v>0.12</v>
      </c>
      <c r="G45" s="16">
        <v>154</v>
      </c>
      <c r="H45" s="60">
        <v>2.2</v>
      </c>
      <c r="I45" s="17">
        <f t="shared" si="9"/>
        <v>5.325257142857143</v>
      </c>
      <c r="J45" s="17">
        <f t="shared" si="10"/>
        <v>7.525257142857143</v>
      </c>
      <c r="K45" s="17" t="str">
        <f t="shared" si="11"/>
        <v>&gt;15</v>
      </c>
      <c r="L45" s="18">
        <f t="shared" si="12"/>
        <v>0.4466391143224189</v>
      </c>
      <c r="M45" s="25">
        <v>0.3264</v>
      </c>
      <c r="N45" s="18"/>
      <c r="O45" s="61"/>
      <c r="P45" s="62"/>
      <c r="Q45" s="63"/>
    </row>
    <row r="46" spans="1:17" ht="13.5" thickBot="1">
      <c r="A46" s="29" t="s">
        <v>32</v>
      </c>
      <c r="B46" s="30">
        <v>5038</v>
      </c>
      <c r="C46" s="30">
        <v>44</v>
      </c>
      <c r="D46" s="30">
        <v>0.05</v>
      </c>
      <c r="E46" s="30">
        <v>0.4</v>
      </c>
      <c r="F46" s="30">
        <v>0.12</v>
      </c>
      <c r="G46" s="31">
        <v>154</v>
      </c>
      <c r="H46" s="32">
        <v>2.2</v>
      </c>
      <c r="I46" s="33">
        <f t="shared" si="9"/>
        <v>3.454628571428572</v>
      </c>
      <c r="J46" s="33">
        <f t="shared" si="10"/>
        <v>5.654628571428573</v>
      </c>
      <c r="K46" s="33" t="str">
        <f t="shared" si="11"/>
        <v>&gt;15</v>
      </c>
      <c r="L46" s="34">
        <f t="shared" si="12"/>
        <v>0.8955881536869355</v>
      </c>
      <c r="M46" s="35">
        <v>0.1841</v>
      </c>
      <c r="N46" s="18"/>
      <c r="O46" s="61"/>
      <c r="P46" s="62"/>
      <c r="Q46" s="63"/>
    </row>
    <row r="47" spans="2:17" ht="13.5" thickTop="1">
      <c r="B47" s="3"/>
      <c r="C47" s="3"/>
      <c r="D47" s="3"/>
      <c r="E47" s="3"/>
      <c r="F47" s="3"/>
      <c r="G47" s="3"/>
      <c r="H47" s="3"/>
      <c r="I47" s="44"/>
      <c r="J47" s="44"/>
      <c r="K47" s="44"/>
      <c r="N47" s="18"/>
      <c r="O47" s="61"/>
      <c r="P47" s="62"/>
      <c r="Q47" s="63"/>
    </row>
    <row r="49" spans="1:13" ht="12.75">
      <c r="A49" s="1" t="s">
        <v>41</v>
      </c>
      <c r="B49" s="3"/>
      <c r="C49" s="3"/>
      <c r="D49" s="3"/>
      <c r="E49" s="3"/>
      <c r="F49" s="3"/>
      <c r="G49" s="3"/>
      <c r="H49" s="3"/>
      <c r="I49" s="17"/>
      <c r="J49" s="17"/>
      <c r="K49" s="17"/>
      <c r="L49" s="17"/>
      <c r="M49" s="17"/>
    </row>
    <row r="50" spans="1:14" ht="13.5" thickBot="1">
      <c r="A50" s="1" t="s">
        <v>1</v>
      </c>
      <c r="B50" s="3"/>
      <c r="C50" s="3"/>
      <c r="D50" s="3"/>
      <c r="E50" s="3"/>
      <c r="F50" s="3"/>
      <c r="G50" s="3"/>
      <c r="H50" s="3"/>
      <c r="I50" s="33"/>
      <c r="J50" s="33"/>
      <c r="K50" s="33"/>
      <c r="L50" s="33"/>
      <c r="M50" s="17"/>
      <c r="N50" s="38"/>
    </row>
    <row r="51" spans="1:17" s="50" customFormat="1" ht="55.5" thickBot="1" thickTop="1">
      <c r="A51" s="6" t="s">
        <v>2</v>
      </c>
      <c r="B51" s="7" t="s">
        <v>3</v>
      </c>
      <c r="C51" s="7" t="s">
        <v>4</v>
      </c>
      <c r="D51" s="7" t="s">
        <v>5</v>
      </c>
      <c r="E51" s="7" t="s">
        <v>6</v>
      </c>
      <c r="F51" s="7" t="s">
        <v>7</v>
      </c>
      <c r="G51" s="8" t="s">
        <v>8</v>
      </c>
      <c r="H51" s="7" t="s">
        <v>9</v>
      </c>
      <c r="I51" s="7" t="s">
        <v>10</v>
      </c>
      <c r="J51" s="7" t="s">
        <v>11</v>
      </c>
      <c r="K51" s="7" t="s">
        <v>12</v>
      </c>
      <c r="L51" s="7" t="s">
        <v>13</v>
      </c>
      <c r="M51" s="7" t="s">
        <v>14</v>
      </c>
      <c r="N51" s="9" t="s">
        <v>42</v>
      </c>
      <c r="O51" s="10" t="s">
        <v>43</v>
      </c>
      <c r="P51" s="9" t="s">
        <v>17</v>
      </c>
      <c r="Q51" s="10" t="s">
        <v>18</v>
      </c>
    </row>
    <row r="52" spans="1:17" ht="13.5" thickTop="1">
      <c r="A52" s="15" t="s">
        <v>19</v>
      </c>
      <c r="B52" s="3">
        <v>100</v>
      </c>
      <c r="C52" s="3">
        <v>44</v>
      </c>
      <c r="D52" s="3">
        <v>0.05</v>
      </c>
      <c r="E52" s="3">
        <v>0.4</v>
      </c>
      <c r="F52" s="3">
        <v>0.12</v>
      </c>
      <c r="G52" s="16">
        <v>154</v>
      </c>
      <c r="H52" s="3">
        <v>1.7</v>
      </c>
      <c r="I52" s="17">
        <f aca="true" t="shared" si="13" ref="I52:I63">(E52*B52*C52*D52*F52)/G52</f>
        <v>0.06857142857142856</v>
      </c>
      <c r="J52" s="17">
        <f aca="true" t="shared" si="14" ref="J52:J63">IF((H52+I52)&gt;15,"&gt;15",(H52+I52))</f>
        <v>1.7685714285714285</v>
      </c>
      <c r="K52" s="17">
        <f aca="true" t="shared" si="15" ref="K52:K63">0.9*J52</f>
        <v>1.5917142857142856</v>
      </c>
      <c r="L52" s="17">
        <f aca="true" t="shared" si="16" ref="L52:L63">IF(((H52+I52)*(1.89^1.645))&gt;15,"&gt;15",((H52+I52)*(1.89^1.645)))</f>
        <v>5.039672007173439</v>
      </c>
      <c r="M52" s="17">
        <f aca="true" t="shared" si="17" ref="M52:M63">0.9*L52</f>
        <v>4.535704806456096</v>
      </c>
      <c r="N52" s="64">
        <f aca="true" t="shared" si="18" ref="N52:N63">(LN(10)-LN(J52))/LN(1.89)</f>
        <v>2.7214515132755275</v>
      </c>
      <c r="O52" s="21">
        <v>0.0033</v>
      </c>
      <c r="P52" s="65">
        <f aca="true" t="shared" si="19" ref="P52:P63">(LN(10)-LN(K52))/LN(1.89)</f>
        <v>2.8869625888380717</v>
      </c>
      <c r="Q52" s="66">
        <v>0.0019</v>
      </c>
    </row>
    <row r="53" spans="1:17" ht="12.75">
      <c r="A53" s="15" t="s">
        <v>22</v>
      </c>
      <c r="B53" s="3">
        <v>4023</v>
      </c>
      <c r="C53" s="3">
        <v>44</v>
      </c>
      <c r="D53" s="3">
        <v>0.05</v>
      </c>
      <c r="E53" s="3">
        <v>0.4</v>
      </c>
      <c r="F53" s="3">
        <v>0.12</v>
      </c>
      <c r="G53" s="16">
        <v>154</v>
      </c>
      <c r="H53" s="3">
        <v>1.7</v>
      </c>
      <c r="I53" s="17">
        <f t="shared" si="13"/>
        <v>2.7586285714285714</v>
      </c>
      <c r="J53" s="17">
        <f t="shared" si="14"/>
        <v>4.458628571428571</v>
      </c>
      <c r="K53" s="17">
        <f t="shared" si="15"/>
        <v>4.012765714285714</v>
      </c>
      <c r="L53" s="17">
        <f t="shared" si="16"/>
        <v>12.705184104417278</v>
      </c>
      <c r="M53" s="17">
        <f t="shared" si="17"/>
        <v>11.43466569397555</v>
      </c>
      <c r="N53" s="67">
        <f t="shared" si="18"/>
        <v>1.2688866960833287</v>
      </c>
      <c r="O53" s="27">
        <v>0.102</v>
      </c>
      <c r="P53" s="68">
        <f t="shared" si="19"/>
        <v>1.434397771645873</v>
      </c>
      <c r="Q53" s="69">
        <v>0.0764</v>
      </c>
    </row>
    <row r="54" spans="1:17" ht="12.75">
      <c r="A54" s="15" t="s">
        <v>23</v>
      </c>
      <c r="B54" s="3">
        <v>100</v>
      </c>
      <c r="C54" s="3">
        <v>44</v>
      </c>
      <c r="D54" s="3">
        <v>0.05</v>
      </c>
      <c r="E54" s="3">
        <v>0.4</v>
      </c>
      <c r="F54" s="3">
        <v>0.12</v>
      </c>
      <c r="G54" s="16">
        <v>154</v>
      </c>
      <c r="H54" s="3">
        <v>1.7</v>
      </c>
      <c r="I54" s="17">
        <f t="shared" si="13"/>
        <v>0.06857142857142856</v>
      </c>
      <c r="J54" s="17">
        <f t="shared" si="14"/>
        <v>1.7685714285714285</v>
      </c>
      <c r="K54" s="17">
        <f t="shared" si="15"/>
        <v>1.5917142857142856</v>
      </c>
      <c r="L54" s="17">
        <f t="shared" si="16"/>
        <v>5.039672007173439</v>
      </c>
      <c r="M54" s="17">
        <f t="shared" si="17"/>
        <v>4.535704806456096</v>
      </c>
      <c r="N54" s="67">
        <f t="shared" si="18"/>
        <v>2.7214515132755275</v>
      </c>
      <c r="O54" s="27">
        <v>0.0033</v>
      </c>
      <c r="P54" s="68">
        <f t="shared" si="19"/>
        <v>2.8869625888380717</v>
      </c>
      <c r="Q54" s="69">
        <v>0.0019</v>
      </c>
    </row>
    <row r="55" spans="1:17" ht="12.75">
      <c r="A55" s="15" t="s">
        <v>24</v>
      </c>
      <c r="B55" s="3">
        <v>100</v>
      </c>
      <c r="C55" s="3">
        <v>44</v>
      </c>
      <c r="D55" s="3">
        <v>0.05</v>
      </c>
      <c r="E55" s="3">
        <v>0.4</v>
      </c>
      <c r="F55" s="3">
        <v>0.12</v>
      </c>
      <c r="G55" s="16">
        <v>154</v>
      </c>
      <c r="H55" s="3">
        <v>1.7</v>
      </c>
      <c r="I55" s="17">
        <f t="shared" si="13"/>
        <v>0.06857142857142856</v>
      </c>
      <c r="J55" s="17">
        <f t="shared" si="14"/>
        <v>1.7685714285714285</v>
      </c>
      <c r="K55" s="17">
        <f t="shared" si="15"/>
        <v>1.5917142857142856</v>
      </c>
      <c r="L55" s="17">
        <f t="shared" si="16"/>
        <v>5.039672007173439</v>
      </c>
      <c r="M55" s="17">
        <f t="shared" si="17"/>
        <v>4.535704806456096</v>
      </c>
      <c r="N55" s="67">
        <f t="shared" si="18"/>
        <v>2.7214515132755275</v>
      </c>
      <c r="O55" s="27">
        <v>0.0033</v>
      </c>
      <c r="P55" s="68">
        <f t="shared" si="19"/>
        <v>2.8869625888380717</v>
      </c>
      <c r="Q55" s="69">
        <v>0.0019</v>
      </c>
    </row>
    <row r="56" spans="1:17" ht="12.75">
      <c r="A56" s="15" t="s">
        <v>25</v>
      </c>
      <c r="B56" s="3">
        <v>100</v>
      </c>
      <c r="C56" s="3">
        <v>44</v>
      </c>
      <c r="D56" s="3">
        <v>0.05</v>
      </c>
      <c r="E56" s="3">
        <v>0.4</v>
      </c>
      <c r="F56" s="3">
        <v>0.12</v>
      </c>
      <c r="G56" s="16">
        <v>154</v>
      </c>
      <c r="H56" s="3">
        <v>1.7</v>
      </c>
      <c r="I56" s="17">
        <f t="shared" si="13"/>
        <v>0.06857142857142856</v>
      </c>
      <c r="J56" s="17">
        <f t="shared" si="14"/>
        <v>1.7685714285714285</v>
      </c>
      <c r="K56" s="17">
        <f t="shared" si="15"/>
        <v>1.5917142857142856</v>
      </c>
      <c r="L56" s="17">
        <f t="shared" si="16"/>
        <v>5.039672007173439</v>
      </c>
      <c r="M56" s="17">
        <f t="shared" si="17"/>
        <v>4.535704806456096</v>
      </c>
      <c r="N56" s="67">
        <f t="shared" si="18"/>
        <v>2.7214515132755275</v>
      </c>
      <c r="O56" s="27">
        <v>0.0033</v>
      </c>
      <c r="P56" s="68">
        <f t="shared" si="19"/>
        <v>2.8869625888380717</v>
      </c>
      <c r="Q56" s="69">
        <v>0.0019</v>
      </c>
    </row>
    <row r="57" spans="1:17" ht="12.75">
      <c r="A57" s="15" t="s">
        <v>26</v>
      </c>
      <c r="B57" s="3">
        <v>3954</v>
      </c>
      <c r="C57" s="3">
        <v>44</v>
      </c>
      <c r="D57" s="3">
        <v>0.05</v>
      </c>
      <c r="E57" s="3">
        <v>0.4</v>
      </c>
      <c r="F57" s="3">
        <v>0.12</v>
      </c>
      <c r="G57" s="16">
        <v>154</v>
      </c>
      <c r="H57" s="3">
        <v>1.7</v>
      </c>
      <c r="I57" s="17">
        <f t="shared" si="13"/>
        <v>2.711314285714286</v>
      </c>
      <c r="J57" s="17">
        <f t="shared" si="14"/>
        <v>4.411314285714286</v>
      </c>
      <c r="K57" s="17">
        <f t="shared" si="15"/>
        <v>3.9701828571428575</v>
      </c>
      <c r="L57" s="17">
        <f t="shared" si="16"/>
        <v>12.570358630364304</v>
      </c>
      <c r="M57" s="17">
        <f t="shared" si="17"/>
        <v>11.313322767327874</v>
      </c>
      <c r="N57" s="67">
        <f t="shared" si="18"/>
        <v>1.2856459528345967</v>
      </c>
      <c r="O57" s="27">
        <v>0.0985</v>
      </c>
      <c r="P57" s="68">
        <f t="shared" si="19"/>
        <v>1.4511570283971407</v>
      </c>
      <c r="Q57" s="69">
        <v>0.0735</v>
      </c>
    </row>
    <row r="58" spans="1:17" ht="12.75">
      <c r="A58" s="15" t="s">
        <v>27</v>
      </c>
      <c r="B58" s="3">
        <v>100</v>
      </c>
      <c r="C58" s="3">
        <v>44</v>
      </c>
      <c r="D58" s="3">
        <v>0.05</v>
      </c>
      <c r="E58" s="3">
        <v>0.4</v>
      </c>
      <c r="F58" s="3">
        <v>0.12</v>
      </c>
      <c r="G58" s="16">
        <v>154</v>
      </c>
      <c r="H58" s="3">
        <v>1.7</v>
      </c>
      <c r="I58" s="17">
        <f t="shared" si="13"/>
        <v>0.06857142857142856</v>
      </c>
      <c r="J58" s="17">
        <f t="shared" si="14"/>
        <v>1.7685714285714285</v>
      </c>
      <c r="K58" s="17">
        <f t="shared" si="15"/>
        <v>1.5917142857142856</v>
      </c>
      <c r="L58" s="17">
        <f t="shared" si="16"/>
        <v>5.039672007173439</v>
      </c>
      <c r="M58" s="17">
        <f t="shared" si="17"/>
        <v>4.535704806456096</v>
      </c>
      <c r="N58" s="67">
        <f t="shared" si="18"/>
        <v>2.7214515132755275</v>
      </c>
      <c r="O58" s="27">
        <v>0.0033</v>
      </c>
      <c r="P58" s="68">
        <f t="shared" si="19"/>
        <v>2.8869625888380717</v>
      </c>
      <c r="Q58" s="69">
        <v>0.0019</v>
      </c>
    </row>
    <row r="59" spans="1:17" ht="12.75">
      <c r="A59" s="15" t="s">
        <v>28</v>
      </c>
      <c r="B59" s="3">
        <v>2406</v>
      </c>
      <c r="C59" s="3">
        <v>44</v>
      </c>
      <c r="D59" s="3">
        <v>0.05</v>
      </c>
      <c r="E59" s="3">
        <v>0.4</v>
      </c>
      <c r="F59" s="3">
        <v>0.12</v>
      </c>
      <c r="G59" s="16">
        <v>154</v>
      </c>
      <c r="H59" s="3">
        <v>1.7</v>
      </c>
      <c r="I59" s="17">
        <f t="shared" si="13"/>
        <v>1.6498285714285716</v>
      </c>
      <c r="J59" s="17">
        <f t="shared" si="14"/>
        <v>3.3498285714285716</v>
      </c>
      <c r="K59" s="17">
        <f t="shared" si="15"/>
        <v>3.0148457142857144</v>
      </c>
      <c r="L59" s="17">
        <f t="shared" si="16"/>
        <v>9.54557842987145</v>
      </c>
      <c r="M59" s="17">
        <f t="shared" si="17"/>
        <v>8.591020586884305</v>
      </c>
      <c r="N59" s="67">
        <f t="shared" si="18"/>
        <v>1.7180580115827604</v>
      </c>
      <c r="O59" s="27">
        <v>0.0427</v>
      </c>
      <c r="P59" s="68">
        <f t="shared" si="19"/>
        <v>1.8835690871453048</v>
      </c>
      <c r="Q59" s="69">
        <v>0.0294</v>
      </c>
    </row>
    <row r="60" spans="1:17" ht="12.75">
      <c r="A60" s="15" t="s">
        <v>29</v>
      </c>
      <c r="B60" s="3">
        <v>100</v>
      </c>
      <c r="C60" s="3">
        <v>44</v>
      </c>
      <c r="D60" s="3">
        <v>0.05</v>
      </c>
      <c r="E60" s="3">
        <v>0.4</v>
      </c>
      <c r="F60" s="3">
        <v>0.12</v>
      </c>
      <c r="G60" s="16">
        <v>154</v>
      </c>
      <c r="H60" s="3">
        <v>1.7</v>
      </c>
      <c r="I60" s="17">
        <f t="shared" si="13"/>
        <v>0.06857142857142856</v>
      </c>
      <c r="J60" s="17">
        <f t="shared" si="14"/>
        <v>1.7685714285714285</v>
      </c>
      <c r="K60" s="17">
        <f t="shared" si="15"/>
        <v>1.5917142857142856</v>
      </c>
      <c r="L60" s="17">
        <f t="shared" si="16"/>
        <v>5.039672007173439</v>
      </c>
      <c r="M60" s="17">
        <f t="shared" si="17"/>
        <v>4.535704806456096</v>
      </c>
      <c r="N60" s="67">
        <f t="shared" si="18"/>
        <v>2.7214515132755275</v>
      </c>
      <c r="O60" s="27">
        <v>0.0033</v>
      </c>
      <c r="P60" s="68">
        <f t="shared" si="19"/>
        <v>2.8869625888380717</v>
      </c>
      <c r="Q60" s="69">
        <v>0.0019</v>
      </c>
    </row>
    <row r="61" spans="1:17" ht="12.75">
      <c r="A61" s="15" t="s">
        <v>30</v>
      </c>
      <c r="B61" s="3">
        <v>100</v>
      </c>
      <c r="C61" s="3">
        <v>44</v>
      </c>
      <c r="D61" s="3">
        <v>0.05</v>
      </c>
      <c r="E61" s="3">
        <v>0.4</v>
      </c>
      <c r="F61" s="3">
        <v>0.12</v>
      </c>
      <c r="G61" s="16">
        <v>154</v>
      </c>
      <c r="H61" s="3">
        <v>1.7</v>
      </c>
      <c r="I61" s="17">
        <f t="shared" si="13"/>
        <v>0.06857142857142856</v>
      </c>
      <c r="J61" s="17">
        <f t="shared" si="14"/>
        <v>1.7685714285714285</v>
      </c>
      <c r="K61" s="17">
        <f t="shared" si="15"/>
        <v>1.5917142857142856</v>
      </c>
      <c r="L61" s="17">
        <f t="shared" si="16"/>
        <v>5.039672007173439</v>
      </c>
      <c r="M61" s="17">
        <f t="shared" si="17"/>
        <v>4.535704806456096</v>
      </c>
      <c r="N61" s="67">
        <f t="shared" si="18"/>
        <v>2.7214515132755275</v>
      </c>
      <c r="O61" s="27">
        <v>0.0033</v>
      </c>
      <c r="P61" s="68">
        <f t="shared" si="19"/>
        <v>2.8869625888380717</v>
      </c>
      <c r="Q61" s="69">
        <v>0.0019</v>
      </c>
    </row>
    <row r="62" spans="1:17" ht="12.75">
      <c r="A62" s="15" t="s">
        <v>31</v>
      </c>
      <c r="B62" s="3">
        <v>84</v>
      </c>
      <c r="C62" s="3">
        <v>44</v>
      </c>
      <c r="D62" s="3">
        <v>0.05</v>
      </c>
      <c r="E62" s="3">
        <v>0.4</v>
      </c>
      <c r="F62" s="3">
        <v>0.12</v>
      </c>
      <c r="G62" s="16">
        <v>154</v>
      </c>
      <c r="H62" s="3">
        <v>1.7</v>
      </c>
      <c r="I62" s="17">
        <f t="shared" si="13"/>
        <v>0.0576</v>
      </c>
      <c r="J62" s="17">
        <f t="shared" si="14"/>
        <v>1.7576</v>
      </c>
      <c r="K62" s="17">
        <f t="shared" si="15"/>
        <v>1.5818400000000001</v>
      </c>
      <c r="L62" s="17">
        <f t="shared" si="16"/>
        <v>5.008408129132169</v>
      </c>
      <c r="M62" s="17">
        <f t="shared" si="17"/>
        <v>4.507567316218952</v>
      </c>
      <c r="N62" s="67">
        <f t="shared" si="18"/>
        <v>2.731227043625806</v>
      </c>
      <c r="O62" s="27">
        <v>0.0032</v>
      </c>
      <c r="P62" s="68">
        <f t="shared" si="19"/>
        <v>2.896738119188351</v>
      </c>
      <c r="Q62" s="69">
        <v>0.0019</v>
      </c>
    </row>
    <row r="63" spans="1:17" ht="13.5" thickBot="1">
      <c r="A63" s="29" t="s">
        <v>32</v>
      </c>
      <c r="B63" s="30">
        <v>541</v>
      </c>
      <c r="C63" s="30">
        <v>44</v>
      </c>
      <c r="D63" s="30">
        <v>0.05</v>
      </c>
      <c r="E63" s="30">
        <v>0.4</v>
      </c>
      <c r="F63" s="30">
        <v>0.12</v>
      </c>
      <c r="G63" s="31">
        <v>154</v>
      </c>
      <c r="H63" s="32">
        <v>1.7</v>
      </c>
      <c r="I63" s="17">
        <f t="shared" si="13"/>
        <v>0.3709714285714286</v>
      </c>
      <c r="J63" s="17">
        <f t="shared" si="14"/>
        <v>2.0709714285714287</v>
      </c>
      <c r="K63" s="17">
        <f t="shared" si="15"/>
        <v>1.8638742857142858</v>
      </c>
      <c r="L63" s="17">
        <f t="shared" si="16"/>
        <v>5.901382645685938</v>
      </c>
      <c r="M63" s="33">
        <f t="shared" si="17"/>
        <v>5.311244381117345</v>
      </c>
      <c r="N63" s="70">
        <f t="shared" si="18"/>
        <v>2.4734913913377254</v>
      </c>
      <c r="O63" s="37">
        <v>0.0068</v>
      </c>
      <c r="P63" s="71">
        <f t="shared" si="19"/>
        <v>2.6390024669002696</v>
      </c>
      <c r="Q63" s="72">
        <v>0.0041</v>
      </c>
    </row>
    <row r="64" spans="2:13" ht="13.5" thickTop="1">
      <c r="B64" s="3"/>
      <c r="C64" s="3"/>
      <c r="D64" s="3"/>
      <c r="E64" s="3"/>
      <c r="F64" s="3"/>
      <c r="G64" s="3"/>
      <c r="H64" s="3"/>
      <c r="I64" s="44"/>
      <c r="J64" s="44"/>
      <c r="K64" s="44"/>
      <c r="L64" s="44"/>
      <c r="M64" s="17"/>
    </row>
    <row r="65" spans="1:14" ht="13.5" thickBot="1">
      <c r="A65" s="1" t="s">
        <v>33</v>
      </c>
      <c r="B65" s="3"/>
      <c r="C65" s="3"/>
      <c r="D65" s="3"/>
      <c r="E65" s="3"/>
      <c r="F65" s="3"/>
      <c r="G65" s="3"/>
      <c r="H65" s="3"/>
      <c r="I65" s="17"/>
      <c r="J65" s="17"/>
      <c r="K65" s="17"/>
      <c r="L65" s="73"/>
      <c r="N65" s="38"/>
    </row>
    <row r="66" spans="1:17" s="50" customFormat="1" ht="55.5" thickBot="1" thickTop="1">
      <c r="A66" s="6" t="s">
        <v>2</v>
      </c>
      <c r="B66" s="7" t="s">
        <v>3</v>
      </c>
      <c r="C66" s="7" t="s">
        <v>4</v>
      </c>
      <c r="D66" s="7" t="s">
        <v>5</v>
      </c>
      <c r="E66" s="7" t="s">
        <v>6</v>
      </c>
      <c r="F66" s="7" t="s">
        <v>7</v>
      </c>
      <c r="G66" s="8" t="s">
        <v>8</v>
      </c>
      <c r="H66" s="7" t="s">
        <v>9</v>
      </c>
      <c r="I66" s="7" t="s">
        <v>10</v>
      </c>
      <c r="J66" s="7" t="s">
        <v>11</v>
      </c>
      <c r="K66" s="7" t="s">
        <v>12</v>
      </c>
      <c r="L66" s="7" t="s">
        <v>13</v>
      </c>
      <c r="M66" s="7" t="s">
        <v>14</v>
      </c>
      <c r="N66" s="74" t="s">
        <v>34</v>
      </c>
      <c r="O66" s="75" t="s">
        <v>35</v>
      </c>
      <c r="P66" s="9" t="s">
        <v>17</v>
      </c>
      <c r="Q66" s="10" t="s">
        <v>18</v>
      </c>
    </row>
    <row r="67" spans="1:17" ht="13.5" thickTop="1">
      <c r="A67" s="15" t="s">
        <v>19</v>
      </c>
      <c r="B67" s="3">
        <v>100</v>
      </c>
      <c r="C67" s="3">
        <v>219</v>
      </c>
      <c r="D67" s="3">
        <v>0.05</v>
      </c>
      <c r="E67" s="3">
        <v>0.4</v>
      </c>
      <c r="F67" s="3">
        <v>0.12</v>
      </c>
      <c r="G67" s="16">
        <v>365</v>
      </c>
      <c r="H67" s="3">
        <v>1.7</v>
      </c>
      <c r="I67" s="17">
        <f aca="true" t="shared" si="20" ref="I67:I78">(E67*B67*C67*D67*F67)/G67</f>
        <v>0.144</v>
      </c>
      <c r="J67" s="17">
        <f aca="true" t="shared" si="21" ref="J67:J78">IF((H67+I67)&gt;15,"&gt;15",(H67+I67))</f>
        <v>1.8439999999999999</v>
      </c>
      <c r="K67" s="17">
        <f aca="true" t="shared" si="22" ref="K67:K78">J67*0.9</f>
        <v>1.6596</v>
      </c>
      <c r="L67" s="17">
        <f aca="true" t="shared" si="23" ref="L67:L78">IF(((H67+I67)*(1.89^1.645))&gt;15,"&gt;15",((H67+I67)*(1.89^1.645)))</f>
        <v>5.254611168707169</v>
      </c>
      <c r="M67" s="17">
        <f>0.9*L67</f>
        <v>4.729150051836452</v>
      </c>
      <c r="N67" s="67">
        <f aca="true" t="shared" si="24" ref="N67:N78">(LN(10)-LN(J67))/LN(1.89)</f>
        <v>2.6558427681470254</v>
      </c>
      <c r="O67" s="21">
        <v>0.0039</v>
      </c>
      <c r="P67" s="20">
        <f aca="true" t="shared" si="25" ref="P67:P78">(LN(10)-LN(K67))/LN(1.89)</f>
        <v>2.8213538437095695</v>
      </c>
      <c r="Q67" s="21">
        <v>0.0024</v>
      </c>
    </row>
    <row r="68" spans="1:17" ht="12.75">
      <c r="A68" s="15" t="s">
        <v>22</v>
      </c>
      <c r="B68" s="3">
        <v>4023</v>
      </c>
      <c r="C68" s="3">
        <v>219</v>
      </c>
      <c r="D68" s="3">
        <v>0.05</v>
      </c>
      <c r="E68" s="3">
        <v>0.4</v>
      </c>
      <c r="F68" s="3">
        <v>0.12</v>
      </c>
      <c r="G68" s="16">
        <v>365</v>
      </c>
      <c r="H68" s="3">
        <v>1.7</v>
      </c>
      <c r="I68" s="17">
        <f t="shared" si="20"/>
        <v>5.79312</v>
      </c>
      <c r="J68" s="17">
        <f t="shared" si="21"/>
        <v>7.49312</v>
      </c>
      <c r="K68" s="17">
        <f t="shared" si="22"/>
        <v>6.7438080000000005</v>
      </c>
      <c r="L68" s="17" t="str">
        <f t="shared" si="23"/>
        <v>&gt;15</v>
      </c>
      <c r="M68" s="17" t="s">
        <v>20</v>
      </c>
      <c r="N68" s="67">
        <f t="shared" si="24"/>
        <v>0.45336212946008325</v>
      </c>
      <c r="O68" s="27">
        <v>0.3264</v>
      </c>
      <c r="P68" s="26">
        <f t="shared" si="25"/>
        <v>0.6188732050226275</v>
      </c>
      <c r="Q68" s="27">
        <v>0.2676</v>
      </c>
    </row>
    <row r="69" spans="1:17" ht="12.75">
      <c r="A69" s="15" t="s">
        <v>23</v>
      </c>
      <c r="B69" s="3">
        <v>100</v>
      </c>
      <c r="C69" s="3">
        <v>219</v>
      </c>
      <c r="D69" s="3">
        <v>0.05</v>
      </c>
      <c r="E69" s="3">
        <v>0.4</v>
      </c>
      <c r="F69" s="3">
        <v>0.12</v>
      </c>
      <c r="G69" s="16">
        <v>365</v>
      </c>
      <c r="H69" s="3">
        <v>1.7</v>
      </c>
      <c r="I69" s="17">
        <f t="shared" si="20"/>
        <v>0.144</v>
      </c>
      <c r="J69" s="17">
        <f t="shared" si="21"/>
        <v>1.8439999999999999</v>
      </c>
      <c r="K69" s="17">
        <f t="shared" si="22"/>
        <v>1.6596</v>
      </c>
      <c r="L69" s="17">
        <f t="shared" si="23"/>
        <v>5.254611168707169</v>
      </c>
      <c r="M69" s="17">
        <f>0.9*L69</f>
        <v>4.729150051836452</v>
      </c>
      <c r="N69" s="67">
        <f t="shared" si="24"/>
        <v>2.6558427681470254</v>
      </c>
      <c r="O69" s="27">
        <v>0.0039</v>
      </c>
      <c r="P69" s="26">
        <f t="shared" si="25"/>
        <v>2.8213538437095695</v>
      </c>
      <c r="Q69" s="27">
        <v>0.0024</v>
      </c>
    </row>
    <row r="70" spans="1:17" ht="12.75">
      <c r="A70" s="15" t="s">
        <v>24</v>
      </c>
      <c r="B70" s="3">
        <v>100</v>
      </c>
      <c r="C70" s="3">
        <v>219</v>
      </c>
      <c r="D70" s="3">
        <v>0.05</v>
      </c>
      <c r="E70" s="3">
        <v>0.4</v>
      </c>
      <c r="F70" s="3">
        <v>0.12</v>
      </c>
      <c r="G70" s="16">
        <v>365</v>
      </c>
      <c r="H70" s="3">
        <v>1.7</v>
      </c>
      <c r="I70" s="17">
        <f t="shared" si="20"/>
        <v>0.144</v>
      </c>
      <c r="J70" s="17">
        <f t="shared" si="21"/>
        <v>1.8439999999999999</v>
      </c>
      <c r="K70" s="17">
        <f t="shared" si="22"/>
        <v>1.6596</v>
      </c>
      <c r="L70" s="17">
        <f t="shared" si="23"/>
        <v>5.254611168707169</v>
      </c>
      <c r="M70" s="17">
        <f>0.9*L70</f>
        <v>4.729150051836452</v>
      </c>
      <c r="N70" s="67">
        <f t="shared" si="24"/>
        <v>2.6558427681470254</v>
      </c>
      <c r="O70" s="27">
        <v>0.0039</v>
      </c>
      <c r="P70" s="26">
        <f t="shared" si="25"/>
        <v>2.8213538437095695</v>
      </c>
      <c r="Q70" s="27">
        <v>0.0024</v>
      </c>
    </row>
    <row r="71" spans="1:17" ht="12.75">
      <c r="A71" s="15" t="s">
        <v>25</v>
      </c>
      <c r="B71" s="3">
        <v>100</v>
      </c>
      <c r="C71" s="3">
        <v>219</v>
      </c>
      <c r="D71" s="3">
        <v>0.05</v>
      </c>
      <c r="E71" s="3">
        <v>0.4</v>
      </c>
      <c r="F71" s="3">
        <v>0.12</v>
      </c>
      <c r="G71" s="16">
        <v>365</v>
      </c>
      <c r="H71" s="3">
        <v>1.7</v>
      </c>
      <c r="I71" s="17">
        <f t="shared" si="20"/>
        <v>0.144</v>
      </c>
      <c r="J71" s="17">
        <f t="shared" si="21"/>
        <v>1.8439999999999999</v>
      </c>
      <c r="K71" s="17">
        <f t="shared" si="22"/>
        <v>1.6596</v>
      </c>
      <c r="L71" s="17">
        <f t="shared" si="23"/>
        <v>5.254611168707169</v>
      </c>
      <c r="M71" s="17">
        <f>0.9*L71</f>
        <v>4.729150051836452</v>
      </c>
      <c r="N71" s="67">
        <f t="shared" si="24"/>
        <v>2.6558427681470254</v>
      </c>
      <c r="O71" s="27">
        <v>0.0039</v>
      </c>
      <c r="P71" s="26">
        <f t="shared" si="25"/>
        <v>2.8213538437095695</v>
      </c>
      <c r="Q71" s="27">
        <v>0.0024</v>
      </c>
    </row>
    <row r="72" spans="1:17" ht="12.75">
      <c r="A72" s="15" t="s">
        <v>26</v>
      </c>
      <c r="B72" s="3">
        <v>3954</v>
      </c>
      <c r="C72" s="3">
        <v>219</v>
      </c>
      <c r="D72" s="3">
        <v>0.05</v>
      </c>
      <c r="E72" s="3">
        <v>0.4</v>
      </c>
      <c r="F72" s="3">
        <v>0.12</v>
      </c>
      <c r="G72" s="16">
        <v>365</v>
      </c>
      <c r="H72" s="3">
        <v>1.7</v>
      </c>
      <c r="I72" s="17">
        <f t="shared" si="20"/>
        <v>5.69376</v>
      </c>
      <c r="J72" s="17">
        <f t="shared" si="21"/>
        <v>7.39376</v>
      </c>
      <c r="K72" s="17">
        <f t="shared" si="22"/>
        <v>6.654384</v>
      </c>
      <c r="L72" s="17" t="str">
        <f t="shared" si="23"/>
        <v>&gt;15</v>
      </c>
      <c r="M72" s="17" t="s">
        <v>20</v>
      </c>
      <c r="N72" s="67">
        <f t="shared" si="24"/>
        <v>0.4743318920312151</v>
      </c>
      <c r="O72" s="27">
        <v>0.3192</v>
      </c>
      <c r="P72" s="26">
        <f t="shared" si="25"/>
        <v>0.6398429675937598</v>
      </c>
      <c r="Q72" s="27">
        <v>0.2611</v>
      </c>
    </row>
    <row r="73" spans="1:17" ht="12.75">
      <c r="A73" s="15" t="s">
        <v>27</v>
      </c>
      <c r="B73" s="3">
        <v>100</v>
      </c>
      <c r="C73" s="3">
        <v>219</v>
      </c>
      <c r="D73" s="3">
        <v>0.05</v>
      </c>
      <c r="E73" s="3">
        <v>0.4</v>
      </c>
      <c r="F73" s="3">
        <v>0.12</v>
      </c>
      <c r="G73" s="16">
        <v>365</v>
      </c>
      <c r="H73" s="3">
        <v>1.7</v>
      </c>
      <c r="I73" s="17">
        <f t="shared" si="20"/>
        <v>0.144</v>
      </c>
      <c r="J73" s="17">
        <f t="shared" si="21"/>
        <v>1.8439999999999999</v>
      </c>
      <c r="K73" s="17">
        <f t="shared" si="22"/>
        <v>1.6596</v>
      </c>
      <c r="L73" s="17">
        <f t="shared" si="23"/>
        <v>5.254611168707169</v>
      </c>
      <c r="M73" s="17">
        <f aca="true" t="shared" si="26" ref="M73:M78">0.9*L73</f>
        <v>4.729150051836452</v>
      </c>
      <c r="N73" s="67">
        <f t="shared" si="24"/>
        <v>2.6558427681470254</v>
      </c>
      <c r="O73" s="27">
        <v>0.0039</v>
      </c>
      <c r="P73" s="26">
        <f t="shared" si="25"/>
        <v>2.8213538437095695</v>
      </c>
      <c r="Q73" s="27">
        <v>0.0024</v>
      </c>
    </row>
    <row r="74" spans="1:17" ht="12.75">
      <c r="A74" s="15" t="s">
        <v>28</v>
      </c>
      <c r="B74" s="3">
        <v>2406</v>
      </c>
      <c r="C74" s="3">
        <v>219</v>
      </c>
      <c r="D74" s="3">
        <v>0.05</v>
      </c>
      <c r="E74" s="3">
        <v>0.4</v>
      </c>
      <c r="F74" s="3">
        <v>0.12</v>
      </c>
      <c r="G74" s="16">
        <v>365</v>
      </c>
      <c r="H74" s="3">
        <v>1.7</v>
      </c>
      <c r="I74" s="17">
        <f t="shared" si="20"/>
        <v>3.4646399999999997</v>
      </c>
      <c r="J74" s="17">
        <f t="shared" si="21"/>
        <v>5.1646399999999995</v>
      </c>
      <c r="K74" s="17">
        <f t="shared" si="22"/>
        <v>4.648175999999999</v>
      </c>
      <c r="L74" s="17">
        <f t="shared" si="23"/>
        <v>14.717014656372989</v>
      </c>
      <c r="M74" s="17">
        <f t="shared" si="26"/>
        <v>13.24531319073569</v>
      </c>
      <c r="N74" s="67">
        <f t="shared" si="24"/>
        <v>1.0379732069709402</v>
      </c>
      <c r="O74" s="27">
        <v>0.1492</v>
      </c>
      <c r="P74" s="26">
        <f t="shared" si="25"/>
        <v>1.2034842825334844</v>
      </c>
      <c r="Q74" s="27">
        <v>0.1151</v>
      </c>
    </row>
    <row r="75" spans="1:17" ht="12.75">
      <c r="A75" s="15" t="s">
        <v>29</v>
      </c>
      <c r="B75" s="3">
        <v>100</v>
      </c>
      <c r="C75" s="3">
        <v>219</v>
      </c>
      <c r="D75" s="3">
        <v>0.05</v>
      </c>
      <c r="E75" s="3">
        <v>0.4</v>
      </c>
      <c r="F75" s="3">
        <v>0.12</v>
      </c>
      <c r="G75" s="16">
        <v>365</v>
      </c>
      <c r="H75" s="3">
        <v>1.7</v>
      </c>
      <c r="I75" s="17">
        <f t="shared" si="20"/>
        <v>0.144</v>
      </c>
      <c r="J75" s="17">
        <f t="shared" si="21"/>
        <v>1.8439999999999999</v>
      </c>
      <c r="K75" s="17">
        <f t="shared" si="22"/>
        <v>1.6596</v>
      </c>
      <c r="L75" s="17">
        <f t="shared" si="23"/>
        <v>5.254611168707169</v>
      </c>
      <c r="M75" s="17">
        <f t="shared" si="26"/>
        <v>4.729150051836452</v>
      </c>
      <c r="N75" s="67">
        <f t="shared" si="24"/>
        <v>2.6558427681470254</v>
      </c>
      <c r="O75" s="27">
        <v>0.0039</v>
      </c>
      <c r="P75" s="26">
        <f t="shared" si="25"/>
        <v>2.8213538437095695</v>
      </c>
      <c r="Q75" s="27">
        <v>0.0024</v>
      </c>
    </row>
    <row r="76" spans="1:17" ht="12.75">
      <c r="A76" s="15" t="s">
        <v>30</v>
      </c>
      <c r="B76" s="3">
        <v>100</v>
      </c>
      <c r="C76" s="3">
        <v>219</v>
      </c>
      <c r="D76" s="3">
        <v>0.05</v>
      </c>
      <c r="E76" s="3">
        <v>0.4</v>
      </c>
      <c r="F76" s="3">
        <v>0.12</v>
      </c>
      <c r="G76" s="16">
        <v>365</v>
      </c>
      <c r="H76" s="3">
        <v>1.7</v>
      </c>
      <c r="I76" s="17">
        <f t="shared" si="20"/>
        <v>0.144</v>
      </c>
      <c r="J76" s="17">
        <f t="shared" si="21"/>
        <v>1.8439999999999999</v>
      </c>
      <c r="K76" s="17">
        <f t="shared" si="22"/>
        <v>1.6596</v>
      </c>
      <c r="L76" s="17">
        <f t="shared" si="23"/>
        <v>5.254611168707169</v>
      </c>
      <c r="M76" s="17">
        <f t="shared" si="26"/>
        <v>4.729150051836452</v>
      </c>
      <c r="N76" s="67">
        <f t="shared" si="24"/>
        <v>2.6558427681470254</v>
      </c>
      <c r="O76" s="27">
        <v>0.0039</v>
      </c>
      <c r="P76" s="26">
        <f t="shared" si="25"/>
        <v>2.8213538437095695</v>
      </c>
      <c r="Q76" s="27">
        <v>0.0024</v>
      </c>
    </row>
    <row r="77" spans="1:17" ht="12.75">
      <c r="A77" s="15" t="s">
        <v>31</v>
      </c>
      <c r="B77" s="3">
        <v>84</v>
      </c>
      <c r="C77" s="3">
        <v>219</v>
      </c>
      <c r="D77" s="3">
        <v>0.05</v>
      </c>
      <c r="E77" s="3">
        <v>0.4</v>
      </c>
      <c r="F77" s="3">
        <v>0.12</v>
      </c>
      <c r="G77" s="16">
        <v>365</v>
      </c>
      <c r="H77" s="3">
        <v>1.7</v>
      </c>
      <c r="I77" s="17">
        <f t="shared" si="20"/>
        <v>0.12096000000000001</v>
      </c>
      <c r="J77" s="17">
        <f t="shared" si="21"/>
        <v>1.82096</v>
      </c>
      <c r="K77" s="17">
        <f t="shared" si="22"/>
        <v>1.6388639999999999</v>
      </c>
      <c r="L77" s="17">
        <f t="shared" si="23"/>
        <v>5.188957024820502</v>
      </c>
      <c r="M77" s="17">
        <f t="shared" si="26"/>
        <v>4.670061322338452</v>
      </c>
      <c r="N77" s="67">
        <f t="shared" si="24"/>
        <v>2.675594179145283</v>
      </c>
      <c r="O77" s="27">
        <v>0.0037</v>
      </c>
      <c r="P77" s="26">
        <f t="shared" si="25"/>
        <v>2.841105254707827</v>
      </c>
      <c r="Q77" s="27">
        <v>0.0023</v>
      </c>
    </row>
    <row r="78" spans="1:17" ht="13.5" thickBot="1">
      <c r="A78" s="29" t="s">
        <v>32</v>
      </c>
      <c r="B78" s="76">
        <v>541</v>
      </c>
      <c r="C78" s="30">
        <v>219</v>
      </c>
      <c r="D78" s="30">
        <v>0.05</v>
      </c>
      <c r="E78" s="30">
        <v>0.4</v>
      </c>
      <c r="F78" s="30">
        <v>0.12</v>
      </c>
      <c r="G78" s="77">
        <v>365</v>
      </c>
      <c r="H78" s="32">
        <v>1.7</v>
      </c>
      <c r="I78" s="33">
        <f t="shared" si="20"/>
        <v>0.7790399999999998</v>
      </c>
      <c r="J78" s="33">
        <f t="shared" si="21"/>
        <v>2.47904</v>
      </c>
      <c r="K78" s="33">
        <f t="shared" si="22"/>
        <v>2.231136</v>
      </c>
      <c r="L78" s="33">
        <f t="shared" si="23"/>
        <v>7.064203509583416</v>
      </c>
      <c r="M78" s="33">
        <f t="shared" si="26"/>
        <v>6.357783158625075</v>
      </c>
      <c r="N78" s="70">
        <f t="shared" si="24"/>
        <v>2.190958955522838</v>
      </c>
      <c r="O78" s="37">
        <v>0.0143</v>
      </c>
      <c r="P78" s="36">
        <f t="shared" si="25"/>
        <v>2.356470031085382</v>
      </c>
      <c r="Q78" s="37">
        <v>0.0091</v>
      </c>
    </row>
    <row r="79" spans="1:12" ht="13.5" thickTop="1">
      <c r="A79" s="1"/>
      <c r="B79" s="3"/>
      <c r="C79" s="3"/>
      <c r="D79" s="3"/>
      <c r="E79" s="3"/>
      <c r="F79" s="3"/>
      <c r="G79" s="3"/>
      <c r="H79" s="3"/>
      <c r="I79" s="17"/>
      <c r="J79" s="17"/>
      <c r="K79" s="17"/>
      <c r="L79" s="73"/>
    </row>
    <row r="80" spans="1:11" ht="13.5" thickBot="1">
      <c r="A80" s="1" t="s">
        <v>36</v>
      </c>
      <c r="B80" s="3"/>
      <c r="C80" s="3"/>
      <c r="D80" s="3"/>
      <c r="E80" s="3"/>
      <c r="F80" s="3"/>
      <c r="G80" s="3"/>
      <c r="H80" s="3"/>
      <c r="I80" s="33"/>
      <c r="J80" s="33"/>
      <c r="K80" s="33"/>
    </row>
    <row r="81" spans="1:18" s="50" customFormat="1" ht="55.5" thickBot="1" thickTop="1">
      <c r="A81" s="6" t="s">
        <v>2</v>
      </c>
      <c r="B81" s="7" t="s">
        <v>3</v>
      </c>
      <c r="C81" s="7" t="s">
        <v>4</v>
      </c>
      <c r="D81" s="7" t="s">
        <v>5</v>
      </c>
      <c r="E81" s="7" t="s">
        <v>6</v>
      </c>
      <c r="F81" s="7" t="s">
        <v>7</v>
      </c>
      <c r="G81" s="8" t="s">
        <v>8</v>
      </c>
      <c r="H81" s="7" t="s">
        <v>37</v>
      </c>
      <c r="I81" s="7" t="s">
        <v>38</v>
      </c>
      <c r="J81" s="7" t="s">
        <v>39</v>
      </c>
      <c r="K81" s="7" t="s">
        <v>40</v>
      </c>
      <c r="L81" s="45" t="s">
        <v>34</v>
      </c>
      <c r="M81" s="75" t="s">
        <v>35</v>
      </c>
      <c r="N81" s="56"/>
      <c r="O81" s="56"/>
      <c r="P81" s="56"/>
      <c r="Q81" s="56"/>
      <c r="R81" s="56"/>
    </row>
    <row r="82" spans="1:13" ht="13.5" thickTop="1">
      <c r="A82" s="15" t="s">
        <v>19</v>
      </c>
      <c r="B82" s="3">
        <v>100</v>
      </c>
      <c r="C82" s="3">
        <v>44</v>
      </c>
      <c r="D82" s="3">
        <v>0.05</v>
      </c>
      <c r="E82" s="3">
        <v>0.4</v>
      </c>
      <c r="F82" s="3">
        <v>0.12</v>
      </c>
      <c r="G82" s="16">
        <v>154</v>
      </c>
      <c r="H82" s="3">
        <v>2.2</v>
      </c>
      <c r="I82" s="17">
        <f aca="true" t="shared" si="27" ref="I82:I93">(E82*B82*C82*D82*F82)/G82</f>
        <v>0.06857142857142856</v>
      </c>
      <c r="J82" s="17">
        <f aca="true" t="shared" si="28" ref="J82:J93">IF((H82+I82)&gt;15,"&gt;15",(H82+I82))</f>
        <v>2.2685714285714287</v>
      </c>
      <c r="K82" s="17">
        <f aca="true" t="shared" si="29" ref="K82:K93">IF(((H82+I82)*(1.89^1.645))&gt;15,"&gt;15",((H82+I82)*(1.89^1.645)))</f>
        <v>6.464458115825058</v>
      </c>
      <c r="L82" s="64">
        <f aca="true" t="shared" si="30" ref="L82:L93">(LN(10)-LN(J82))/LN(1.89)</f>
        <v>2.3303311061352376</v>
      </c>
      <c r="M82" s="21">
        <v>0.0099</v>
      </c>
    </row>
    <row r="83" spans="1:13" ht="12.75">
      <c r="A83" s="15" t="s">
        <v>22</v>
      </c>
      <c r="B83" s="3">
        <v>4023</v>
      </c>
      <c r="C83" s="3">
        <v>44</v>
      </c>
      <c r="D83" s="3">
        <v>0.05</v>
      </c>
      <c r="E83" s="3">
        <v>0.4</v>
      </c>
      <c r="F83" s="3">
        <v>0.12</v>
      </c>
      <c r="G83" s="16">
        <v>154</v>
      </c>
      <c r="H83" s="3">
        <v>2.2</v>
      </c>
      <c r="I83" s="17">
        <f t="shared" si="27"/>
        <v>2.7586285714285714</v>
      </c>
      <c r="J83" s="17">
        <f t="shared" si="28"/>
        <v>4.958628571428571</v>
      </c>
      <c r="K83" s="17">
        <f t="shared" si="29"/>
        <v>14.129970213068896</v>
      </c>
      <c r="L83" s="67">
        <f t="shared" si="30"/>
        <v>1.101918662683141</v>
      </c>
      <c r="M83" s="27">
        <v>0.1357</v>
      </c>
    </row>
    <row r="84" spans="1:13" ht="12.75">
      <c r="A84" s="15" t="s">
        <v>23</v>
      </c>
      <c r="B84" s="3">
        <v>100</v>
      </c>
      <c r="C84" s="3">
        <v>44</v>
      </c>
      <c r="D84" s="3">
        <v>0.05</v>
      </c>
      <c r="E84" s="3">
        <v>0.4</v>
      </c>
      <c r="F84" s="3">
        <v>0.12</v>
      </c>
      <c r="G84" s="16">
        <v>154</v>
      </c>
      <c r="H84" s="3">
        <v>2.2</v>
      </c>
      <c r="I84" s="17">
        <f t="shared" si="27"/>
        <v>0.06857142857142856</v>
      </c>
      <c r="J84" s="17">
        <f t="shared" si="28"/>
        <v>2.2685714285714287</v>
      </c>
      <c r="K84" s="17">
        <f t="shared" si="29"/>
        <v>6.464458115825058</v>
      </c>
      <c r="L84" s="67">
        <f t="shared" si="30"/>
        <v>2.3303311061352376</v>
      </c>
      <c r="M84" s="27">
        <v>0.0099</v>
      </c>
    </row>
    <row r="85" spans="1:13" ht="12.75">
      <c r="A85" s="15" t="s">
        <v>24</v>
      </c>
      <c r="B85" s="3">
        <v>100</v>
      </c>
      <c r="C85" s="3">
        <v>44</v>
      </c>
      <c r="D85" s="3">
        <v>0.05</v>
      </c>
      <c r="E85" s="3">
        <v>0.4</v>
      </c>
      <c r="F85" s="3">
        <v>0.12</v>
      </c>
      <c r="G85" s="16">
        <v>154</v>
      </c>
      <c r="H85" s="3">
        <v>2.2</v>
      </c>
      <c r="I85" s="17">
        <f t="shared" si="27"/>
        <v>0.06857142857142856</v>
      </c>
      <c r="J85" s="17">
        <f t="shared" si="28"/>
        <v>2.2685714285714287</v>
      </c>
      <c r="K85" s="17">
        <f t="shared" si="29"/>
        <v>6.464458115825058</v>
      </c>
      <c r="L85" s="67">
        <f t="shared" si="30"/>
        <v>2.3303311061352376</v>
      </c>
      <c r="M85" s="27">
        <v>0.0099</v>
      </c>
    </row>
    <row r="86" spans="1:13" ht="12.75">
      <c r="A86" s="15" t="s">
        <v>25</v>
      </c>
      <c r="B86" s="3">
        <v>100</v>
      </c>
      <c r="C86" s="3">
        <v>44</v>
      </c>
      <c r="D86" s="3">
        <v>0.05</v>
      </c>
      <c r="E86" s="3">
        <v>0.4</v>
      </c>
      <c r="F86" s="3">
        <v>0.12</v>
      </c>
      <c r="G86" s="16">
        <v>154</v>
      </c>
      <c r="H86" s="3">
        <v>2.2</v>
      </c>
      <c r="I86" s="17">
        <f t="shared" si="27"/>
        <v>0.06857142857142856</v>
      </c>
      <c r="J86" s="17">
        <f t="shared" si="28"/>
        <v>2.2685714285714287</v>
      </c>
      <c r="K86" s="17">
        <f t="shared" si="29"/>
        <v>6.464458115825058</v>
      </c>
      <c r="L86" s="67">
        <f t="shared" si="30"/>
        <v>2.3303311061352376</v>
      </c>
      <c r="M86" s="27">
        <v>0.0099</v>
      </c>
    </row>
    <row r="87" spans="1:13" ht="12.75">
      <c r="A87" s="15" t="s">
        <v>26</v>
      </c>
      <c r="B87" s="3">
        <v>3954</v>
      </c>
      <c r="C87" s="3">
        <v>44</v>
      </c>
      <c r="D87" s="3">
        <v>0.05</v>
      </c>
      <c r="E87" s="3">
        <v>0.4</v>
      </c>
      <c r="F87" s="3">
        <v>0.12</v>
      </c>
      <c r="G87" s="16">
        <v>154</v>
      </c>
      <c r="H87" s="3">
        <v>2.2</v>
      </c>
      <c r="I87" s="17">
        <f t="shared" si="27"/>
        <v>2.711314285714286</v>
      </c>
      <c r="J87" s="17">
        <f t="shared" si="28"/>
        <v>4.911314285714286</v>
      </c>
      <c r="K87" s="17">
        <f t="shared" si="29"/>
        <v>13.995144739015922</v>
      </c>
      <c r="L87" s="67">
        <f t="shared" si="30"/>
        <v>1.1169798824520385</v>
      </c>
      <c r="M87" s="27">
        <v>0.1314</v>
      </c>
    </row>
    <row r="88" spans="1:13" ht="12.75">
      <c r="A88" s="15" t="s">
        <v>27</v>
      </c>
      <c r="B88" s="3">
        <v>100</v>
      </c>
      <c r="C88" s="3">
        <v>44</v>
      </c>
      <c r="D88" s="3">
        <v>0.05</v>
      </c>
      <c r="E88" s="3">
        <v>0.4</v>
      </c>
      <c r="F88" s="3">
        <v>0.12</v>
      </c>
      <c r="G88" s="16">
        <v>154</v>
      </c>
      <c r="H88" s="3">
        <v>2.2</v>
      </c>
      <c r="I88" s="17">
        <f t="shared" si="27"/>
        <v>0.06857142857142856</v>
      </c>
      <c r="J88" s="17">
        <f t="shared" si="28"/>
        <v>2.2685714285714287</v>
      </c>
      <c r="K88" s="17">
        <f t="shared" si="29"/>
        <v>6.464458115825058</v>
      </c>
      <c r="L88" s="67">
        <f t="shared" si="30"/>
        <v>2.3303311061352376</v>
      </c>
      <c r="M88" s="27">
        <v>0.0099</v>
      </c>
    </row>
    <row r="89" spans="1:13" ht="12.75">
      <c r="A89" s="15" t="s">
        <v>28</v>
      </c>
      <c r="B89" s="3">
        <v>2406</v>
      </c>
      <c r="C89" s="3">
        <v>44</v>
      </c>
      <c r="D89" s="3">
        <v>0.05</v>
      </c>
      <c r="E89" s="3">
        <v>0.4</v>
      </c>
      <c r="F89" s="3">
        <v>0.12</v>
      </c>
      <c r="G89" s="16">
        <v>154</v>
      </c>
      <c r="H89" s="3">
        <v>2.2</v>
      </c>
      <c r="I89" s="17">
        <f t="shared" si="27"/>
        <v>1.6498285714285716</v>
      </c>
      <c r="J89" s="17">
        <f t="shared" si="28"/>
        <v>3.8498285714285716</v>
      </c>
      <c r="K89" s="17">
        <f t="shared" si="29"/>
        <v>10.970364538523068</v>
      </c>
      <c r="L89" s="67">
        <f t="shared" si="30"/>
        <v>1.4995149508969685</v>
      </c>
      <c r="M89" s="27">
        <v>0.0668</v>
      </c>
    </row>
    <row r="90" spans="1:13" ht="12.75">
      <c r="A90" s="15" t="s">
        <v>29</v>
      </c>
      <c r="B90" s="3">
        <v>100</v>
      </c>
      <c r="C90" s="3">
        <v>44</v>
      </c>
      <c r="D90" s="3">
        <v>0.05</v>
      </c>
      <c r="E90" s="3">
        <v>0.4</v>
      </c>
      <c r="F90" s="3">
        <v>0.12</v>
      </c>
      <c r="G90" s="16">
        <v>154</v>
      </c>
      <c r="H90" s="3">
        <v>2.2</v>
      </c>
      <c r="I90" s="17">
        <f t="shared" si="27"/>
        <v>0.06857142857142856</v>
      </c>
      <c r="J90" s="17">
        <f t="shared" si="28"/>
        <v>2.2685714285714287</v>
      </c>
      <c r="K90" s="17">
        <f t="shared" si="29"/>
        <v>6.464458115825058</v>
      </c>
      <c r="L90" s="67">
        <f t="shared" si="30"/>
        <v>2.3303311061352376</v>
      </c>
      <c r="M90" s="27">
        <v>0.0099</v>
      </c>
    </row>
    <row r="91" spans="1:13" ht="12.75">
      <c r="A91" s="15" t="s">
        <v>30</v>
      </c>
      <c r="B91" s="3">
        <v>100</v>
      </c>
      <c r="C91" s="3">
        <v>44</v>
      </c>
      <c r="D91" s="3">
        <v>0.05</v>
      </c>
      <c r="E91" s="3">
        <v>0.4</v>
      </c>
      <c r="F91" s="3">
        <v>0.12</v>
      </c>
      <c r="G91" s="16">
        <v>154</v>
      </c>
      <c r="H91" s="3">
        <v>2.2</v>
      </c>
      <c r="I91" s="17">
        <f t="shared" si="27"/>
        <v>0.06857142857142856</v>
      </c>
      <c r="J91" s="17">
        <f t="shared" si="28"/>
        <v>2.2685714285714287</v>
      </c>
      <c r="K91" s="17">
        <f t="shared" si="29"/>
        <v>6.464458115825058</v>
      </c>
      <c r="L91" s="67">
        <f t="shared" si="30"/>
        <v>2.3303311061352376</v>
      </c>
      <c r="M91" s="27">
        <v>0.0099</v>
      </c>
    </row>
    <row r="92" spans="1:13" ht="12.75">
      <c r="A92" s="15" t="s">
        <v>31</v>
      </c>
      <c r="B92" s="3">
        <v>84</v>
      </c>
      <c r="C92" s="3">
        <v>44</v>
      </c>
      <c r="D92" s="3">
        <v>0.05</v>
      </c>
      <c r="E92" s="3">
        <v>0.4</v>
      </c>
      <c r="F92" s="3">
        <v>0.12</v>
      </c>
      <c r="G92" s="16">
        <v>154</v>
      </c>
      <c r="H92" s="3">
        <v>2.2</v>
      </c>
      <c r="I92" s="17">
        <f t="shared" si="27"/>
        <v>0.0576</v>
      </c>
      <c r="J92" s="17">
        <f t="shared" si="28"/>
        <v>2.2576</v>
      </c>
      <c r="K92" s="17">
        <f t="shared" si="29"/>
        <v>6.433194237783788</v>
      </c>
      <c r="L92" s="67">
        <f t="shared" si="30"/>
        <v>2.3379468477486025</v>
      </c>
      <c r="M92" s="27">
        <v>0.0096</v>
      </c>
    </row>
    <row r="93" spans="1:13" ht="13.5" thickBot="1">
      <c r="A93" s="29" t="s">
        <v>32</v>
      </c>
      <c r="B93" s="30">
        <v>541</v>
      </c>
      <c r="C93" s="30">
        <v>44</v>
      </c>
      <c r="D93" s="30">
        <v>0.05</v>
      </c>
      <c r="E93" s="30">
        <v>0.4</v>
      </c>
      <c r="F93" s="30">
        <v>0.12</v>
      </c>
      <c r="G93" s="31">
        <v>154</v>
      </c>
      <c r="H93" s="32">
        <v>2.2</v>
      </c>
      <c r="I93" s="33">
        <f t="shared" si="27"/>
        <v>0.3709714285714286</v>
      </c>
      <c r="J93" s="33">
        <f t="shared" si="28"/>
        <v>2.5709714285714287</v>
      </c>
      <c r="K93" s="33">
        <f t="shared" si="29"/>
        <v>7.326168754337557</v>
      </c>
      <c r="L93" s="70">
        <f t="shared" si="30"/>
        <v>2.1337585907994807</v>
      </c>
      <c r="M93" s="37">
        <v>0.0166</v>
      </c>
    </row>
    <row r="94" ht="13.5" thickTop="1"/>
  </sheetData>
  <printOptions/>
  <pageMargins left="0.43" right="0.4" top="1" bottom="1" header="0.5" footer="0.5"/>
  <pageSetup horizontalDpi="600" verticalDpi="600" orientation="landscape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Terragraphics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Terragraphics</dc:creator>
  <cp:keywords/>
  <dc:description/>
  <cp:lastModifiedBy>Terragraphics</cp:lastModifiedBy>
  <cp:lastPrinted>1999-01-21T16:59:02Z</cp:lastPrinted>
  <dcterms:created xsi:type="dcterms:W3CDTF">1999-01-15T22:46:00Z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