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1801" yWindow="4245" windowWidth="12120" windowHeight="6780" tabRatio="630" activeTab="1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/>
  <calcPr fullCalcOnLoad="1"/>
</workbook>
</file>

<file path=xl/sharedStrings.xml><?xml version="1.0" encoding="utf-8"?>
<sst xmlns="http://schemas.openxmlformats.org/spreadsheetml/2006/main" count="419" uniqueCount="146">
  <si>
    <t>Cond ID</t>
  </si>
  <si>
    <t>Stack Gas Emissions</t>
  </si>
  <si>
    <t>HW</t>
  </si>
  <si>
    <t>PM</t>
  </si>
  <si>
    <t>SVM</t>
  </si>
  <si>
    <t>LVM</t>
  </si>
  <si>
    <t>Ash</t>
  </si>
  <si>
    <t>O2</t>
  </si>
  <si>
    <t>Moisture</t>
  </si>
  <si>
    <t>gr/dscf</t>
  </si>
  <si>
    <t>ppmv</t>
  </si>
  <si>
    <t>Spike</t>
  </si>
  <si>
    <t>mg/dscm</t>
  </si>
  <si>
    <t>dscfm</t>
  </si>
  <si>
    <t>%</t>
  </si>
  <si>
    <t>°F</t>
  </si>
  <si>
    <t>EPA ID No.</t>
  </si>
  <si>
    <t>Facility Name</t>
  </si>
  <si>
    <t>Facility Location</t>
  </si>
  <si>
    <t>Channelview</t>
  </si>
  <si>
    <t>Unit ID Name/No.</t>
  </si>
  <si>
    <t>Combustor Characteristics</t>
  </si>
  <si>
    <t>None</t>
  </si>
  <si>
    <t>APCS Characteristics</t>
  </si>
  <si>
    <t xml:space="preserve">     Report Name/Date</t>
  </si>
  <si>
    <t xml:space="preserve">     Testing Dates</t>
  </si>
  <si>
    <t xml:space="preserve">     Cond. Description</t>
  </si>
  <si>
    <t>Units</t>
  </si>
  <si>
    <t>Cond Avg</t>
  </si>
  <si>
    <t>Cond ID No.</t>
  </si>
  <si>
    <t>Process Information</t>
  </si>
  <si>
    <t>Combustion Temperature</t>
  </si>
  <si>
    <t>Re-Certification of Compliance for F-65630 Hot Oil Heater and Utility Boilers;8/6/97</t>
  </si>
  <si>
    <t>lb/hr</t>
  </si>
  <si>
    <t xml:space="preserve">     Report Preparer</t>
  </si>
  <si>
    <t>Waste Min Inc.</t>
  </si>
  <si>
    <t>Glycolic fuel liquids</t>
  </si>
  <si>
    <t>CO emissions only; no feed analysis</t>
  </si>
  <si>
    <t>y</t>
  </si>
  <si>
    <t>Stack Characteristics</t>
  </si>
  <si>
    <t xml:space="preserve">    Diameter (ft)</t>
  </si>
  <si>
    <t xml:space="preserve">    Height (ft)</t>
  </si>
  <si>
    <t>Soot Blowing</t>
  </si>
  <si>
    <t>Permit Status</t>
  </si>
  <si>
    <t>TXD083472266</t>
  </si>
  <si>
    <t>TX</t>
  </si>
  <si>
    <t xml:space="preserve">F-65630 Hot Oil Heater </t>
  </si>
  <si>
    <t>Liq</t>
  </si>
  <si>
    <t>Liq HW</t>
  </si>
  <si>
    <t>Non-HW liq</t>
  </si>
  <si>
    <t>Feedstreams</t>
  </si>
  <si>
    <t>1004C1</t>
  </si>
  <si>
    <t>Hazardous Wastes</t>
  </si>
  <si>
    <t>Haz Waste Description</t>
  </si>
  <si>
    <t>Other Sister Facilities</t>
  </si>
  <si>
    <t>Supplemental Fuel</t>
  </si>
  <si>
    <t xml:space="preserve">     Content</t>
  </si>
  <si>
    <t xml:space="preserve">     Testing Firm</t>
  </si>
  <si>
    <t>CoC; min combustion temperature</t>
  </si>
  <si>
    <t>Capacity (MMBtu/hr)</t>
  </si>
  <si>
    <t>Antimony</t>
  </si>
  <si>
    <t>g/hr</t>
  </si>
  <si>
    <t>Arsenic</t>
  </si>
  <si>
    <t>Barium</t>
  </si>
  <si>
    <t>Beryllium</t>
  </si>
  <si>
    <t>Cadmium</t>
  </si>
  <si>
    <t>Chromium</t>
  </si>
  <si>
    <t>Lead</t>
  </si>
  <si>
    <t>Mercury</t>
  </si>
  <si>
    <t>Silver</t>
  </si>
  <si>
    <t>Thallium</t>
  </si>
  <si>
    <t>BIF Feedrate Limits</t>
  </si>
  <si>
    <t>7% O2</t>
  </si>
  <si>
    <t>Source Description</t>
  </si>
  <si>
    <t xml:space="preserve">    Gas Velocity (ft/sec)</t>
  </si>
  <si>
    <t xml:space="preserve">    Gas Temperature (°F)</t>
  </si>
  <si>
    <t>Phase II ID No.</t>
  </si>
  <si>
    <t>Tier I for metals and chlorine</t>
  </si>
  <si>
    <t xml:space="preserve">    City</t>
  </si>
  <si>
    <t xml:space="preserve">    State</t>
  </si>
  <si>
    <t>Comments</t>
  </si>
  <si>
    <t>CO (RA)</t>
  </si>
  <si>
    <t>CO (MHRA)</t>
  </si>
  <si>
    <t>*</t>
  </si>
  <si>
    <t>Feed Rate</t>
  </si>
  <si>
    <t>Feedstream Description</t>
  </si>
  <si>
    <t>Lyondell Chemical Co.</t>
  </si>
  <si>
    <t>Yes (during run #3 of test condition 1)</t>
  </si>
  <si>
    <t>CoC; max waste and ash feedrates</t>
  </si>
  <si>
    <t>PM, CO; feed for ash, metals, chloride</t>
  </si>
  <si>
    <t>Re-Certification of Compliance for F-65630 Hot Oil Heater and Utility Boilers; 8/31/98</t>
  </si>
  <si>
    <t>Sampling Train 1</t>
  </si>
  <si>
    <t>Stack Gas Flowrate</t>
  </si>
  <si>
    <t>Temperature</t>
  </si>
  <si>
    <t>F</t>
  </si>
  <si>
    <t>1004C2</t>
  </si>
  <si>
    <t>Feedrate</t>
  </si>
  <si>
    <t>Thermal Feedrate</t>
  </si>
  <si>
    <t>Vapor fuel</t>
  </si>
  <si>
    <t>Natural gas</t>
  </si>
  <si>
    <t>MMBtu/hr</t>
  </si>
  <si>
    <t>Feedrate MTEC Calculations</t>
  </si>
  <si>
    <t>ug/dscm</t>
  </si>
  <si>
    <t>1004C3</t>
  </si>
  <si>
    <t>HWC Burn Status (Date if Terminated)</t>
  </si>
  <si>
    <t xml:space="preserve">     Cond Dates</t>
  </si>
  <si>
    <t>R1</t>
  </si>
  <si>
    <t>R2</t>
  </si>
  <si>
    <t>R3</t>
  </si>
  <si>
    <t>Total</t>
  </si>
  <si>
    <t>Glycolic</t>
  </si>
  <si>
    <t>Tk-635</t>
  </si>
  <si>
    <t>D-951</t>
  </si>
  <si>
    <t>Hot oil heater, 138 MM Btu/hr with Ljunstrom combustion air preheater</t>
  </si>
  <si>
    <t>Liquid-fired boiler</t>
  </si>
  <si>
    <t>Cond Description</t>
  </si>
  <si>
    <t>Feedstream Number</t>
  </si>
  <si>
    <t>Feed Class</t>
  </si>
  <si>
    <t>E1</t>
  </si>
  <si>
    <t>Liq non-HW</t>
  </si>
  <si>
    <t>Process vapors</t>
  </si>
  <si>
    <t>Combustor Class</t>
  </si>
  <si>
    <t>Number of Sister Facilities</t>
  </si>
  <si>
    <t>APCS Detailed Acronym</t>
  </si>
  <si>
    <t>APCS General Class</t>
  </si>
  <si>
    <t>Combustor Type</t>
  </si>
  <si>
    <t>source</t>
  </si>
  <si>
    <t>cond</t>
  </si>
  <si>
    <t>emiss</t>
  </si>
  <si>
    <t>feed</t>
  </si>
  <si>
    <t>process</t>
  </si>
  <si>
    <t>Liquid injection, process heater</t>
  </si>
  <si>
    <t>F1</t>
  </si>
  <si>
    <t>F2</t>
  </si>
  <si>
    <t>Misc. Fuel</t>
  </si>
  <si>
    <t>F3</t>
  </si>
  <si>
    <t>NG</t>
  </si>
  <si>
    <t>F4</t>
  </si>
  <si>
    <t>F5</t>
  </si>
  <si>
    <t>F6</t>
  </si>
  <si>
    <t>Chlorine</t>
  </si>
  <si>
    <t>Feed Class 2</t>
  </si>
  <si>
    <t>Non-HW</t>
  </si>
  <si>
    <t>MF</t>
  </si>
  <si>
    <t>Heating Value</t>
  </si>
  <si>
    <t>Btu/lb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</si>
</sst>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mmmm\ d\,\ yyyy"/>
    <numFmt numFmtId="168" formatCode="0.00000"/>
    <numFmt numFmtId="169" formatCode="0.000000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167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6" fillId="0" borderId="0" xfId="0" applyFont="1" applyAlignment="1">
      <alignment/>
    </xf>
    <xf numFmtId="2" fontId="4" fillId="0" borderId="0" xfId="0" applyNumberFormat="1" applyFont="1" applyAlignment="1">
      <alignment/>
    </xf>
    <xf numFmtId="17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126</v>
      </c>
    </row>
    <row r="2" ht="12.75">
      <c r="A2" t="s">
        <v>127</v>
      </c>
    </row>
    <row r="3" ht="12.75">
      <c r="A3" t="s">
        <v>128</v>
      </c>
    </row>
    <row r="4" ht="12.75">
      <c r="A4" t="s">
        <v>129</v>
      </c>
    </row>
    <row r="5" ht="12.75">
      <c r="A5" t="s">
        <v>130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2"/>
  <sheetViews>
    <sheetView tabSelected="1" workbookViewId="0" topLeftCell="B1">
      <selection activeCell="A1" sqref="A1"/>
    </sheetView>
  </sheetViews>
  <sheetFormatPr defaultColWidth="9.140625" defaultRowHeight="12.75"/>
  <cols>
    <col min="1" max="1" width="9.140625" style="1" hidden="1" customWidth="1"/>
    <col min="2" max="2" width="24.57421875" style="1" customWidth="1"/>
    <col min="3" max="3" width="52.8515625" style="1" customWidth="1"/>
    <col min="4" max="4" width="9.00390625" style="1" customWidth="1"/>
    <col min="5" max="16384" width="11.421875" style="1" customWidth="1"/>
  </cols>
  <sheetData>
    <row r="1" ht="12.75">
      <c r="B1" s="2" t="s">
        <v>73</v>
      </c>
    </row>
    <row r="3" spans="2:3" ht="12.75">
      <c r="B3" s="1" t="s">
        <v>76</v>
      </c>
      <c r="C3" s="3">
        <v>1004</v>
      </c>
    </row>
    <row r="4" spans="2:3" ht="12.75">
      <c r="B4" s="1" t="s">
        <v>16</v>
      </c>
      <c r="C4" s="1" t="s">
        <v>44</v>
      </c>
    </row>
    <row r="5" spans="2:3" ht="12.75">
      <c r="B5" s="1" t="s">
        <v>17</v>
      </c>
      <c r="C5" s="1" t="s">
        <v>86</v>
      </c>
    </row>
    <row r="6" ht="12.75">
      <c r="B6" s="1" t="s">
        <v>18</v>
      </c>
    </row>
    <row r="7" spans="2:3" ht="12.75">
      <c r="B7" s="1" t="s">
        <v>78</v>
      </c>
      <c r="C7" s="1" t="s">
        <v>19</v>
      </c>
    </row>
    <row r="8" spans="2:3" ht="12.75">
      <c r="B8" s="1" t="s">
        <v>79</v>
      </c>
      <c r="C8" s="1" t="s">
        <v>45</v>
      </c>
    </row>
    <row r="9" spans="2:3" ht="12.75">
      <c r="B9" s="1" t="s">
        <v>20</v>
      </c>
      <c r="C9" s="1" t="s">
        <v>46</v>
      </c>
    </row>
    <row r="10" spans="2:3" ht="12.75">
      <c r="B10" s="1" t="s">
        <v>54</v>
      </c>
      <c r="C10" s="1" t="s">
        <v>22</v>
      </c>
    </row>
    <row r="11" spans="2:3" ht="12.75">
      <c r="B11" s="1" t="s">
        <v>122</v>
      </c>
      <c r="C11" s="3">
        <v>0</v>
      </c>
    </row>
    <row r="12" spans="2:3" ht="12.75">
      <c r="B12" s="1" t="s">
        <v>121</v>
      </c>
      <c r="C12" s="1" t="s">
        <v>114</v>
      </c>
    </row>
    <row r="13" spans="2:3" ht="12.75">
      <c r="B13" s="1" t="s">
        <v>125</v>
      </c>
      <c r="C13" s="1" t="s">
        <v>131</v>
      </c>
    </row>
    <row r="14" spans="2:3" s="16" customFormat="1" ht="25.5">
      <c r="B14" s="16" t="s">
        <v>21</v>
      </c>
      <c r="C14" s="16" t="s">
        <v>113</v>
      </c>
    </row>
    <row r="15" spans="2:3" ht="12.75">
      <c r="B15" s="1" t="s">
        <v>59</v>
      </c>
      <c r="C15" s="3">
        <v>138</v>
      </c>
    </row>
    <row r="16" spans="2:3" ht="12.75">
      <c r="B16" s="1" t="s">
        <v>42</v>
      </c>
      <c r="C16" s="1" t="s">
        <v>87</v>
      </c>
    </row>
    <row r="17" spans="2:3" ht="12.75">
      <c r="B17" s="1" t="s">
        <v>123</v>
      </c>
      <c r="C17" s="1" t="s">
        <v>22</v>
      </c>
    </row>
    <row r="18" ht="12.75">
      <c r="B18" s="1" t="s">
        <v>124</v>
      </c>
    </row>
    <row r="19" ht="12.75">
      <c r="B19" s="1" t="s">
        <v>23</v>
      </c>
    </row>
    <row r="20" spans="2:3" ht="12.75">
      <c r="B20" s="1" t="s">
        <v>52</v>
      </c>
      <c r="C20" s="1" t="s">
        <v>47</v>
      </c>
    </row>
    <row r="21" spans="2:3" ht="12.75">
      <c r="B21" s="1" t="s">
        <v>53</v>
      </c>
      <c r="C21" s="1" t="s">
        <v>36</v>
      </c>
    </row>
    <row r="22" spans="2:3" ht="12.75">
      <c r="B22" s="1" t="s">
        <v>55</v>
      </c>
      <c r="C22" s="1" t="s">
        <v>99</v>
      </c>
    </row>
    <row r="23" ht="12.75">
      <c r="C23" s="1" t="s">
        <v>120</v>
      </c>
    </row>
    <row r="25" ht="12.75">
      <c r="B25" s="1" t="s">
        <v>39</v>
      </c>
    </row>
    <row r="26" spans="2:3" ht="12.75">
      <c r="B26" s="1" t="s">
        <v>40</v>
      </c>
      <c r="C26" s="3">
        <v>7</v>
      </c>
    </row>
    <row r="27" spans="2:3" ht="12.75">
      <c r="B27" s="1" t="s">
        <v>41</v>
      </c>
      <c r="C27" s="3">
        <v>150</v>
      </c>
    </row>
    <row r="28" spans="2:3" ht="12.75">
      <c r="B28" s="1" t="s">
        <v>74</v>
      </c>
      <c r="C28" s="3">
        <v>24.4</v>
      </c>
    </row>
    <row r="29" spans="2:3" ht="12.75">
      <c r="B29" s="1" t="s">
        <v>75</v>
      </c>
      <c r="C29" s="3">
        <v>286</v>
      </c>
    </row>
    <row r="31" spans="2:3" ht="12.75">
      <c r="B31" s="1" t="s">
        <v>43</v>
      </c>
      <c r="C31" s="1" t="s">
        <v>77</v>
      </c>
    </row>
    <row r="32" s="16" customFormat="1" ht="25.5">
      <c r="B32" s="16" t="s">
        <v>104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A1" sqref="A1:A16384"/>
    </sheetView>
  </sheetViews>
  <sheetFormatPr defaultColWidth="9.140625" defaultRowHeight="12.75"/>
  <cols>
    <col min="1" max="1" width="9.140625" style="0" hidden="1" customWidth="1"/>
    <col min="2" max="2" width="25.00390625" style="0" customWidth="1"/>
    <col min="3" max="3" width="50.7109375" style="0" customWidth="1"/>
  </cols>
  <sheetData>
    <row r="1" ht="12.75">
      <c r="B1" s="14" t="s">
        <v>115</v>
      </c>
    </row>
    <row r="3" ht="12.75">
      <c r="B3" s="15" t="s">
        <v>51</v>
      </c>
    </row>
    <row r="4" ht="12.75">
      <c r="B4" s="15"/>
    </row>
    <row r="5" spans="2:3" s="4" customFormat="1" ht="25.5">
      <c r="B5" s="4" t="s">
        <v>24</v>
      </c>
      <c r="C5" s="4" t="s">
        <v>32</v>
      </c>
    </row>
    <row r="6" spans="2:3" s="1" customFormat="1" ht="12.75">
      <c r="B6" s="1" t="s">
        <v>34</v>
      </c>
      <c r="C6" s="3" t="s">
        <v>35</v>
      </c>
    </row>
    <row r="7" spans="2:3" s="1" customFormat="1" ht="12.75">
      <c r="B7" s="1" t="s">
        <v>57</v>
      </c>
      <c r="C7" s="3" t="s">
        <v>35</v>
      </c>
    </row>
    <row r="8" spans="2:3" s="1" customFormat="1" ht="12.75">
      <c r="B8" s="1" t="s">
        <v>25</v>
      </c>
      <c r="C8" s="5">
        <v>34189</v>
      </c>
    </row>
    <row r="9" spans="2:3" s="1" customFormat="1" ht="12.75">
      <c r="B9" s="1" t="s">
        <v>105</v>
      </c>
      <c r="C9" s="13">
        <v>34181</v>
      </c>
    </row>
    <row r="10" spans="2:3" s="1" customFormat="1" ht="12.75">
      <c r="B10" s="1" t="s">
        <v>26</v>
      </c>
      <c r="C10" s="1" t="s">
        <v>58</v>
      </c>
    </row>
    <row r="11" spans="2:3" s="1" customFormat="1" ht="12.75">
      <c r="B11" s="1" t="s">
        <v>56</v>
      </c>
      <c r="C11" s="3" t="s">
        <v>37</v>
      </c>
    </row>
    <row r="12" s="1" customFormat="1" ht="12.75"/>
    <row r="13" spans="2:3" s="1" customFormat="1" ht="12.75">
      <c r="B13" s="15" t="s">
        <v>95</v>
      </c>
      <c r="C13" s="3"/>
    </row>
    <row r="14" spans="2:3" s="1" customFormat="1" ht="12.75">
      <c r="B14" s="15"/>
      <c r="C14" s="3"/>
    </row>
    <row r="15" spans="2:3" s="1" customFormat="1" ht="25.5">
      <c r="B15" s="4" t="s">
        <v>24</v>
      </c>
      <c r="C15" s="4" t="s">
        <v>90</v>
      </c>
    </row>
    <row r="16" spans="2:3" s="1" customFormat="1" ht="12.75">
      <c r="B16" s="1" t="s">
        <v>34</v>
      </c>
      <c r="C16" s="3" t="s">
        <v>35</v>
      </c>
    </row>
    <row r="17" spans="2:3" s="1" customFormat="1" ht="12.75">
      <c r="B17" s="1" t="s">
        <v>57</v>
      </c>
      <c r="C17" s="3" t="s">
        <v>35</v>
      </c>
    </row>
    <row r="18" spans="2:3" s="1" customFormat="1" ht="12.75">
      <c r="B18" s="1" t="s">
        <v>25</v>
      </c>
      <c r="C18" s="5">
        <v>34537</v>
      </c>
    </row>
    <row r="19" spans="2:3" s="1" customFormat="1" ht="12.75">
      <c r="B19" s="1" t="s">
        <v>105</v>
      </c>
      <c r="C19" s="13">
        <v>34515</v>
      </c>
    </row>
    <row r="20" spans="2:3" s="1" customFormat="1" ht="12.75">
      <c r="B20" s="1" t="s">
        <v>26</v>
      </c>
      <c r="C20" s="1" t="s">
        <v>88</v>
      </c>
    </row>
    <row r="21" spans="2:3" s="1" customFormat="1" ht="12.75">
      <c r="B21" s="1" t="s">
        <v>56</v>
      </c>
      <c r="C21" s="3" t="s">
        <v>89</v>
      </c>
    </row>
    <row r="22" s="1" customFormat="1" ht="12.75">
      <c r="C22" s="3"/>
    </row>
    <row r="23" s="1" customFormat="1" ht="12.75">
      <c r="B23" s="15" t="s">
        <v>103</v>
      </c>
    </row>
    <row r="24" spans="2:3" s="1" customFormat="1" ht="12.75">
      <c r="B24" s="15"/>
      <c r="C24" s="3"/>
    </row>
    <row r="25" spans="2:3" s="1" customFormat="1" ht="25.5">
      <c r="B25" s="4" t="s">
        <v>24</v>
      </c>
      <c r="C25" s="4" t="s">
        <v>90</v>
      </c>
    </row>
    <row r="26" spans="2:3" s="1" customFormat="1" ht="12.75">
      <c r="B26" s="1" t="s">
        <v>34</v>
      </c>
      <c r="C26" s="3" t="s">
        <v>35</v>
      </c>
    </row>
    <row r="27" spans="2:3" s="1" customFormat="1" ht="12.75">
      <c r="B27" s="1" t="s">
        <v>57</v>
      </c>
      <c r="C27" s="3" t="s">
        <v>35</v>
      </c>
    </row>
    <row r="28" spans="2:3" s="1" customFormat="1" ht="12.75">
      <c r="B28" s="1" t="s">
        <v>25</v>
      </c>
      <c r="C28" s="5">
        <v>34531</v>
      </c>
    </row>
    <row r="29" spans="2:3" s="1" customFormat="1" ht="12.75">
      <c r="B29" s="1" t="s">
        <v>105</v>
      </c>
      <c r="C29" s="13">
        <v>34515</v>
      </c>
    </row>
    <row r="30" spans="2:3" s="1" customFormat="1" ht="12.75">
      <c r="B30" s="1" t="s">
        <v>26</v>
      </c>
      <c r="C30" s="1" t="s">
        <v>58</v>
      </c>
    </row>
    <row r="31" spans="2:3" s="1" customFormat="1" ht="12.75">
      <c r="B31" s="1" t="s">
        <v>56</v>
      </c>
      <c r="C31" s="3" t="s">
        <v>37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workbookViewId="0" topLeftCell="B1">
      <selection activeCell="G23" sqref="G23:M23"/>
    </sheetView>
  </sheetViews>
  <sheetFormatPr defaultColWidth="9.140625" defaultRowHeight="12.75"/>
  <cols>
    <col min="1" max="1" width="9.140625" style="1" hidden="1" customWidth="1"/>
    <col min="2" max="2" width="15.8515625" style="1" customWidth="1"/>
    <col min="3" max="3" width="10.00390625" style="1" bestFit="1" customWidth="1"/>
    <col min="4" max="4" width="7.140625" style="1" customWidth="1"/>
    <col min="5" max="5" width="6.00390625" style="1" customWidth="1"/>
    <col min="6" max="6" width="2.8515625" style="1" customWidth="1"/>
    <col min="7" max="7" width="8.421875" style="1" customWidth="1"/>
    <col min="8" max="8" width="2.8515625" style="1" customWidth="1"/>
    <col min="9" max="9" width="7.140625" style="1" customWidth="1"/>
    <col min="10" max="10" width="2.7109375" style="1" customWidth="1"/>
    <col min="11" max="11" width="8.28125" style="1" customWidth="1"/>
    <col min="12" max="12" width="5.00390625" style="1" customWidth="1"/>
    <col min="13" max="16384" width="11.421875" style="1" customWidth="1"/>
  </cols>
  <sheetData>
    <row r="1" spans="2:3" ht="12.75">
      <c r="B1" s="2" t="s">
        <v>1</v>
      </c>
      <c r="C1" s="2"/>
    </row>
    <row r="3" spans="2:12" ht="12.75">
      <c r="B3" s="1" t="s">
        <v>0</v>
      </c>
      <c r="C3" s="1" t="s">
        <v>80</v>
      </c>
      <c r="D3" s="1" t="s">
        <v>27</v>
      </c>
      <c r="E3" s="1" t="s">
        <v>72</v>
      </c>
      <c r="G3" s="6"/>
      <c r="H3" s="6"/>
      <c r="I3" s="6"/>
      <c r="J3" s="6"/>
      <c r="K3" s="6"/>
      <c r="L3" s="7"/>
    </row>
    <row r="4" spans="7:12" ht="12.75">
      <c r="G4" s="6"/>
      <c r="H4" s="6"/>
      <c r="I4" s="6"/>
      <c r="J4" s="6"/>
      <c r="K4" s="6"/>
      <c r="L4" s="6"/>
    </row>
    <row r="5" spans="7:12" ht="12.75">
      <c r="G5" s="6"/>
      <c r="H5" s="6"/>
      <c r="I5" s="6"/>
      <c r="J5" s="6"/>
      <c r="K5" s="6"/>
      <c r="L5" s="6"/>
    </row>
    <row r="6" spans="1:13" ht="12.75">
      <c r="A6" s="1">
        <v>1</v>
      </c>
      <c r="B6" s="2" t="s">
        <v>51</v>
      </c>
      <c r="C6" s="2"/>
      <c r="G6" s="6" t="s">
        <v>106</v>
      </c>
      <c r="H6" s="6"/>
      <c r="I6" s="6" t="s">
        <v>107</v>
      </c>
      <c r="J6" s="6"/>
      <c r="K6" s="6" t="s">
        <v>108</v>
      </c>
      <c r="L6" s="6"/>
      <c r="M6" s="6" t="s">
        <v>28</v>
      </c>
    </row>
    <row r="8" spans="2:13" ht="12.75">
      <c r="B8" s="1" t="s">
        <v>81</v>
      </c>
      <c r="C8" s="1" t="s">
        <v>118</v>
      </c>
      <c r="D8" s="1" t="s">
        <v>10</v>
      </c>
      <c r="E8" s="1" t="s">
        <v>38</v>
      </c>
      <c r="M8" s="9">
        <v>1.85</v>
      </c>
    </row>
    <row r="9" spans="2:13" ht="12.75">
      <c r="B9" s="1" t="s">
        <v>82</v>
      </c>
      <c r="C9" s="1" t="s">
        <v>118</v>
      </c>
      <c r="D9" s="1" t="s">
        <v>10</v>
      </c>
      <c r="E9" s="1" t="s">
        <v>38</v>
      </c>
      <c r="M9" s="9">
        <v>2.13</v>
      </c>
    </row>
    <row r="11" spans="1:13" ht="12.75">
      <c r="A11" s="1">
        <v>2</v>
      </c>
      <c r="B11" s="2" t="s">
        <v>95</v>
      </c>
      <c r="G11" s="6" t="s">
        <v>106</v>
      </c>
      <c r="H11" s="6"/>
      <c r="I11" s="6" t="s">
        <v>107</v>
      </c>
      <c r="J11" s="6"/>
      <c r="K11" s="6" t="s">
        <v>108</v>
      </c>
      <c r="L11" s="6"/>
      <c r="M11" s="6" t="s">
        <v>28</v>
      </c>
    </row>
    <row r="13" spans="2:13" ht="12.75">
      <c r="B13" s="1" t="s">
        <v>82</v>
      </c>
      <c r="C13" s="1" t="s">
        <v>118</v>
      </c>
      <c r="D13" s="1" t="s">
        <v>10</v>
      </c>
      <c r="E13" s="1" t="s">
        <v>38</v>
      </c>
      <c r="G13" s="1">
        <v>1.98</v>
      </c>
      <c r="I13" s="1">
        <v>2.07</v>
      </c>
      <c r="K13" s="1">
        <v>1.9</v>
      </c>
      <c r="M13" s="1">
        <v>1.98</v>
      </c>
    </row>
    <row r="14" spans="2:13" ht="12.75">
      <c r="B14" s="1" t="s">
        <v>81</v>
      </c>
      <c r="C14" s="1" t="s">
        <v>118</v>
      </c>
      <c r="D14" s="1" t="s">
        <v>10</v>
      </c>
      <c r="E14" s="1" t="s">
        <v>38</v>
      </c>
      <c r="G14" s="1">
        <v>1.5</v>
      </c>
      <c r="I14" s="1">
        <v>1.49</v>
      </c>
      <c r="K14" s="1">
        <v>1.55</v>
      </c>
      <c r="M14" s="1">
        <v>1.5</v>
      </c>
    </row>
    <row r="15" spans="2:13" ht="12.75">
      <c r="B15" s="1" t="s">
        <v>3</v>
      </c>
      <c r="C15" s="1" t="s">
        <v>118</v>
      </c>
      <c r="D15" s="1" t="s">
        <v>9</v>
      </c>
      <c r="E15" s="1" t="s">
        <v>38</v>
      </c>
      <c r="G15" s="1">
        <v>0.0101</v>
      </c>
      <c r="I15" s="1">
        <v>0.0117</v>
      </c>
      <c r="K15" s="1">
        <v>0.0354</v>
      </c>
      <c r="M15" s="1">
        <v>0.0194</v>
      </c>
    </row>
    <row r="17" spans="2:4" ht="12.75">
      <c r="B17" s="1" t="s">
        <v>91</v>
      </c>
      <c r="C17" s="1" t="s">
        <v>3</v>
      </c>
      <c r="D17" s="1" t="s">
        <v>118</v>
      </c>
    </row>
    <row r="18" spans="2:13" ht="12.75">
      <c r="B18" s="1" t="s">
        <v>92</v>
      </c>
      <c r="D18" s="1" t="s">
        <v>13</v>
      </c>
      <c r="G18" s="1">
        <v>35696</v>
      </c>
      <c r="I18" s="1">
        <v>32301</v>
      </c>
      <c r="K18" s="1">
        <v>32747</v>
      </c>
      <c r="M18" s="10">
        <f>AVERAGE(G18,I18,K18)</f>
        <v>33581.333333333336</v>
      </c>
    </row>
    <row r="19" spans="2:13" ht="12.75">
      <c r="B19" s="1" t="s">
        <v>7</v>
      </c>
      <c r="D19" s="1" t="s">
        <v>14</v>
      </c>
      <c r="G19" s="1">
        <v>7.5</v>
      </c>
      <c r="I19" s="1">
        <v>7.6</v>
      </c>
      <c r="K19" s="1">
        <v>6.6</v>
      </c>
      <c r="M19" s="9">
        <f>AVERAGE(G19,I19,K19)</f>
        <v>7.233333333333333</v>
      </c>
    </row>
    <row r="20" spans="2:13" ht="12.75">
      <c r="B20" s="1" t="s">
        <v>8</v>
      </c>
      <c r="D20" s="1" t="s">
        <v>14</v>
      </c>
      <c r="G20" s="1">
        <v>15.1</v>
      </c>
      <c r="I20" s="1">
        <v>16</v>
      </c>
      <c r="K20" s="1">
        <v>16.3</v>
      </c>
      <c r="M20" s="9">
        <f>AVERAGE(G20,I20,K20)</f>
        <v>15.800000000000002</v>
      </c>
    </row>
    <row r="21" spans="2:13" ht="12.75">
      <c r="B21" s="1" t="s">
        <v>93</v>
      </c>
      <c r="D21" s="1" t="s">
        <v>94</v>
      </c>
      <c r="G21" s="1">
        <v>289</v>
      </c>
      <c r="I21" s="1">
        <v>289</v>
      </c>
      <c r="K21" s="1">
        <v>290</v>
      </c>
      <c r="M21" s="9">
        <f>AVERAGE(G21,I21,K21)</f>
        <v>289.3333333333333</v>
      </c>
    </row>
    <row r="23" spans="1:13" ht="12.75">
      <c r="A23" s="1">
        <v>3</v>
      </c>
      <c r="B23" s="2" t="s">
        <v>103</v>
      </c>
      <c r="G23" s="6" t="s">
        <v>106</v>
      </c>
      <c r="H23" s="6"/>
      <c r="I23" s="6" t="s">
        <v>107</v>
      </c>
      <c r="J23" s="6"/>
      <c r="K23" s="6" t="s">
        <v>108</v>
      </c>
      <c r="L23" s="6"/>
      <c r="M23" s="6" t="s">
        <v>28</v>
      </c>
    </row>
    <row r="25" spans="2:13" ht="12.75">
      <c r="B25" s="1" t="s">
        <v>82</v>
      </c>
      <c r="C25" s="1" t="s">
        <v>118</v>
      </c>
      <c r="D25" s="1" t="s">
        <v>10</v>
      </c>
      <c r="E25" s="1" t="s">
        <v>38</v>
      </c>
      <c r="M25" s="1">
        <v>16.4</v>
      </c>
    </row>
    <row r="26" spans="2:13" ht="12.75" customHeight="1">
      <c r="B26" s="1" t="s">
        <v>81</v>
      </c>
      <c r="C26" s="1" t="s">
        <v>118</v>
      </c>
      <c r="D26" s="1" t="s">
        <v>10</v>
      </c>
      <c r="E26" s="1" t="s">
        <v>38</v>
      </c>
      <c r="M26" s="1">
        <v>6.1</v>
      </c>
    </row>
    <row r="27" ht="12" customHeight="1"/>
    <row r="37" ht="6" customHeight="1"/>
    <row r="38" spans="2:3" ht="12.75">
      <c r="B38" s="2"/>
      <c r="C38" s="2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BK69"/>
  <sheetViews>
    <sheetView zoomScale="75" zoomScaleNormal="75" workbookViewId="0" topLeftCell="A1">
      <selection activeCell="C6" sqref="C6"/>
    </sheetView>
  </sheetViews>
  <sheetFormatPr defaultColWidth="9.140625" defaultRowHeight="12.75"/>
  <cols>
    <col min="1" max="1" width="0.13671875" style="1" customWidth="1"/>
    <col min="2" max="2" width="20.140625" style="1" customWidth="1"/>
    <col min="3" max="3" width="5.00390625" style="1" customWidth="1"/>
    <col min="4" max="4" width="8.28125" style="1" customWidth="1"/>
    <col min="5" max="5" width="1.7109375" style="1" customWidth="1"/>
    <col min="6" max="6" width="16.140625" style="1" customWidth="1"/>
    <col min="7" max="7" width="2.421875" style="1" customWidth="1"/>
    <col min="8" max="8" width="14.8515625" style="1" customWidth="1"/>
    <col min="9" max="9" width="1.7109375" style="1" customWidth="1"/>
    <col min="10" max="10" width="12.7109375" style="1" customWidth="1"/>
    <col min="11" max="11" width="3.8515625" style="1" customWidth="1"/>
    <col min="12" max="12" width="9.421875" style="1" customWidth="1"/>
    <col min="13" max="13" width="2.421875" style="1" customWidth="1"/>
    <col min="14" max="14" width="14.140625" style="1" customWidth="1"/>
    <col min="15" max="15" width="3.00390625" style="1" customWidth="1"/>
    <col min="16" max="16" width="13.421875" style="1" customWidth="1"/>
    <col min="17" max="17" width="1.8515625" style="1" customWidth="1"/>
    <col min="18" max="18" width="12.8515625" style="1" customWidth="1"/>
    <col min="19" max="19" width="3.140625" style="1" customWidth="1"/>
    <col min="20" max="20" width="10.8515625" style="1" customWidth="1"/>
    <col min="21" max="21" width="3.7109375" style="1" customWidth="1"/>
    <col min="22" max="22" width="18.421875" style="1" customWidth="1"/>
    <col min="23" max="23" width="4.8515625" style="1" customWidth="1"/>
    <col min="24" max="24" width="16.00390625" style="1" customWidth="1"/>
    <col min="25" max="25" width="3.57421875" style="1" customWidth="1"/>
    <col min="26" max="26" width="16.8515625" style="1" customWidth="1"/>
    <col min="27" max="27" width="3.7109375" style="1" customWidth="1"/>
    <col min="28" max="28" width="11.00390625" style="1" customWidth="1"/>
    <col min="29" max="29" width="5.00390625" style="1" customWidth="1"/>
    <col min="30" max="30" width="15.8515625" style="1" customWidth="1"/>
    <col min="31" max="31" width="3.7109375" style="1" customWidth="1"/>
    <col min="32" max="32" width="16.421875" style="1" customWidth="1"/>
    <col min="33" max="33" width="4.28125" style="1" customWidth="1"/>
    <col min="34" max="34" width="15.7109375" style="1" customWidth="1"/>
    <col min="35" max="35" width="3.421875" style="1" customWidth="1"/>
    <col min="36" max="36" width="12.57421875" style="1" customWidth="1"/>
    <col min="37" max="37" width="3.8515625" style="1" customWidth="1"/>
    <col min="38" max="38" width="14.57421875" style="1" customWidth="1"/>
    <col min="39" max="39" width="3.00390625" style="1" customWidth="1"/>
    <col min="40" max="40" width="15.140625" style="1" customWidth="1"/>
    <col min="41" max="41" width="3.140625" style="1" customWidth="1"/>
    <col min="42" max="42" width="14.421875" style="1" customWidth="1"/>
    <col min="43" max="43" width="2.421875" style="1" customWidth="1"/>
    <col min="44" max="44" width="18.28125" style="1" customWidth="1"/>
    <col min="45" max="45" width="2.00390625" style="1" customWidth="1"/>
    <col min="46" max="46" width="15.7109375" style="1" customWidth="1"/>
    <col min="47" max="47" width="2.140625" style="1" customWidth="1"/>
    <col min="48" max="48" width="13.28125" style="1" customWidth="1"/>
    <col min="49" max="49" width="2.8515625" style="1" customWidth="1"/>
    <col min="50" max="50" width="13.7109375" style="1" customWidth="1"/>
    <col min="51" max="51" width="1.8515625" style="1" customWidth="1"/>
    <col min="52" max="52" width="14.421875" style="1" customWidth="1"/>
    <col min="53" max="53" width="2.00390625" style="1" customWidth="1"/>
    <col min="54" max="54" width="7.140625" style="1" customWidth="1"/>
    <col min="55" max="55" width="2.140625" style="1" customWidth="1"/>
    <col min="56" max="56" width="7.00390625" style="1" customWidth="1"/>
    <col min="57" max="57" width="2.8515625" style="1" customWidth="1"/>
    <col min="58" max="58" width="7.00390625" style="1" customWidth="1"/>
    <col min="59" max="62" width="8.421875" style="1" customWidth="1"/>
    <col min="63" max="63" width="6.7109375" style="1" customWidth="1"/>
    <col min="64" max="16384" width="11.421875" style="1" customWidth="1"/>
  </cols>
  <sheetData>
    <row r="3" spans="2:3" ht="12.75">
      <c r="B3" s="2" t="s">
        <v>50</v>
      </c>
      <c r="C3" s="2"/>
    </row>
    <row r="4" ht="12" customHeight="1"/>
    <row r="5" spans="61:63" ht="12.75">
      <c r="BI5" s="6"/>
      <c r="BJ5" s="6"/>
      <c r="BK5" s="6"/>
    </row>
    <row r="6" spans="1:52" ht="12.75">
      <c r="A6" s="1" t="s">
        <v>83</v>
      </c>
      <c r="B6" s="2" t="s">
        <v>51</v>
      </c>
      <c r="C6" s="2"/>
      <c r="F6" s="6" t="s">
        <v>106</v>
      </c>
      <c r="G6" s="6"/>
      <c r="H6" s="6" t="s">
        <v>107</v>
      </c>
      <c r="I6" s="6"/>
      <c r="J6" s="6" t="s">
        <v>108</v>
      </c>
      <c r="K6" s="6"/>
      <c r="L6" s="6" t="s">
        <v>28</v>
      </c>
      <c r="N6" s="6" t="s">
        <v>106</v>
      </c>
      <c r="O6" s="6"/>
      <c r="P6" s="6" t="s">
        <v>107</v>
      </c>
      <c r="Q6" s="6"/>
      <c r="R6" s="6" t="s">
        <v>108</v>
      </c>
      <c r="S6" s="6"/>
      <c r="T6" s="6" t="s">
        <v>28</v>
      </c>
      <c r="V6" s="6" t="s">
        <v>106</v>
      </c>
      <c r="W6" s="6"/>
      <c r="X6" s="6" t="s">
        <v>107</v>
      </c>
      <c r="Y6" s="6"/>
      <c r="Z6" s="6" t="s">
        <v>108</v>
      </c>
      <c r="AA6" s="6"/>
      <c r="AB6" s="6" t="s">
        <v>28</v>
      </c>
      <c r="AD6" s="6"/>
      <c r="AE6" s="6"/>
      <c r="AF6" s="6"/>
      <c r="AG6" s="6"/>
      <c r="AH6" s="6"/>
      <c r="AI6" s="6"/>
      <c r="AJ6" s="6"/>
      <c r="AL6" s="6"/>
      <c r="AM6" s="6"/>
      <c r="AN6" s="6"/>
      <c r="AO6" s="6"/>
      <c r="AP6" s="6"/>
      <c r="AQ6" s="6"/>
      <c r="AR6" s="6"/>
      <c r="AT6" s="6"/>
      <c r="AU6" s="6"/>
      <c r="AV6" s="6"/>
      <c r="AW6" s="6"/>
      <c r="AX6" s="6"/>
      <c r="AY6" s="6"/>
      <c r="AZ6" s="6"/>
    </row>
    <row r="7" spans="2:52" ht="12.75">
      <c r="B7" s="2"/>
      <c r="C7" s="2"/>
      <c r="F7" s="6"/>
      <c r="G7" s="6"/>
      <c r="H7" s="6"/>
      <c r="I7" s="6"/>
      <c r="J7" s="6"/>
      <c r="K7" s="6"/>
      <c r="L7" s="6"/>
      <c r="N7" s="6"/>
      <c r="O7" s="6"/>
      <c r="P7" s="6"/>
      <c r="Q7" s="6"/>
      <c r="R7" s="6"/>
      <c r="S7" s="6"/>
      <c r="T7" s="6"/>
      <c r="V7" s="6"/>
      <c r="W7" s="6"/>
      <c r="X7" s="6"/>
      <c r="Y7" s="6"/>
      <c r="Z7" s="6"/>
      <c r="AA7" s="6"/>
      <c r="AB7" s="6"/>
      <c r="AD7" s="6"/>
      <c r="AE7" s="6"/>
      <c r="AF7" s="6"/>
      <c r="AG7" s="6"/>
      <c r="AH7" s="6"/>
      <c r="AI7" s="6"/>
      <c r="AJ7" s="6"/>
      <c r="AL7" s="6"/>
      <c r="AM7" s="6"/>
      <c r="AN7" s="6"/>
      <c r="AO7" s="6"/>
      <c r="AP7" s="6"/>
      <c r="AQ7" s="6"/>
      <c r="AR7" s="6"/>
      <c r="AT7" s="6"/>
      <c r="AU7" s="6"/>
      <c r="AV7" s="6"/>
      <c r="AW7" s="6"/>
      <c r="AX7" s="6"/>
      <c r="AY7" s="6"/>
      <c r="AZ7" s="6"/>
    </row>
    <row r="8" spans="2:52" ht="12.75">
      <c r="B8" s="17" t="s">
        <v>116</v>
      </c>
      <c r="F8" s="6" t="s">
        <v>132</v>
      </c>
      <c r="G8" s="6"/>
      <c r="H8" s="6" t="s">
        <v>132</v>
      </c>
      <c r="I8" s="6"/>
      <c r="J8" s="6" t="s">
        <v>132</v>
      </c>
      <c r="K8" s="6"/>
      <c r="L8" s="6" t="s">
        <v>132</v>
      </c>
      <c r="M8" s="6"/>
      <c r="N8" s="6" t="s">
        <v>133</v>
      </c>
      <c r="O8" s="6"/>
      <c r="P8" s="6" t="s">
        <v>133</v>
      </c>
      <c r="Q8" s="6"/>
      <c r="R8" s="6" t="s">
        <v>133</v>
      </c>
      <c r="S8" s="6"/>
      <c r="T8" s="6" t="s">
        <v>133</v>
      </c>
      <c r="U8" s="6"/>
      <c r="V8" s="6" t="s">
        <v>135</v>
      </c>
      <c r="W8" s="6"/>
      <c r="X8" s="6" t="s">
        <v>135</v>
      </c>
      <c r="Y8" s="6"/>
      <c r="Z8" s="6" t="s">
        <v>135</v>
      </c>
      <c r="AA8" s="6"/>
      <c r="AB8" s="6" t="s">
        <v>135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</row>
    <row r="9" spans="2:52" ht="12.75">
      <c r="B9" s="17" t="s">
        <v>117</v>
      </c>
      <c r="F9" s="6" t="s">
        <v>48</v>
      </c>
      <c r="G9" s="6"/>
      <c r="H9" s="6" t="s">
        <v>48</v>
      </c>
      <c r="I9" s="6"/>
      <c r="J9" s="6" t="s">
        <v>48</v>
      </c>
      <c r="K9" s="6"/>
      <c r="L9" s="6" t="s">
        <v>48</v>
      </c>
      <c r="M9" s="6"/>
      <c r="N9" s="6" t="s">
        <v>119</v>
      </c>
      <c r="O9" s="6"/>
      <c r="P9" s="6" t="s">
        <v>119</v>
      </c>
      <c r="Q9" s="6"/>
      <c r="R9" s="6" t="s">
        <v>119</v>
      </c>
      <c r="S9" s="6"/>
      <c r="T9" s="6" t="s">
        <v>119</v>
      </c>
      <c r="U9" s="6"/>
      <c r="V9" s="6" t="s">
        <v>134</v>
      </c>
      <c r="W9" s="6"/>
      <c r="X9" s="6" t="s">
        <v>134</v>
      </c>
      <c r="Y9" s="6"/>
      <c r="Z9" s="6" t="s">
        <v>134</v>
      </c>
      <c r="AA9" s="6"/>
      <c r="AB9" s="6" t="s">
        <v>134</v>
      </c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</row>
    <row r="10" spans="2:52" ht="12.75">
      <c r="B10" s="1" t="s">
        <v>85</v>
      </c>
      <c r="F10" s="6" t="s">
        <v>110</v>
      </c>
      <c r="G10" s="6"/>
      <c r="H10" s="6" t="s">
        <v>110</v>
      </c>
      <c r="I10" s="6"/>
      <c r="J10" s="6" t="s">
        <v>110</v>
      </c>
      <c r="K10" s="6"/>
      <c r="L10" s="6" t="s">
        <v>110</v>
      </c>
      <c r="M10" s="6"/>
      <c r="N10" s="6" t="s">
        <v>111</v>
      </c>
      <c r="O10" s="6"/>
      <c r="P10" s="6" t="s">
        <v>111</v>
      </c>
      <c r="Q10" s="6"/>
      <c r="R10" s="6" t="s">
        <v>111</v>
      </c>
      <c r="S10" s="6"/>
      <c r="T10" s="6" t="s">
        <v>111</v>
      </c>
      <c r="U10" s="6"/>
      <c r="V10" s="6" t="s">
        <v>112</v>
      </c>
      <c r="W10" s="6"/>
      <c r="X10" s="6" t="s">
        <v>112</v>
      </c>
      <c r="Y10" s="6"/>
      <c r="Z10" s="6" t="s">
        <v>112</v>
      </c>
      <c r="AA10" s="6"/>
      <c r="AB10" s="6" t="s">
        <v>112</v>
      </c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</row>
    <row r="11" spans="2:52" ht="12.75">
      <c r="B11" s="1" t="s">
        <v>84</v>
      </c>
      <c r="D11" s="1" t="s">
        <v>33</v>
      </c>
      <c r="F11" s="6">
        <v>1557</v>
      </c>
      <c r="G11" s="6"/>
      <c r="H11" s="6">
        <v>1557</v>
      </c>
      <c r="I11" s="6"/>
      <c r="J11" s="6">
        <v>1557</v>
      </c>
      <c r="K11" s="6"/>
      <c r="L11" s="6">
        <v>1557</v>
      </c>
      <c r="M11" s="6"/>
      <c r="N11" s="6">
        <v>4486</v>
      </c>
      <c r="O11" s="6"/>
      <c r="P11" s="6">
        <v>4486</v>
      </c>
      <c r="Q11" s="6"/>
      <c r="R11" s="6">
        <v>4486</v>
      </c>
      <c r="S11" s="6"/>
      <c r="T11" s="6">
        <v>4486</v>
      </c>
      <c r="U11" s="6"/>
      <c r="V11" s="6">
        <v>1.27</v>
      </c>
      <c r="W11" s="6"/>
      <c r="X11" s="6">
        <v>1.27</v>
      </c>
      <c r="Y11" s="6"/>
      <c r="Z11" s="6">
        <v>1.27</v>
      </c>
      <c r="AA11" s="6"/>
      <c r="AB11" s="6">
        <v>1.27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6:52" ht="12.75"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6:52" ht="12.75"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52" ht="12.75">
      <c r="A14" s="1" t="s">
        <v>83</v>
      </c>
      <c r="B14" s="2" t="s">
        <v>95</v>
      </c>
      <c r="F14" s="6" t="s">
        <v>106</v>
      </c>
      <c r="G14" s="6"/>
      <c r="H14" s="6" t="s">
        <v>107</v>
      </c>
      <c r="I14" s="6"/>
      <c r="J14" s="6" t="s">
        <v>108</v>
      </c>
      <c r="K14" s="6"/>
      <c r="L14" s="6" t="s">
        <v>28</v>
      </c>
      <c r="M14" s="6"/>
      <c r="N14" s="6" t="s">
        <v>106</v>
      </c>
      <c r="O14" s="6"/>
      <c r="P14" s="6" t="s">
        <v>107</v>
      </c>
      <c r="Q14" s="6"/>
      <c r="R14" s="6" t="s">
        <v>108</v>
      </c>
      <c r="S14" s="6"/>
      <c r="T14" s="6" t="s">
        <v>28</v>
      </c>
      <c r="U14" s="6"/>
      <c r="V14" s="6" t="s">
        <v>106</v>
      </c>
      <c r="W14" s="6"/>
      <c r="X14" s="6" t="s">
        <v>107</v>
      </c>
      <c r="Y14" s="6"/>
      <c r="Z14" s="6" t="s">
        <v>108</v>
      </c>
      <c r="AA14" s="6"/>
      <c r="AB14" s="6" t="s">
        <v>28</v>
      </c>
      <c r="AC14" s="6"/>
      <c r="AD14" s="6" t="s">
        <v>106</v>
      </c>
      <c r="AE14" s="6"/>
      <c r="AF14" s="6" t="s">
        <v>107</v>
      </c>
      <c r="AG14" s="6"/>
      <c r="AH14" s="6" t="s">
        <v>108</v>
      </c>
      <c r="AI14" s="6"/>
      <c r="AJ14" s="6" t="s">
        <v>28</v>
      </c>
      <c r="AK14" s="6"/>
      <c r="AL14" s="6" t="s">
        <v>106</v>
      </c>
      <c r="AM14" s="6"/>
      <c r="AN14" s="6" t="s">
        <v>107</v>
      </c>
      <c r="AO14" s="6"/>
      <c r="AP14" s="6" t="s">
        <v>108</v>
      </c>
      <c r="AQ14" s="6"/>
      <c r="AR14" s="6" t="s">
        <v>28</v>
      </c>
      <c r="AS14" s="6"/>
      <c r="AT14" s="6" t="s">
        <v>106</v>
      </c>
      <c r="AU14" s="6"/>
      <c r="AV14" s="6" t="s">
        <v>107</v>
      </c>
      <c r="AW14" s="6"/>
      <c r="AX14" s="6" t="s">
        <v>108</v>
      </c>
      <c r="AY14" s="6"/>
      <c r="AZ14" s="6" t="s">
        <v>28</v>
      </c>
    </row>
    <row r="15" spans="6:52" ht="12.75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2:52" ht="12.75">
      <c r="B16" s="17" t="s">
        <v>116</v>
      </c>
      <c r="F16" s="6" t="s">
        <v>132</v>
      </c>
      <c r="G16" s="6"/>
      <c r="H16" s="6" t="s">
        <v>132</v>
      </c>
      <c r="I16" s="6"/>
      <c r="J16" s="6" t="s">
        <v>132</v>
      </c>
      <c r="K16" s="6"/>
      <c r="L16" s="6" t="s">
        <v>132</v>
      </c>
      <c r="M16" s="6"/>
      <c r="N16" s="6" t="s">
        <v>133</v>
      </c>
      <c r="O16" s="6"/>
      <c r="P16" s="6" t="s">
        <v>133</v>
      </c>
      <c r="Q16" s="6"/>
      <c r="R16" s="6" t="s">
        <v>133</v>
      </c>
      <c r="S16" s="6"/>
      <c r="T16" s="6" t="s">
        <v>133</v>
      </c>
      <c r="U16" s="6"/>
      <c r="V16" s="6" t="s">
        <v>135</v>
      </c>
      <c r="W16" s="6"/>
      <c r="X16" s="6" t="s">
        <v>135</v>
      </c>
      <c r="Y16" s="6"/>
      <c r="Z16" s="6" t="s">
        <v>135</v>
      </c>
      <c r="AA16" s="6"/>
      <c r="AB16" s="6" t="s">
        <v>135</v>
      </c>
      <c r="AC16" s="6"/>
      <c r="AD16" s="6" t="s">
        <v>137</v>
      </c>
      <c r="AE16" s="6"/>
      <c r="AF16" s="6" t="s">
        <v>137</v>
      </c>
      <c r="AG16" s="6"/>
      <c r="AH16" s="6" t="s">
        <v>137</v>
      </c>
      <c r="AI16" s="6"/>
      <c r="AJ16" s="6" t="s">
        <v>137</v>
      </c>
      <c r="AK16" s="6"/>
      <c r="AL16" s="6" t="s">
        <v>138</v>
      </c>
      <c r="AM16" s="6"/>
      <c r="AN16" s="6" t="s">
        <v>138</v>
      </c>
      <c r="AO16" s="6"/>
      <c r="AP16" s="6" t="s">
        <v>138</v>
      </c>
      <c r="AQ16" s="6"/>
      <c r="AR16" s="6" t="s">
        <v>138</v>
      </c>
      <c r="AS16" s="6"/>
      <c r="AT16" s="6" t="s">
        <v>139</v>
      </c>
      <c r="AU16" s="6"/>
      <c r="AV16" s="6" t="s">
        <v>139</v>
      </c>
      <c r="AW16" s="6"/>
      <c r="AX16" s="6" t="s">
        <v>139</v>
      </c>
      <c r="AY16" s="6"/>
      <c r="AZ16" s="6" t="s">
        <v>139</v>
      </c>
    </row>
    <row r="17" spans="2:52" ht="12.75">
      <c r="B17" s="17" t="s">
        <v>117</v>
      </c>
      <c r="F17" s="6" t="s">
        <v>48</v>
      </c>
      <c r="G17" s="6"/>
      <c r="H17" s="6" t="s">
        <v>48</v>
      </c>
      <c r="I17" s="6"/>
      <c r="J17" s="6" t="s">
        <v>48</v>
      </c>
      <c r="K17" s="6"/>
      <c r="L17" s="6" t="s">
        <v>48</v>
      </c>
      <c r="M17" s="6"/>
      <c r="N17" s="6" t="s">
        <v>119</v>
      </c>
      <c r="O17" s="6"/>
      <c r="P17" s="6" t="s">
        <v>119</v>
      </c>
      <c r="Q17" s="6"/>
      <c r="R17" s="6" t="s">
        <v>119</v>
      </c>
      <c r="S17" s="6"/>
      <c r="T17" s="6" t="s">
        <v>119</v>
      </c>
      <c r="U17" s="6"/>
      <c r="V17" s="6" t="s">
        <v>134</v>
      </c>
      <c r="W17" s="6"/>
      <c r="X17" s="6" t="s">
        <v>134</v>
      </c>
      <c r="Y17" s="6"/>
      <c r="Z17" s="6" t="s">
        <v>134</v>
      </c>
      <c r="AA17" s="6"/>
      <c r="AB17" s="6" t="s">
        <v>134</v>
      </c>
      <c r="AC17" s="6"/>
      <c r="AD17" s="6" t="s">
        <v>136</v>
      </c>
      <c r="AE17" s="6"/>
      <c r="AF17" s="6" t="s">
        <v>136</v>
      </c>
      <c r="AG17" s="6"/>
      <c r="AH17" s="6" t="s">
        <v>136</v>
      </c>
      <c r="AI17" s="6"/>
      <c r="AJ17" s="6" t="s">
        <v>136</v>
      </c>
      <c r="AK17" s="6"/>
      <c r="AL17" s="6" t="s">
        <v>11</v>
      </c>
      <c r="AM17" s="6"/>
      <c r="AN17" s="6" t="s">
        <v>11</v>
      </c>
      <c r="AO17" s="6"/>
      <c r="AP17" s="6" t="s">
        <v>11</v>
      </c>
      <c r="AQ17" s="6"/>
      <c r="AR17" s="6" t="s">
        <v>11</v>
      </c>
      <c r="AS17" s="6"/>
      <c r="AT17" s="6" t="s">
        <v>109</v>
      </c>
      <c r="AU17" s="6"/>
      <c r="AV17" s="6" t="s">
        <v>109</v>
      </c>
      <c r="AW17" s="6"/>
      <c r="AX17" s="6" t="s">
        <v>109</v>
      </c>
      <c r="AY17" s="6"/>
      <c r="AZ17" s="6" t="s">
        <v>109</v>
      </c>
    </row>
    <row r="18" spans="2:52" ht="12.75">
      <c r="B18" s="17" t="s">
        <v>141</v>
      </c>
      <c r="F18" s="6" t="s">
        <v>2</v>
      </c>
      <c r="G18" s="6"/>
      <c r="H18" s="6" t="s">
        <v>2</v>
      </c>
      <c r="I18" s="6"/>
      <c r="J18" s="6" t="s">
        <v>2</v>
      </c>
      <c r="K18" s="6"/>
      <c r="L18" s="6" t="s">
        <v>2</v>
      </c>
      <c r="M18" s="6"/>
      <c r="N18" s="6" t="s">
        <v>142</v>
      </c>
      <c r="O18" s="6"/>
      <c r="P18" s="6" t="s">
        <v>142</v>
      </c>
      <c r="Q18" s="6"/>
      <c r="R18" s="6" t="s">
        <v>142</v>
      </c>
      <c r="S18" s="6"/>
      <c r="T18" s="6" t="s">
        <v>142</v>
      </c>
      <c r="U18" s="6"/>
      <c r="V18" s="6" t="s">
        <v>143</v>
      </c>
      <c r="W18" s="6"/>
      <c r="X18" s="6" t="s">
        <v>143</v>
      </c>
      <c r="Y18" s="6"/>
      <c r="Z18" s="6" t="s">
        <v>143</v>
      </c>
      <c r="AA18" s="6"/>
      <c r="AB18" s="6" t="s">
        <v>143</v>
      </c>
      <c r="AC18" s="6"/>
      <c r="AD18" s="6"/>
      <c r="AE18" s="6"/>
      <c r="AF18" s="6"/>
      <c r="AG18" s="6"/>
      <c r="AH18" s="6"/>
      <c r="AI18" s="6"/>
      <c r="AJ18" s="6"/>
      <c r="AK18" s="6"/>
      <c r="AL18" s="6" t="s">
        <v>11</v>
      </c>
      <c r="AM18" s="6"/>
      <c r="AN18" s="6" t="s">
        <v>11</v>
      </c>
      <c r="AO18" s="6"/>
      <c r="AP18" s="6" t="s">
        <v>11</v>
      </c>
      <c r="AQ18" s="6"/>
      <c r="AR18" s="6" t="s">
        <v>11</v>
      </c>
      <c r="AS18" s="6"/>
      <c r="AT18" s="6" t="s">
        <v>109</v>
      </c>
      <c r="AU18" s="6"/>
      <c r="AV18" s="6" t="s">
        <v>109</v>
      </c>
      <c r="AW18" s="6"/>
      <c r="AX18" s="6" t="s">
        <v>109</v>
      </c>
      <c r="AY18" s="6"/>
      <c r="AZ18" s="6" t="s">
        <v>109</v>
      </c>
    </row>
    <row r="19" spans="2:52" ht="12.75">
      <c r="B19" s="1" t="s">
        <v>85</v>
      </c>
      <c r="F19" s="6" t="s">
        <v>48</v>
      </c>
      <c r="G19" s="6"/>
      <c r="H19" s="6" t="s">
        <v>48</v>
      </c>
      <c r="I19" s="6"/>
      <c r="J19" s="6" t="s">
        <v>48</v>
      </c>
      <c r="K19" s="6"/>
      <c r="L19" s="6" t="s">
        <v>48</v>
      </c>
      <c r="M19" s="6"/>
      <c r="N19" s="6" t="s">
        <v>49</v>
      </c>
      <c r="O19" s="6"/>
      <c r="P19" s="6" t="s">
        <v>49</v>
      </c>
      <c r="Q19" s="6"/>
      <c r="R19" s="6" t="s">
        <v>49</v>
      </c>
      <c r="S19" s="6"/>
      <c r="T19" s="6" t="s">
        <v>49</v>
      </c>
      <c r="U19" s="6"/>
      <c r="V19" s="6" t="s">
        <v>98</v>
      </c>
      <c r="W19" s="6"/>
      <c r="X19" s="6" t="s">
        <v>98</v>
      </c>
      <c r="Y19" s="6"/>
      <c r="Z19" s="6" t="s">
        <v>98</v>
      </c>
      <c r="AA19" s="6"/>
      <c r="AB19" s="6" t="s">
        <v>98</v>
      </c>
      <c r="AC19" s="6"/>
      <c r="AD19" s="6" t="s">
        <v>99</v>
      </c>
      <c r="AE19" s="6"/>
      <c r="AF19" s="6" t="s">
        <v>99</v>
      </c>
      <c r="AG19" s="6"/>
      <c r="AH19" s="6" t="s">
        <v>99</v>
      </c>
      <c r="AI19" s="6"/>
      <c r="AJ19" s="6" t="s">
        <v>99</v>
      </c>
      <c r="AK19" s="6"/>
      <c r="AL19" s="6" t="s">
        <v>11</v>
      </c>
      <c r="AM19" s="6"/>
      <c r="AN19" s="6" t="s">
        <v>11</v>
      </c>
      <c r="AO19" s="6"/>
      <c r="AP19" s="6" t="s">
        <v>11</v>
      </c>
      <c r="AQ19" s="6"/>
      <c r="AR19" s="6" t="s">
        <v>11</v>
      </c>
      <c r="AS19" s="6"/>
      <c r="AT19" s="6" t="s">
        <v>109</v>
      </c>
      <c r="AU19" s="6"/>
      <c r="AV19" s="6" t="s">
        <v>109</v>
      </c>
      <c r="AW19" s="6"/>
      <c r="AX19" s="6" t="s">
        <v>109</v>
      </c>
      <c r="AY19" s="6"/>
      <c r="AZ19" s="6" t="s">
        <v>109</v>
      </c>
    </row>
    <row r="20" spans="2:44" ht="12.75">
      <c r="B20" s="1" t="s">
        <v>96</v>
      </c>
      <c r="D20" s="1" t="s">
        <v>61</v>
      </c>
      <c r="F20" s="1">
        <v>2610959</v>
      </c>
      <c r="H20" s="1">
        <v>2622629</v>
      </c>
      <c r="J20" s="1">
        <v>2600046</v>
      </c>
      <c r="L20" s="1">
        <v>2600000</v>
      </c>
      <c r="N20" s="1">
        <v>747959</v>
      </c>
      <c r="P20" s="1">
        <v>843307</v>
      </c>
      <c r="R20" s="1">
        <v>1062402</v>
      </c>
      <c r="T20" s="1">
        <v>750000</v>
      </c>
      <c r="V20" s="1">
        <v>560018</v>
      </c>
      <c r="X20" s="1">
        <v>558502</v>
      </c>
      <c r="Z20" s="1">
        <v>508174</v>
      </c>
      <c r="AB20" s="1">
        <f>AVERAGE(V20,X20,Z20)</f>
        <v>542231.3333333334</v>
      </c>
      <c r="AD20" s="1">
        <v>110686</v>
      </c>
      <c r="AF20" s="1">
        <v>71574</v>
      </c>
      <c r="AH20" s="1">
        <v>6658</v>
      </c>
      <c r="AL20" s="1">
        <v>119367</v>
      </c>
      <c r="AN20" s="1">
        <v>75761</v>
      </c>
      <c r="AP20" s="1">
        <v>108457</v>
      </c>
      <c r="AR20" s="12">
        <f>AVERAGE(AP20,AN20,AL20)</f>
        <v>101195</v>
      </c>
    </row>
    <row r="21" spans="2:44" ht="12.75">
      <c r="B21" s="1" t="s">
        <v>144</v>
      </c>
      <c r="D21" s="1" t="s">
        <v>145</v>
      </c>
      <c r="F21" s="10">
        <f>F22*1000000/F20*454</f>
        <v>15313.82913328015</v>
      </c>
      <c r="H21" s="10">
        <f>H22*1000000/H20*454</f>
        <v>15514.005221478144</v>
      </c>
      <c r="J21" s="10">
        <f>J22*1000000/J20*454</f>
        <v>15313.49829964547</v>
      </c>
      <c r="L21" s="10">
        <f>L22*1000000/L20*454</f>
        <v>15366.153846153846</v>
      </c>
      <c r="N21" s="10">
        <f>N22*1000000/N20*454</f>
        <v>16813.488439874378</v>
      </c>
      <c r="P21" s="10">
        <f>P22*1000000/P20*454</f>
        <v>17313.552478516125</v>
      </c>
      <c r="R21" s="10">
        <f>R22*1000000/R20*454</f>
        <v>17614.68822536102</v>
      </c>
      <c r="T21" s="10">
        <f>T22*1000000/T20*454</f>
        <v>16344</v>
      </c>
      <c r="V21" s="10">
        <f>V22*1000000/V20*454</f>
        <v>16097.025452753305</v>
      </c>
      <c r="X21" s="10">
        <f>X22*1000000/X20*454</f>
        <v>16095.1975104834</v>
      </c>
      <c r="Z21" s="10">
        <f>Z22*1000000/Z20*454</f>
        <v>16098.973973481525</v>
      </c>
      <c r="AB21" s="10">
        <f>AB22*1000000/AB20*454</f>
        <v>16745.62025802025</v>
      </c>
      <c r="AD21" s="10">
        <f>AD22*1000000/AD20*454</f>
        <v>20615.109408597295</v>
      </c>
      <c r="AF21" s="10">
        <f>AF22*1000000/AF20*454</f>
        <v>20615.027803392295</v>
      </c>
      <c r="AH21" s="10">
        <f>AH22*1000000/AH20*454</f>
        <v>205929.70862120757</v>
      </c>
      <c r="AR21" s="12"/>
    </row>
    <row r="22" spans="2:52" ht="12.75">
      <c r="B22" s="1" t="s">
        <v>97</v>
      </c>
      <c r="D22" s="1" t="s">
        <v>100</v>
      </c>
      <c r="F22" s="1">
        <v>88.07</v>
      </c>
      <c r="H22" s="1">
        <v>89.62</v>
      </c>
      <c r="J22" s="1">
        <v>87.7</v>
      </c>
      <c r="L22" s="1">
        <v>88</v>
      </c>
      <c r="N22" s="1">
        <v>27.7</v>
      </c>
      <c r="P22" s="1">
        <v>32.16</v>
      </c>
      <c r="R22" s="1">
        <v>41.22</v>
      </c>
      <c r="T22" s="1">
        <v>27</v>
      </c>
      <c r="V22" s="1">
        <v>19.856</v>
      </c>
      <c r="X22" s="1">
        <v>19.8</v>
      </c>
      <c r="Z22" s="1">
        <v>18.02</v>
      </c>
      <c r="AB22" s="1">
        <v>20</v>
      </c>
      <c r="AD22" s="1">
        <v>5.026</v>
      </c>
      <c r="AF22" s="1">
        <v>3.25</v>
      </c>
      <c r="AH22" s="1">
        <v>3.02</v>
      </c>
      <c r="AJ22" s="1">
        <v>5</v>
      </c>
      <c r="AL22" s="1">
        <v>0.13</v>
      </c>
      <c r="AN22" s="1">
        <v>0.125</v>
      </c>
      <c r="AP22" s="1">
        <v>0.119</v>
      </c>
      <c r="AR22" s="12">
        <f aca="true" t="shared" si="0" ref="AR22:AR34">AVERAGE(AP22,AN22,AL22)</f>
        <v>0.12466666666666666</v>
      </c>
      <c r="AT22" s="9">
        <f>SUM(AL22,N22,F22,AD22,V22)</f>
        <v>140.78199999999998</v>
      </c>
      <c r="AV22" s="9">
        <f>SUM(AN22,P22,H22,AF22,X22)</f>
        <v>144.955</v>
      </c>
      <c r="AX22" s="9">
        <f>SUM(AP22,R22,J22,AH22,Z22)</f>
        <v>150.079</v>
      </c>
      <c r="AZ22" s="9">
        <f>SUM(AR22,T22,L22,AJ22,AB22)</f>
        <v>140.12466666666666</v>
      </c>
    </row>
    <row r="23" spans="2:44" ht="12.75">
      <c r="B23" s="1" t="s">
        <v>6</v>
      </c>
      <c r="D23" s="1" t="s">
        <v>61</v>
      </c>
      <c r="F23" s="1">
        <v>783</v>
      </c>
      <c r="H23" s="1">
        <v>525</v>
      </c>
      <c r="J23" s="1">
        <v>39781</v>
      </c>
      <c r="L23" s="9">
        <f>(525+780+397.81)/3</f>
        <v>567.6033333333334</v>
      </c>
      <c r="N23" s="1">
        <v>598</v>
      </c>
      <c r="P23" s="1">
        <v>843</v>
      </c>
      <c r="R23" s="1">
        <v>18698</v>
      </c>
      <c r="T23" s="9">
        <f>(600+843+186.98)/3</f>
        <v>543.3266666666667</v>
      </c>
      <c r="AL23" s="1">
        <v>3104</v>
      </c>
      <c r="AN23" s="1">
        <v>3117</v>
      </c>
      <c r="AP23" s="1">
        <v>2202</v>
      </c>
      <c r="AR23" s="12">
        <f t="shared" si="0"/>
        <v>2807.6666666666665</v>
      </c>
    </row>
    <row r="24" spans="2:44" ht="12.75">
      <c r="B24" s="1" t="s">
        <v>140</v>
      </c>
      <c r="D24" s="1" t="s">
        <v>61</v>
      </c>
      <c r="F24" s="1">
        <v>26.11</v>
      </c>
      <c r="H24" s="1">
        <v>23.6</v>
      </c>
      <c r="J24" s="1">
        <v>780.01</v>
      </c>
      <c r="L24" s="1">
        <v>26</v>
      </c>
      <c r="N24" s="1">
        <v>59.84</v>
      </c>
      <c r="P24" s="1">
        <v>64.09</v>
      </c>
      <c r="R24" s="1">
        <v>1168.64</v>
      </c>
      <c r="T24" s="1">
        <v>60</v>
      </c>
      <c r="AL24" s="1">
        <v>7.28</v>
      </c>
      <c r="AN24" s="1">
        <v>7.39</v>
      </c>
      <c r="AP24" s="1">
        <v>9.54</v>
      </c>
      <c r="AR24" s="12">
        <f t="shared" si="0"/>
        <v>8.07</v>
      </c>
    </row>
    <row r="25" spans="2:44" ht="12.75">
      <c r="B25" s="1" t="s">
        <v>60</v>
      </c>
      <c r="D25" s="1" t="s">
        <v>61</v>
      </c>
      <c r="F25" s="1">
        <v>15.67</v>
      </c>
      <c r="H25" s="1">
        <v>15.74</v>
      </c>
      <c r="J25" s="1">
        <v>15.6</v>
      </c>
      <c r="L25" s="1">
        <v>0.65</v>
      </c>
      <c r="N25" s="1">
        <v>4.49</v>
      </c>
      <c r="P25" s="1">
        <v>5.06</v>
      </c>
      <c r="R25" s="1">
        <v>6.37</v>
      </c>
      <c r="T25" s="1">
        <v>0.2</v>
      </c>
      <c r="AL25" s="1">
        <v>0.72</v>
      </c>
      <c r="AN25" s="1">
        <v>0.68</v>
      </c>
      <c r="AP25" s="1">
        <v>0.65</v>
      </c>
      <c r="AR25" s="12">
        <f t="shared" si="0"/>
        <v>0.6833333333333332</v>
      </c>
    </row>
    <row r="26" spans="2:44" ht="12.75">
      <c r="B26" s="1" t="s">
        <v>62</v>
      </c>
      <c r="D26" s="1" t="s">
        <v>61</v>
      </c>
      <c r="F26" s="1">
        <v>1.31</v>
      </c>
      <c r="H26" s="1">
        <v>1.31</v>
      </c>
      <c r="J26" s="1">
        <v>1.3</v>
      </c>
      <c r="L26" s="1">
        <v>2.6</v>
      </c>
      <c r="N26" s="1">
        <v>0.37</v>
      </c>
      <c r="P26" s="1">
        <v>0.42</v>
      </c>
      <c r="R26" s="1">
        <v>0.53</v>
      </c>
      <c r="T26" s="1">
        <v>0.8</v>
      </c>
      <c r="AL26" s="1">
        <v>0.12</v>
      </c>
      <c r="AN26" s="1">
        <v>0.06</v>
      </c>
      <c r="AP26" s="1">
        <v>0.05</v>
      </c>
      <c r="AR26" s="12">
        <f t="shared" si="0"/>
        <v>0.07666666666666666</v>
      </c>
    </row>
    <row r="27" spans="2:44" ht="12.75">
      <c r="B27" s="1" t="s">
        <v>63</v>
      </c>
      <c r="D27" s="1" t="s">
        <v>61</v>
      </c>
      <c r="F27" s="1">
        <v>1.31</v>
      </c>
      <c r="H27" s="1">
        <v>1.31</v>
      </c>
      <c r="J27" s="1">
        <v>1.3</v>
      </c>
      <c r="L27" s="1">
        <v>1.3</v>
      </c>
      <c r="N27" s="1">
        <v>0.37</v>
      </c>
      <c r="P27" s="1">
        <v>0.42</v>
      </c>
      <c r="R27" s="1">
        <v>0.53</v>
      </c>
      <c r="T27" s="1">
        <v>0.4</v>
      </c>
      <c r="AL27" s="1">
        <v>0.06</v>
      </c>
      <c r="AN27" s="1">
        <v>0.06</v>
      </c>
      <c r="AP27" s="1">
        <v>0.05</v>
      </c>
      <c r="AR27" s="12">
        <f t="shared" si="0"/>
        <v>0.056666666666666664</v>
      </c>
    </row>
    <row r="28" spans="2:44" ht="12.75">
      <c r="B28" s="1" t="s">
        <v>64</v>
      </c>
      <c r="D28" s="1" t="s">
        <v>61</v>
      </c>
      <c r="F28" s="1">
        <v>1.31</v>
      </c>
      <c r="H28" s="1">
        <v>1.31</v>
      </c>
      <c r="J28" s="1">
        <v>1.3</v>
      </c>
      <c r="L28" s="1">
        <v>1.3</v>
      </c>
      <c r="N28" s="1">
        <v>0.37</v>
      </c>
      <c r="P28" s="1">
        <v>0.42</v>
      </c>
      <c r="R28" s="1">
        <v>0.53</v>
      </c>
      <c r="T28" s="1">
        <v>0.4</v>
      </c>
      <c r="AL28" s="1">
        <v>0.06</v>
      </c>
      <c r="AN28" s="1">
        <v>0.06</v>
      </c>
      <c r="AP28" s="1">
        <v>0.05</v>
      </c>
      <c r="AR28" s="12">
        <f t="shared" si="0"/>
        <v>0.056666666666666664</v>
      </c>
    </row>
    <row r="29" spans="2:44" ht="12.75">
      <c r="B29" s="1" t="s">
        <v>65</v>
      </c>
      <c r="D29" s="1" t="s">
        <v>61</v>
      </c>
      <c r="F29" s="1">
        <v>1.31</v>
      </c>
      <c r="H29" s="1">
        <v>1.31</v>
      </c>
      <c r="J29" s="1">
        <v>1.3</v>
      </c>
      <c r="L29" s="1">
        <v>1.3</v>
      </c>
      <c r="N29" s="1">
        <v>0.37</v>
      </c>
      <c r="P29" s="1">
        <v>0.42</v>
      </c>
      <c r="R29" s="1">
        <v>0.53</v>
      </c>
      <c r="T29" s="1">
        <v>0.4</v>
      </c>
      <c r="AL29" s="1">
        <v>0.06</v>
      </c>
      <c r="AN29" s="1">
        <v>0.06</v>
      </c>
      <c r="AP29" s="1">
        <v>0.05</v>
      </c>
      <c r="AR29" s="12">
        <f t="shared" si="0"/>
        <v>0.056666666666666664</v>
      </c>
    </row>
    <row r="30" spans="2:44" ht="12.75">
      <c r="B30" s="1" t="s">
        <v>66</v>
      </c>
      <c r="D30" s="1" t="s">
        <v>61</v>
      </c>
      <c r="F30" s="1">
        <v>1.31</v>
      </c>
      <c r="H30" s="1">
        <v>1.31</v>
      </c>
      <c r="J30" s="1">
        <v>1.3</v>
      </c>
      <c r="L30" s="1">
        <v>1.3</v>
      </c>
      <c r="N30" s="1">
        <v>0.52</v>
      </c>
      <c r="P30" s="1">
        <v>0.59</v>
      </c>
      <c r="R30" s="1">
        <v>0.74</v>
      </c>
      <c r="T30" s="1">
        <v>0.5</v>
      </c>
      <c r="AL30" s="1">
        <v>0.06</v>
      </c>
      <c r="AN30" s="1">
        <v>0.08</v>
      </c>
      <c r="AP30" s="1">
        <v>0.08</v>
      </c>
      <c r="AR30" s="12">
        <f t="shared" si="0"/>
        <v>0.07333333333333333</v>
      </c>
    </row>
    <row r="31" spans="2:44" ht="12.75">
      <c r="B31" s="1" t="s">
        <v>67</v>
      </c>
      <c r="D31" s="1" t="s">
        <v>61</v>
      </c>
      <c r="F31" s="1">
        <v>2.61</v>
      </c>
      <c r="H31" s="1">
        <v>2.62</v>
      </c>
      <c r="J31" s="1">
        <v>2.6</v>
      </c>
      <c r="L31" s="1">
        <v>15.7</v>
      </c>
      <c r="N31" s="1">
        <v>0.75</v>
      </c>
      <c r="P31" s="1">
        <v>0.84</v>
      </c>
      <c r="R31" s="1">
        <v>1.06</v>
      </c>
      <c r="T31" s="1">
        <v>4.5</v>
      </c>
      <c r="AL31" s="1">
        <v>0.12</v>
      </c>
      <c r="AN31" s="1">
        <v>0.11</v>
      </c>
      <c r="AP31" s="1">
        <v>0.11</v>
      </c>
      <c r="AR31" s="12">
        <f t="shared" si="0"/>
        <v>0.11333333333333333</v>
      </c>
    </row>
    <row r="32" spans="2:44" ht="12.75">
      <c r="B32" s="1" t="s">
        <v>68</v>
      </c>
      <c r="D32" s="1" t="s">
        <v>61</v>
      </c>
      <c r="F32" s="1">
        <v>0.65</v>
      </c>
      <c r="H32" s="1">
        <v>0.66</v>
      </c>
      <c r="J32" s="1">
        <v>0.65</v>
      </c>
      <c r="L32" s="1">
        <v>1.3</v>
      </c>
      <c r="N32" s="1">
        <v>0.19</v>
      </c>
      <c r="P32" s="1">
        <v>0.21</v>
      </c>
      <c r="R32" s="1">
        <v>0.27</v>
      </c>
      <c r="T32" s="1">
        <v>0.4</v>
      </c>
      <c r="AL32" s="1">
        <v>0.03</v>
      </c>
      <c r="AN32" s="1">
        <v>0.03</v>
      </c>
      <c r="AP32" s="1">
        <v>0.03</v>
      </c>
      <c r="AR32" s="12">
        <f t="shared" si="0"/>
        <v>0.03</v>
      </c>
    </row>
    <row r="33" spans="2:44" ht="12.75">
      <c r="B33" s="1" t="s">
        <v>69</v>
      </c>
      <c r="D33" s="1" t="s">
        <v>61</v>
      </c>
      <c r="F33" s="1">
        <v>1.31</v>
      </c>
      <c r="H33" s="1">
        <v>1.31</v>
      </c>
      <c r="J33" s="1">
        <v>1.3</v>
      </c>
      <c r="L33" s="1">
        <v>1.3</v>
      </c>
      <c r="N33" s="1">
        <v>0.37</v>
      </c>
      <c r="P33" s="1">
        <v>0.42</v>
      </c>
      <c r="R33" s="1">
        <v>0.53</v>
      </c>
      <c r="T33" s="1">
        <v>0.4</v>
      </c>
      <c r="AL33" s="1">
        <v>0.06</v>
      </c>
      <c r="AN33" s="1">
        <v>0.06</v>
      </c>
      <c r="AP33" s="1">
        <v>0.05</v>
      </c>
      <c r="AR33" s="12">
        <f t="shared" si="0"/>
        <v>0.056666666666666664</v>
      </c>
    </row>
    <row r="34" spans="2:44" ht="12.75">
      <c r="B34" s="1" t="s">
        <v>70</v>
      </c>
      <c r="D34" s="1" t="s">
        <v>61</v>
      </c>
      <c r="F34" s="1">
        <v>2.61</v>
      </c>
      <c r="H34" s="1">
        <v>2.62</v>
      </c>
      <c r="J34" s="1">
        <v>2.6</v>
      </c>
      <c r="L34" s="1">
        <v>2.6</v>
      </c>
      <c r="N34" s="1">
        <v>0.75</v>
      </c>
      <c r="P34" s="1">
        <v>0.84</v>
      </c>
      <c r="R34" s="1">
        <v>1.06</v>
      </c>
      <c r="T34" s="1">
        <v>0.8</v>
      </c>
      <c r="AL34" s="1">
        <v>0.12</v>
      </c>
      <c r="AN34" s="1">
        <v>0.11</v>
      </c>
      <c r="AP34" s="1">
        <v>0.11</v>
      </c>
      <c r="AR34" s="12">
        <f t="shared" si="0"/>
        <v>0.11333333333333333</v>
      </c>
    </row>
    <row r="36" spans="2:44" ht="12.75">
      <c r="B36" s="1" t="s">
        <v>92</v>
      </c>
      <c r="D36" s="1" t="s">
        <v>13</v>
      </c>
      <c r="F36" s="1">
        <f>emiss!$G$18</f>
        <v>35696</v>
      </c>
      <c r="H36" s="1">
        <f>emiss!$I$18</f>
        <v>32301</v>
      </c>
      <c r="J36" s="1">
        <f>emiss!$K$18</f>
        <v>32747</v>
      </c>
      <c r="L36" s="9">
        <f>emiss!$M$18</f>
        <v>33581.333333333336</v>
      </c>
      <c r="N36" s="1">
        <f>emiss!$G$18</f>
        <v>35696</v>
      </c>
      <c r="P36" s="1">
        <f>emiss!$I$18</f>
        <v>32301</v>
      </c>
      <c r="R36" s="1">
        <f>emiss!$K$18</f>
        <v>32747</v>
      </c>
      <c r="T36" s="9">
        <f>emiss!$M$18</f>
        <v>33581.333333333336</v>
      </c>
      <c r="V36" s="1">
        <f>emiss!$G$18</f>
        <v>35696</v>
      </c>
      <c r="X36" s="1">
        <f>emiss!$I$18</f>
        <v>32301</v>
      </c>
      <c r="Z36" s="1">
        <f>emiss!$K$18</f>
        <v>32747</v>
      </c>
      <c r="AB36" s="9">
        <f>emiss!$M$18</f>
        <v>33581.333333333336</v>
      </c>
      <c r="AD36" s="1">
        <f>emiss!$G$18</f>
        <v>35696</v>
      </c>
      <c r="AF36" s="1">
        <f>emiss!$I$18</f>
        <v>32301</v>
      </c>
      <c r="AH36" s="1">
        <f>emiss!$K$18</f>
        <v>32747</v>
      </c>
      <c r="AJ36" s="9">
        <f>emiss!$M$18</f>
        <v>33581.333333333336</v>
      </c>
      <c r="AL36" s="1">
        <f>emiss!$G$18</f>
        <v>35696</v>
      </c>
      <c r="AN36" s="1">
        <f>emiss!$I$18</f>
        <v>32301</v>
      </c>
      <c r="AP36" s="1">
        <f>emiss!$K$18</f>
        <v>32747</v>
      </c>
      <c r="AR36" s="9">
        <f>emiss!$M$18</f>
        <v>33581.333333333336</v>
      </c>
    </row>
    <row r="37" spans="2:44" ht="12.75">
      <c r="B37" s="1" t="s">
        <v>7</v>
      </c>
      <c r="D37" s="1" t="s">
        <v>14</v>
      </c>
      <c r="F37" s="1">
        <f>emiss!$G$19</f>
        <v>7.5</v>
      </c>
      <c r="H37" s="1">
        <f>emiss!$I$19</f>
        <v>7.6</v>
      </c>
      <c r="J37" s="1">
        <f>emiss!$K$19</f>
        <v>6.6</v>
      </c>
      <c r="L37" s="9">
        <f>emiss!$M$19</f>
        <v>7.233333333333333</v>
      </c>
      <c r="M37" s="9"/>
      <c r="N37" s="1">
        <f>emiss!$G$19</f>
        <v>7.5</v>
      </c>
      <c r="P37" s="1">
        <f>emiss!$I$19</f>
        <v>7.6</v>
      </c>
      <c r="R37" s="1">
        <f>emiss!$K$19</f>
        <v>6.6</v>
      </c>
      <c r="T37" s="9">
        <f>emiss!$M$19</f>
        <v>7.233333333333333</v>
      </c>
      <c r="U37" s="9"/>
      <c r="V37" s="1">
        <f>emiss!$G$19</f>
        <v>7.5</v>
      </c>
      <c r="X37" s="1">
        <f>emiss!$I$19</f>
        <v>7.6</v>
      </c>
      <c r="Z37" s="1">
        <f>emiss!$K$19</f>
        <v>6.6</v>
      </c>
      <c r="AB37" s="9">
        <f>emiss!$M$19</f>
        <v>7.233333333333333</v>
      </c>
      <c r="AC37" s="9"/>
      <c r="AD37" s="1">
        <f>emiss!$G$19</f>
        <v>7.5</v>
      </c>
      <c r="AF37" s="1">
        <f>emiss!$I$19</f>
        <v>7.6</v>
      </c>
      <c r="AH37" s="1">
        <f>emiss!$K$19</f>
        <v>6.6</v>
      </c>
      <c r="AJ37" s="9">
        <f>emiss!$M$19</f>
        <v>7.233333333333333</v>
      </c>
      <c r="AK37" s="9"/>
      <c r="AL37" s="1">
        <f>emiss!$G$19</f>
        <v>7.5</v>
      </c>
      <c r="AN37" s="1">
        <f>emiss!$I$19</f>
        <v>7.6</v>
      </c>
      <c r="AP37" s="1">
        <f>emiss!$K$19</f>
        <v>6.6</v>
      </c>
      <c r="AR37" s="9">
        <f>emiss!$M$19</f>
        <v>7.233333333333333</v>
      </c>
    </row>
    <row r="39" ht="12.75">
      <c r="B39" s="11" t="s">
        <v>101</v>
      </c>
    </row>
    <row r="40" spans="2:52" ht="12.75">
      <c r="B40" s="1" t="s">
        <v>6</v>
      </c>
      <c r="D40" s="1" t="s">
        <v>12</v>
      </c>
      <c r="F40" s="9">
        <f>F23/0.0283/60*1000/F36*(21-7)/(21-F37)</f>
        <v>13.39672956134224</v>
      </c>
      <c r="H40" s="9">
        <f>H23/0.0283/60*1000/H36*(21-7)/(21-H37)</f>
        <v>10.000665170772885</v>
      </c>
      <c r="J40" s="9">
        <v>0</v>
      </c>
      <c r="L40" s="9">
        <f aca="true" t="shared" si="1" ref="L40:L51">AVERAGE(J40,H40,F40)</f>
        <v>7.799131577371708</v>
      </c>
      <c r="N40" s="9">
        <f>N23/0.0283/60*1000/N36*(21-7)/(21-N37)</f>
        <v>10.231474173285642</v>
      </c>
      <c r="P40" s="9">
        <f>P23/0.0283/60*1000/P36*(21-7)/(21-P37)</f>
        <v>16.05821093135532</v>
      </c>
      <c r="R40" s="9">
        <v>0</v>
      </c>
      <c r="T40" s="9">
        <f>AVERAGE(R40,P40,N40)</f>
        <v>8.763228368213653</v>
      </c>
      <c r="AL40" s="9">
        <f>AL23/0.0283/60*1000/AL36*(21-7)/(21-AL37)</f>
        <v>53.107852565014454</v>
      </c>
      <c r="AN40" s="9">
        <f>AN23/0.0283/60*1000/AN36*(21-7)/(21-AN37)</f>
        <v>59.37537778533159</v>
      </c>
      <c r="AP40" s="9">
        <f>AP23/0.0283/60*1000/AP36*(21-7)/(21-AP37)</f>
        <v>38.501145634634305</v>
      </c>
      <c r="AR40" s="9">
        <f>AVERAGE(AP40,AN40,AL40)</f>
        <v>50.328125328326784</v>
      </c>
      <c r="AT40" s="9">
        <f>SUM(AL40,N40,F40)</f>
        <v>76.73605629964234</v>
      </c>
      <c r="AV40" s="9">
        <f>SUM(AN40,P40,H40)</f>
        <v>85.43425388745979</v>
      </c>
      <c r="AX40" s="9">
        <f>SUM(AP40,R40,J40)</f>
        <v>38.501145634634305</v>
      </c>
      <c r="AZ40" s="9">
        <f>AVERAGE(AX40,AV40,AT40)</f>
        <v>66.89048527391215</v>
      </c>
    </row>
    <row r="41" spans="2:52" ht="12.75">
      <c r="B41" s="1" t="s">
        <v>140</v>
      </c>
      <c r="D41" s="1" t="s">
        <v>102</v>
      </c>
      <c r="F41" s="9">
        <f aca="true" t="shared" si="2" ref="F41:F51">F24/0.0283/60*1000000/F$36*(21-7)/(21-F$37)</f>
        <v>446.7287469305822</v>
      </c>
      <c r="H41" s="9">
        <f aca="true" t="shared" si="3" ref="H41:H51">H24/0.0283/60*1000000/H$36*(21-7)/(21-H$37)</f>
        <v>449.5537105337907</v>
      </c>
      <c r="J41" s="9">
        <v>0</v>
      </c>
      <c r="L41" s="9">
        <f>AVERAGE(J41,H41,F41)</f>
        <v>298.76081915479097</v>
      </c>
      <c r="N41" s="9">
        <f>N24/0.0283/60*1000000/N$36*(21-7)/(21-N$37)</f>
        <v>1023.8317968719281</v>
      </c>
      <c r="P41" s="9">
        <f>P24/0.0283/60*1000000/P$36*(21-7)/(21-P$37)</f>
        <v>1220.8431062758746</v>
      </c>
      <c r="R41" s="9">
        <v>0</v>
      </c>
      <c r="T41" s="9">
        <f>AVERAGE(R41,P41,N41)</f>
        <v>748.2249677159342</v>
      </c>
      <c r="AL41" s="9">
        <f>AL24/0.0283/60*1000000/AL$36*(21-7)/(21-AL$37)</f>
        <v>124.55707689217306</v>
      </c>
      <c r="AN41" s="9">
        <f>AN24/0.0283/60*1000000/AN$36*(21-7)/(21-AN$37)</f>
        <v>140.77126783240308</v>
      </c>
      <c r="AP41" s="9">
        <f>AP24/0.0283/60*1000000/AP$36*(21-7)/(21-AP$37)</f>
        <v>166.80332849882436</v>
      </c>
      <c r="AR41" s="9">
        <f>AVERAGE(AP41,AN41,AL41)</f>
        <v>144.04389107446684</v>
      </c>
      <c r="AT41" s="9">
        <f>SUM(AL41,N41,F41)</f>
        <v>1595.1176206946834</v>
      </c>
      <c r="AV41" s="9">
        <f>SUM(AN41,P41,H41)</f>
        <v>1811.1680846420684</v>
      </c>
      <c r="AX41" s="9">
        <f>SUM(AP41,R41,J41)</f>
        <v>166.80332849882436</v>
      </c>
      <c r="AZ41" s="9">
        <f>AVERAGE(AX41,AV41,AT41)</f>
        <v>1191.0296779451921</v>
      </c>
    </row>
    <row r="42" spans="2:52" ht="12.75">
      <c r="B42" s="1" t="s">
        <v>60</v>
      </c>
      <c r="D42" s="1" t="s">
        <v>102</v>
      </c>
      <c r="F42" s="9">
        <f t="shared" si="2"/>
        <v>268.10568611268565</v>
      </c>
      <c r="H42" s="9">
        <f t="shared" si="3"/>
        <v>299.8294662627909</v>
      </c>
      <c r="J42" s="9">
        <f aca="true" t="shared" si="4" ref="J42:J51">J25/0.0283/60*1000000/J$36*(21-7)/(21-J$37)</f>
        <v>272.7601598093983</v>
      </c>
      <c r="L42" s="9">
        <f t="shared" si="1"/>
        <v>280.2317707282916</v>
      </c>
      <c r="N42" s="9">
        <f aca="true" t="shared" si="5" ref="N42:N51">N25/0.0283/60*1000000/N$36*(21-7)/(21-N$37)</f>
        <v>76.82160374256279</v>
      </c>
      <c r="P42" s="9">
        <f aca="true" t="shared" si="6" ref="P42:P51">P25/0.0283/60*1000000/P$36*(21-7)/(21-P$37)</f>
        <v>96.38736336021104</v>
      </c>
      <c r="R42" s="9">
        <f aca="true" t="shared" si="7" ref="R42:R51">R25/0.0283/60*1000000/R$36*(21-7)/(21-R$37)</f>
        <v>111.3770652555043</v>
      </c>
      <c r="T42" s="9">
        <f aca="true" t="shared" si="8" ref="T42:T51">AVERAGE(R42,P42,N42)</f>
        <v>94.86201078609271</v>
      </c>
      <c r="AL42" s="9">
        <f aca="true" t="shared" si="9" ref="AL42:AL51">AL25/0.0283/60*1000000/AL$36*(21-7)/(21-AL$37)</f>
        <v>12.318831780544588</v>
      </c>
      <c r="AN42" s="9">
        <f aca="true" t="shared" si="10" ref="AN42:AN51">AN25/0.0283/60*1000000/AN$36*(21-7)/(21-AN$37)</f>
        <v>12.953242506905836</v>
      </c>
      <c r="AP42" s="9">
        <f aca="true" t="shared" si="11" ref="AP42:AP51">AP25/0.0283/60*1000000/AP$36*(21-7)/(21-AP$37)</f>
        <v>11.365006658724932</v>
      </c>
      <c r="AR42" s="9">
        <f aca="true" t="shared" si="12" ref="AR42:AR51">AR25/0.0283/60*1000000/AR$36*(21-7)/(21-AR$37)</f>
        <v>12.186983511180141</v>
      </c>
      <c r="AT42" s="9">
        <f aca="true" t="shared" si="13" ref="AT42:AT51">SUM(AL42,N42,F42)</f>
        <v>357.24612163579303</v>
      </c>
      <c r="AV42" s="9">
        <f aca="true" t="shared" si="14" ref="AV42:AV51">SUM(AN42,P42,H42)</f>
        <v>409.1700721299078</v>
      </c>
      <c r="AX42" s="9">
        <f aca="true" t="shared" si="15" ref="AX42:AX51">SUM(AP42,R42,J42)</f>
        <v>395.5022317236276</v>
      </c>
      <c r="AZ42" s="9">
        <f aca="true" t="shared" si="16" ref="AZ42:AZ51">AVERAGE(AX42,AV42,AT42)</f>
        <v>387.30614182977615</v>
      </c>
    </row>
    <row r="43" spans="2:52" ht="12.75">
      <c r="B43" s="1" t="s">
        <v>62</v>
      </c>
      <c r="D43" s="1" t="s">
        <v>102</v>
      </c>
      <c r="F43" s="9">
        <f t="shared" si="2"/>
        <v>22.413430045157515</v>
      </c>
      <c r="H43" s="9">
        <f t="shared" si="3"/>
        <v>24.954040711833294</v>
      </c>
      <c r="J43" s="9">
        <f t="shared" si="4"/>
        <v>22.730013317449863</v>
      </c>
      <c r="L43" s="9">
        <f t="shared" si="1"/>
        <v>23.365828024813556</v>
      </c>
      <c r="N43" s="9">
        <f t="shared" si="5"/>
        <v>6.330510776113192</v>
      </c>
      <c r="P43" s="9">
        <f t="shared" si="6"/>
        <v>8.000532136618308</v>
      </c>
      <c r="R43" s="9">
        <f t="shared" si="7"/>
        <v>9.266851583268021</v>
      </c>
      <c r="T43" s="9">
        <f t="shared" si="8"/>
        <v>7.86596483199984</v>
      </c>
      <c r="AL43" s="9">
        <f t="shared" si="9"/>
        <v>2.0531386300907646</v>
      </c>
      <c r="AN43" s="9">
        <f t="shared" si="10"/>
        <v>1.1429331623740442</v>
      </c>
      <c r="AP43" s="9">
        <f t="shared" si="11"/>
        <v>0.8742312814403792</v>
      </c>
      <c r="AR43" s="9">
        <f t="shared" si="12"/>
        <v>1.3673201012543577</v>
      </c>
      <c r="AT43" s="9">
        <f t="shared" si="13"/>
        <v>30.79707945136147</v>
      </c>
      <c r="AV43" s="9">
        <f t="shared" si="14"/>
        <v>34.09750601082565</v>
      </c>
      <c r="AX43" s="9">
        <f t="shared" si="15"/>
        <v>32.87109618215826</v>
      </c>
      <c r="AZ43" s="9">
        <f t="shared" si="16"/>
        <v>32.588560548115126</v>
      </c>
    </row>
    <row r="44" spans="2:52" ht="12.75">
      <c r="B44" s="1" t="s">
        <v>63</v>
      </c>
      <c r="D44" s="1" t="s">
        <v>102</v>
      </c>
      <c r="F44" s="9">
        <f t="shared" si="2"/>
        <v>22.413430045157515</v>
      </c>
      <c r="H44" s="9">
        <f t="shared" si="3"/>
        <v>24.954040711833294</v>
      </c>
      <c r="J44" s="9">
        <f t="shared" si="4"/>
        <v>22.730013317449863</v>
      </c>
      <c r="L44" s="9">
        <f t="shared" si="1"/>
        <v>23.365828024813556</v>
      </c>
      <c r="N44" s="9">
        <f t="shared" si="5"/>
        <v>6.330510776113192</v>
      </c>
      <c r="P44" s="9">
        <f t="shared" si="6"/>
        <v>8.000532136618308</v>
      </c>
      <c r="R44" s="9">
        <f t="shared" si="7"/>
        <v>9.266851583268021</v>
      </c>
      <c r="T44" s="9">
        <f t="shared" si="8"/>
        <v>7.86596483199984</v>
      </c>
      <c r="AL44" s="9">
        <f t="shared" si="9"/>
        <v>1.0265693150453823</v>
      </c>
      <c r="AN44" s="9">
        <f t="shared" si="10"/>
        <v>1.1429331623740442</v>
      </c>
      <c r="AP44" s="9">
        <f t="shared" si="11"/>
        <v>0.8742312814403792</v>
      </c>
      <c r="AR44" s="9">
        <f t="shared" si="12"/>
        <v>1.010627900927134</v>
      </c>
      <c r="AT44" s="9">
        <f t="shared" si="13"/>
        <v>29.77051013631609</v>
      </c>
      <c r="AV44" s="9">
        <f t="shared" si="14"/>
        <v>34.09750601082565</v>
      </c>
      <c r="AX44" s="9">
        <f t="shared" si="15"/>
        <v>32.87109618215826</v>
      </c>
      <c r="AZ44" s="9">
        <f t="shared" si="16"/>
        <v>32.24637077643333</v>
      </c>
    </row>
    <row r="45" spans="2:52" ht="12.75">
      <c r="B45" s="1" t="s">
        <v>64</v>
      </c>
      <c r="D45" s="1" t="s">
        <v>102</v>
      </c>
      <c r="F45" s="9">
        <f t="shared" si="2"/>
        <v>22.413430045157515</v>
      </c>
      <c r="H45" s="9">
        <f t="shared" si="3"/>
        <v>24.954040711833294</v>
      </c>
      <c r="J45" s="9">
        <f t="shared" si="4"/>
        <v>22.730013317449863</v>
      </c>
      <c r="L45" s="9">
        <f t="shared" si="1"/>
        <v>23.365828024813556</v>
      </c>
      <c r="N45" s="9">
        <f t="shared" si="5"/>
        <v>6.330510776113192</v>
      </c>
      <c r="P45" s="9">
        <f t="shared" si="6"/>
        <v>8.000532136618308</v>
      </c>
      <c r="R45" s="9">
        <f t="shared" si="7"/>
        <v>9.266851583268021</v>
      </c>
      <c r="T45" s="9">
        <f t="shared" si="8"/>
        <v>7.86596483199984</v>
      </c>
      <c r="AL45" s="9">
        <f t="shared" si="9"/>
        <v>1.0265693150453823</v>
      </c>
      <c r="AN45" s="9">
        <f t="shared" si="10"/>
        <v>1.1429331623740442</v>
      </c>
      <c r="AP45" s="9">
        <f t="shared" si="11"/>
        <v>0.8742312814403792</v>
      </c>
      <c r="AR45" s="9">
        <f t="shared" si="12"/>
        <v>1.010627900927134</v>
      </c>
      <c r="AT45" s="9">
        <f t="shared" si="13"/>
        <v>29.77051013631609</v>
      </c>
      <c r="AV45" s="9">
        <f t="shared" si="14"/>
        <v>34.09750601082565</v>
      </c>
      <c r="AX45" s="9">
        <f t="shared" si="15"/>
        <v>32.87109618215826</v>
      </c>
      <c r="AZ45" s="9">
        <f t="shared" si="16"/>
        <v>32.24637077643333</v>
      </c>
    </row>
    <row r="46" spans="2:52" ht="12.75">
      <c r="B46" s="1" t="s">
        <v>65</v>
      </c>
      <c r="D46" s="1" t="s">
        <v>102</v>
      </c>
      <c r="F46" s="9">
        <f t="shared" si="2"/>
        <v>22.413430045157515</v>
      </c>
      <c r="H46" s="9">
        <f t="shared" si="3"/>
        <v>24.954040711833294</v>
      </c>
      <c r="J46" s="9">
        <f t="shared" si="4"/>
        <v>22.730013317449863</v>
      </c>
      <c r="L46" s="9">
        <f t="shared" si="1"/>
        <v>23.365828024813556</v>
      </c>
      <c r="N46" s="9">
        <f t="shared" si="5"/>
        <v>6.330510776113192</v>
      </c>
      <c r="P46" s="9">
        <f t="shared" si="6"/>
        <v>8.000532136618308</v>
      </c>
      <c r="R46" s="9">
        <f t="shared" si="7"/>
        <v>9.266851583268021</v>
      </c>
      <c r="T46" s="9">
        <f t="shared" si="8"/>
        <v>7.86596483199984</v>
      </c>
      <c r="AL46" s="9">
        <f t="shared" si="9"/>
        <v>1.0265693150453823</v>
      </c>
      <c r="AN46" s="9">
        <f t="shared" si="10"/>
        <v>1.1429331623740442</v>
      </c>
      <c r="AP46" s="9">
        <f t="shared" si="11"/>
        <v>0.8742312814403792</v>
      </c>
      <c r="AR46" s="9">
        <f t="shared" si="12"/>
        <v>1.010627900927134</v>
      </c>
      <c r="AT46" s="9">
        <f t="shared" si="13"/>
        <v>29.77051013631609</v>
      </c>
      <c r="AV46" s="9">
        <f t="shared" si="14"/>
        <v>34.09750601082565</v>
      </c>
      <c r="AX46" s="9">
        <f t="shared" si="15"/>
        <v>32.87109618215826</v>
      </c>
      <c r="AZ46" s="9">
        <f t="shared" si="16"/>
        <v>32.24637077643333</v>
      </c>
    </row>
    <row r="47" spans="2:52" ht="12.75">
      <c r="B47" s="1" t="s">
        <v>66</v>
      </c>
      <c r="D47" s="1" t="s">
        <v>102</v>
      </c>
      <c r="F47" s="9">
        <f t="shared" si="2"/>
        <v>22.413430045157515</v>
      </c>
      <c r="H47" s="9">
        <f t="shared" si="3"/>
        <v>24.954040711833294</v>
      </c>
      <c r="J47" s="9">
        <f t="shared" si="4"/>
        <v>22.730013317449863</v>
      </c>
      <c r="L47" s="9">
        <f t="shared" si="1"/>
        <v>23.365828024813556</v>
      </c>
      <c r="N47" s="9">
        <f t="shared" si="5"/>
        <v>8.896934063726649</v>
      </c>
      <c r="P47" s="9">
        <f t="shared" si="6"/>
        <v>11.238842763344763</v>
      </c>
      <c r="R47" s="9">
        <f t="shared" si="7"/>
        <v>12.938622965317615</v>
      </c>
      <c r="T47" s="9">
        <f t="shared" si="8"/>
        <v>11.024799930796341</v>
      </c>
      <c r="AL47" s="9">
        <f t="shared" si="9"/>
        <v>1.0265693150453823</v>
      </c>
      <c r="AN47" s="9">
        <f t="shared" si="10"/>
        <v>1.523910883165392</v>
      </c>
      <c r="AP47" s="9">
        <f t="shared" si="11"/>
        <v>1.398770050304607</v>
      </c>
      <c r="AR47" s="9">
        <f t="shared" si="12"/>
        <v>1.3078714011998207</v>
      </c>
      <c r="AT47" s="9">
        <f t="shared" si="13"/>
        <v>32.336933423929544</v>
      </c>
      <c r="AV47" s="9">
        <f t="shared" si="14"/>
        <v>37.71679435834345</v>
      </c>
      <c r="AX47" s="9">
        <f t="shared" si="15"/>
        <v>37.067406333072086</v>
      </c>
      <c r="AZ47" s="9">
        <f t="shared" si="16"/>
        <v>35.70704470511503</v>
      </c>
    </row>
    <row r="48" spans="2:52" ht="12.75">
      <c r="B48" s="1" t="s">
        <v>67</v>
      </c>
      <c r="D48" s="1" t="s">
        <v>102</v>
      </c>
      <c r="F48" s="9">
        <f t="shared" si="2"/>
        <v>44.65576520447413</v>
      </c>
      <c r="H48" s="9">
        <f t="shared" si="3"/>
        <v>49.90808142366659</v>
      </c>
      <c r="J48" s="9">
        <f t="shared" si="4"/>
        <v>45.46002663489973</v>
      </c>
      <c r="L48" s="9">
        <f t="shared" si="1"/>
        <v>46.67462442101348</v>
      </c>
      <c r="N48" s="9">
        <f t="shared" si="5"/>
        <v>12.83211643806728</v>
      </c>
      <c r="P48" s="9">
        <f t="shared" si="6"/>
        <v>16.001064273236615</v>
      </c>
      <c r="R48" s="9">
        <f t="shared" si="7"/>
        <v>18.533703166536043</v>
      </c>
      <c r="T48" s="9">
        <f t="shared" si="8"/>
        <v>15.788961292613314</v>
      </c>
      <c r="AL48" s="9">
        <f t="shared" si="9"/>
        <v>2.0531386300907646</v>
      </c>
      <c r="AN48" s="9">
        <f t="shared" si="10"/>
        <v>2.095377464352414</v>
      </c>
      <c r="AP48" s="9">
        <f t="shared" si="11"/>
        <v>1.9233088191688343</v>
      </c>
      <c r="AR48" s="9">
        <f t="shared" si="12"/>
        <v>2.021255801854268</v>
      </c>
      <c r="AT48" s="9">
        <f t="shared" si="13"/>
        <v>59.541020272632174</v>
      </c>
      <c r="AV48" s="9">
        <f t="shared" si="14"/>
        <v>68.00452316125562</v>
      </c>
      <c r="AX48" s="9">
        <f t="shared" si="15"/>
        <v>65.9170386206046</v>
      </c>
      <c r="AZ48" s="9">
        <f t="shared" si="16"/>
        <v>64.48752735149746</v>
      </c>
    </row>
    <row r="49" spans="2:52" ht="12.75">
      <c r="B49" s="1" t="s">
        <v>68</v>
      </c>
      <c r="D49" s="1" t="s">
        <v>102</v>
      </c>
      <c r="F49" s="9">
        <f t="shared" si="2"/>
        <v>11.12116757965831</v>
      </c>
      <c r="H49" s="9">
        <f t="shared" si="3"/>
        <v>12.572264786114484</v>
      </c>
      <c r="J49" s="9">
        <f t="shared" si="4"/>
        <v>11.365006658724932</v>
      </c>
      <c r="L49" s="9">
        <f t="shared" si="1"/>
        <v>11.686146341499244</v>
      </c>
      <c r="N49" s="9">
        <f t="shared" si="5"/>
        <v>3.2508028309770443</v>
      </c>
      <c r="P49" s="9">
        <f t="shared" si="6"/>
        <v>4.000266068309154</v>
      </c>
      <c r="R49" s="9">
        <f t="shared" si="7"/>
        <v>4.720848919778047</v>
      </c>
      <c r="T49" s="9">
        <f t="shared" si="8"/>
        <v>3.990639273021415</v>
      </c>
      <c r="AL49" s="9">
        <f t="shared" si="9"/>
        <v>0.5132846575226911</v>
      </c>
      <c r="AN49" s="9">
        <f t="shared" si="10"/>
        <v>0.5714665811870221</v>
      </c>
      <c r="AP49" s="9">
        <f t="shared" si="11"/>
        <v>0.5245387688642276</v>
      </c>
      <c r="AR49" s="9">
        <f t="shared" si="12"/>
        <v>0.5350383004908357</v>
      </c>
      <c r="AT49" s="9">
        <f t="shared" si="13"/>
        <v>14.885255068158045</v>
      </c>
      <c r="AV49" s="9">
        <f t="shared" si="14"/>
        <v>17.14399743561066</v>
      </c>
      <c r="AX49" s="9">
        <f t="shared" si="15"/>
        <v>16.610394347367205</v>
      </c>
      <c r="AZ49" s="9">
        <f t="shared" si="16"/>
        <v>16.213215617045304</v>
      </c>
    </row>
    <row r="50" spans="2:52" ht="12.75">
      <c r="B50" s="1" t="s">
        <v>69</v>
      </c>
      <c r="D50" s="1" t="s">
        <v>102</v>
      </c>
      <c r="F50" s="9">
        <f t="shared" si="2"/>
        <v>22.413430045157515</v>
      </c>
      <c r="H50" s="9">
        <f t="shared" si="3"/>
        <v>24.954040711833294</v>
      </c>
      <c r="J50" s="9">
        <f t="shared" si="4"/>
        <v>22.730013317449863</v>
      </c>
      <c r="L50" s="9">
        <f t="shared" si="1"/>
        <v>23.365828024813556</v>
      </c>
      <c r="N50" s="9">
        <f t="shared" si="5"/>
        <v>6.330510776113192</v>
      </c>
      <c r="P50" s="9">
        <f t="shared" si="6"/>
        <v>8.000532136618308</v>
      </c>
      <c r="R50" s="9">
        <f t="shared" si="7"/>
        <v>9.266851583268021</v>
      </c>
      <c r="T50" s="9">
        <f t="shared" si="8"/>
        <v>7.86596483199984</v>
      </c>
      <c r="AL50" s="9">
        <f t="shared" si="9"/>
        <v>1.0265693150453823</v>
      </c>
      <c r="AN50" s="9">
        <f t="shared" si="10"/>
        <v>1.1429331623740442</v>
      </c>
      <c r="AP50" s="9">
        <f t="shared" si="11"/>
        <v>0.8742312814403792</v>
      </c>
      <c r="AR50" s="9">
        <f t="shared" si="12"/>
        <v>1.010627900927134</v>
      </c>
      <c r="AT50" s="9">
        <f t="shared" si="13"/>
        <v>29.77051013631609</v>
      </c>
      <c r="AV50" s="9">
        <f t="shared" si="14"/>
        <v>34.09750601082565</v>
      </c>
      <c r="AX50" s="9">
        <f t="shared" si="15"/>
        <v>32.87109618215826</v>
      </c>
      <c r="AZ50" s="9">
        <f t="shared" si="16"/>
        <v>32.24637077643333</v>
      </c>
    </row>
    <row r="51" spans="2:52" ht="12.75">
      <c r="B51" s="1" t="s">
        <v>70</v>
      </c>
      <c r="D51" s="1" t="s">
        <v>102</v>
      </c>
      <c r="F51" s="9">
        <f t="shared" si="2"/>
        <v>44.65576520447413</v>
      </c>
      <c r="H51" s="9">
        <f t="shared" si="3"/>
        <v>49.90808142366659</v>
      </c>
      <c r="J51" s="9">
        <f t="shared" si="4"/>
        <v>45.46002663489973</v>
      </c>
      <c r="L51" s="9">
        <f t="shared" si="1"/>
        <v>46.67462442101348</v>
      </c>
      <c r="N51" s="9">
        <f t="shared" si="5"/>
        <v>12.83211643806728</v>
      </c>
      <c r="P51" s="9">
        <f t="shared" si="6"/>
        <v>16.001064273236615</v>
      </c>
      <c r="R51" s="9">
        <f t="shared" si="7"/>
        <v>18.533703166536043</v>
      </c>
      <c r="T51" s="9">
        <f t="shared" si="8"/>
        <v>15.788961292613314</v>
      </c>
      <c r="AL51" s="9">
        <f t="shared" si="9"/>
        <v>2.0531386300907646</v>
      </c>
      <c r="AN51" s="9">
        <f t="shared" si="10"/>
        <v>2.095377464352414</v>
      </c>
      <c r="AP51" s="9">
        <f t="shared" si="11"/>
        <v>1.9233088191688343</v>
      </c>
      <c r="AR51" s="9">
        <f t="shared" si="12"/>
        <v>2.021255801854268</v>
      </c>
      <c r="AT51" s="9">
        <f t="shared" si="13"/>
        <v>59.541020272632174</v>
      </c>
      <c r="AV51" s="9">
        <f t="shared" si="14"/>
        <v>68.00452316125562</v>
      </c>
      <c r="AX51" s="9">
        <f t="shared" si="15"/>
        <v>65.9170386206046</v>
      </c>
      <c r="AZ51" s="9">
        <f t="shared" si="16"/>
        <v>64.48752735149746</v>
      </c>
    </row>
    <row r="52" spans="2:52" ht="12.75">
      <c r="B52" s="1" t="s">
        <v>4</v>
      </c>
      <c r="D52" s="1" t="s">
        <v>102</v>
      </c>
      <c r="F52" s="9">
        <f>SUM(F48,F46)</f>
        <v>67.06919524963165</v>
      </c>
      <c r="H52" s="9">
        <f>SUM(H48,H46)</f>
        <v>74.86212213549987</v>
      </c>
      <c r="J52" s="9">
        <f>SUM(J48,J46)</f>
        <v>68.1900399523496</v>
      </c>
      <c r="L52" s="9">
        <f>AVERAGE(J52,H52,F52)</f>
        <v>70.04045244582704</v>
      </c>
      <c r="N52" s="9">
        <f>SUM(N48,N46)</f>
        <v>19.16262721418047</v>
      </c>
      <c r="P52" s="9">
        <f>SUM(P48,P46)</f>
        <v>24.001596409854923</v>
      </c>
      <c r="R52" s="9">
        <f>SUM(R48,R46)</f>
        <v>27.800554749804064</v>
      </c>
      <c r="T52" s="9">
        <f>AVERAGE(R52,P52,N52)</f>
        <v>23.654926124613155</v>
      </c>
      <c r="AL52" s="9">
        <f>SUM(AL48,AL46)</f>
        <v>3.079707945136147</v>
      </c>
      <c r="AN52" s="9">
        <f>SUM(AN48,AN46)</f>
        <v>3.238310626726458</v>
      </c>
      <c r="AP52" s="9">
        <f>SUM(AP48,AP46)</f>
        <v>2.7975401006092135</v>
      </c>
      <c r="AR52" s="9">
        <f>SUM(AR48,AR46)</f>
        <v>3.0318837027814016</v>
      </c>
      <c r="AT52" s="9">
        <f>SUM(AL52,N52,F52)</f>
        <v>89.31153040894827</v>
      </c>
      <c r="AV52" s="9">
        <f>SUM(AN52,P52,H52)</f>
        <v>102.10202917208126</v>
      </c>
      <c r="AX52" s="9">
        <f>SUM(AP52,R52,J52)</f>
        <v>98.78813480276287</v>
      </c>
      <c r="AZ52" s="9">
        <f>AVERAGE(AX52,AV52,AT52)</f>
        <v>96.7338981279308</v>
      </c>
    </row>
    <row r="53" spans="2:52" ht="12.75">
      <c r="B53" s="1" t="s">
        <v>5</v>
      </c>
      <c r="D53" s="1" t="s">
        <v>102</v>
      </c>
      <c r="F53" s="9">
        <f>SUM(F47,F45,F43)</f>
        <v>67.24029013547255</v>
      </c>
      <c r="H53" s="9">
        <f>SUM(H47,H45,H43)</f>
        <v>74.86212213549987</v>
      </c>
      <c r="J53" s="9">
        <f>SUM(J47,J45,J43)</f>
        <v>68.1900399523496</v>
      </c>
      <c r="L53" s="9">
        <f>AVERAGE(J53,H53,F53)</f>
        <v>70.09748407444067</v>
      </c>
      <c r="N53" s="9">
        <f>SUM(N47,N45,N43)</f>
        <v>21.557955615953034</v>
      </c>
      <c r="P53" s="9">
        <f>SUM(P47,P45,P43)</f>
        <v>27.23990703658138</v>
      </c>
      <c r="R53" s="9">
        <f>SUM(R47,R45,R43)</f>
        <v>31.472326131853656</v>
      </c>
      <c r="T53" s="9">
        <f>AVERAGE(R53,P53,N53)</f>
        <v>26.756729594796024</v>
      </c>
      <c r="AL53" s="9">
        <f>SUM(AL47,AL45,AL43)</f>
        <v>4.106277260181529</v>
      </c>
      <c r="AN53" s="9">
        <f>SUM(AN47,AN45,AN43)</f>
        <v>3.8097772079134806</v>
      </c>
      <c r="AP53" s="9">
        <f>SUM(AP47,AP45,AP43)</f>
        <v>3.1472326131853654</v>
      </c>
      <c r="AR53" s="9">
        <f>SUM(AR47,AR45,AR43)</f>
        <v>3.6858194033813123</v>
      </c>
      <c r="AT53" s="9">
        <f>SUM(AL53,N53,F53)</f>
        <v>92.90452301160711</v>
      </c>
      <c r="AV53" s="9">
        <f>SUM(AN53,P53,H53)</f>
        <v>105.91180637999473</v>
      </c>
      <c r="AX53" s="9">
        <f>SUM(AP53,R53,J53)</f>
        <v>102.80959869738862</v>
      </c>
      <c r="AZ53" s="9">
        <f>AVERAGE(AX53,AV53,AT53)</f>
        <v>100.54197602966349</v>
      </c>
    </row>
    <row r="56" spans="2:3" ht="12.75">
      <c r="B56" s="2" t="s">
        <v>71</v>
      </c>
      <c r="C56" s="2"/>
    </row>
    <row r="58" spans="2:12" ht="12.75">
      <c r="B58" s="1" t="s">
        <v>60</v>
      </c>
      <c r="D58" s="1" t="s">
        <v>61</v>
      </c>
      <c r="L58" s="1">
        <v>2300</v>
      </c>
    </row>
    <row r="59" spans="2:12" ht="12.75">
      <c r="B59" s="1" t="s">
        <v>62</v>
      </c>
      <c r="D59" s="1" t="s">
        <v>61</v>
      </c>
      <c r="L59" s="1">
        <v>3.7</v>
      </c>
    </row>
    <row r="60" spans="2:19" ht="12.75">
      <c r="B60" s="1" t="s">
        <v>63</v>
      </c>
      <c r="D60" s="1" t="s">
        <v>61</v>
      </c>
      <c r="L60" s="8">
        <v>380000</v>
      </c>
      <c r="M60" s="8"/>
      <c r="N60" s="8"/>
      <c r="O60" s="8"/>
      <c r="P60" s="8"/>
      <c r="Q60" s="8"/>
      <c r="R60" s="8"/>
      <c r="S60" s="8"/>
    </row>
    <row r="61" spans="2:12" ht="12.75">
      <c r="B61" s="1" t="s">
        <v>64</v>
      </c>
      <c r="D61" s="1" t="s">
        <v>61</v>
      </c>
      <c r="L61" s="1">
        <v>3.7</v>
      </c>
    </row>
    <row r="62" spans="2:12" ht="12.75">
      <c r="B62" s="1" t="s">
        <v>65</v>
      </c>
      <c r="D62" s="1" t="s">
        <v>61</v>
      </c>
      <c r="L62" s="1">
        <v>3.7</v>
      </c>
    </row>
    <row r="63" spans="2:12" ht="12.75">
      <c r="B63" s="1" t="s">
        <v>66</v>
      </c>
      <c r="D63" s="1" t="s">
        <v>61</v>
      </c>
      <c r="L63" s="1">
        <v>3.7</v>
      </c>
    </row>
    <row r="64" spans="2:12" ht="12.75">
      <c r="B64" s="1" t="s">
        <v>67</v>
      </c>
      <c r="D64" s="1" t="s">
        <v>61</v>
      </c>
      <c r="L64" s="1">
        <v>690</v>
      </c>
    </row>
    <row r="65" spans="2:12" ht="12.75">
      <c r="B65" s="1" t="s">
        <v>68</v>
      </c>
      <c r="D65" s="1" t="s">
        <v>61</v>
      </c>
      <c r="L65" s="1">
        <v>2300</v>
      </c>
    </row>
    <row r="66" spans="2:19" ht="12.75" customHeight="1">
      <c r="B66" s="1" t="s">
        <v>69</v>
      </c>
      <c r="D66" s="1" t="s">
        <v>61</v>
      </c>
      <c r="L66" s="8">
        <v>23000</v>
      </c>
      <c r="M66" s="8"/>
      <c r="N66" s="8"/>
      <c r="O66" s="8"/>
      <c r="P66" s="8"/>
      <c r="Q66" s="8"/>
      <c r="R66" s="8"/>
      <c r="S66" s="8"/>
    </row>
    <row r="67" spans="2:12" ht="12.75">
      <c r="B67" s="1" t="s">
        <v>70</v>
      </c>
      <c r="D67" s="1" t="s">
        <v>61</v>
      </c>
      <c r="L67" s="1">
        <v>4000</v>
      </c>
    </row>
    <row r="69" spans="2:12" ht="12.75" customHeight="1">
      <c r="B69" s="1" t="s">
        <v>140</v>
      </c>
      <c r="D69" s="1" t="s">
        <v>61</v>
      </c>
      <c r="L69" s="1">
        <v>3100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22" sqref="B22"/>
    </sheetView>
  </sheetViews>
  <sheetFormatPr defaultColWidth="9.140625" defaultRowHeight="12.75"/>
  <cols>
    <col min="1" max="1" width="24.28125" style="1" customWidth="1"/>
    <col min="2" max="2" width="7.00390625" style="1" customWidth="1"/>
    <col min="3" max="3" width="8.28125" style="1" customWidth="1"/>
    <col min="4" max="16384" width="11.421875" style="1" customWidth="1"/>
  </cols>
  <sheetData>
    <row r="1" ht="12.75">
      <c r="A1" s="2" t="s">
        <v>30</v>
      </c>
    </row>
    <row r="3" spans="1:3" ht="12.75">
      <c r="A3" s="1" t="s">
        <v>29</v>
      </c>
      <c r="B3" s="1" t="s">
        <v>27</v>
      </c>
      <c r="C3" s="6" t="s">
        <v>28</v>
      </c>
    </row>
    <row r="4" ht="12.75">
      <c r="C4" s="6"/>
    </row>
    <row r="5" spans="1:3" ht="12.75">
      <c r="A5" s="2" t="s">
        <v>51</v>
      </c>
      <c r="C5" s="6"/>
    </row>
    <row r="6" ht="12.75">
      <c r="C6" s="6"/>
    </row>
    <row r="7" spans="1:3" ht="12.75">
      <c r="A7" s="1" t="s">
        <v>31</v>
      </c>
      <c r="B7" s="1" t="s">
        <v>15</v>
      </c>
      <c r="C7" s="1">
        <v>957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EERGC</cp:lastModifiedBy>
  <cp:lastPrinted>2004-02-20T22:03:20Z</cp:lastPrinted>
  <dcterms:created xsi:type="dcterms:W3CDTF">1999-11-30T21:32:07Z</dcterms:created>
  <dcterms:modified xsi:type="dcterms:W3CDTF">2004-02-20T22:03:27Z</dcterms:modified>
  <cp:category/>
  <cp:version/>
  <cp:contentType/>
  <cp:contentStatus/>
</cp:coreProperties>
</file>