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00" activeTab="0"/>
  </bookViews>
  <sheets>
    <sheet name="EPM STATUS" sheetId="1" r:id="rId1"/>
    <sheet name="EPM STATUS (2)" sheetId="2" state="hidden" r:id="rId2"/>
    <sheet name="LUST STATUS" sheetId="3" r:id="rId3"/>
    <sheet name="STAG STATUS" sheetId="4" r:id="rId4"/>
    <sheet name="GRANTS STATUS" sheetId="5" r:id="rId5"/>
    <sheet name="INDIANS" sheetId="6" r:id="rId6"/>
    <sheet name="BRISTOL CONTRACT" sheetId="7" r:id="rId7"/>
    <sheet name="E2 INC CONTRACT" sheetId="8" r:id="rId8"/>
    <sheet name="EXPLANATION" sheetId="9" state="hidden" r:id="rId9"/>
  </sheets>
  <definedNames>
    <definedName name="_xlnm.Print_Area" localSheetId="6">'BRISTOL CONTRACT'!$A$1:$L$47</definedName>
    <definedName name="_xlnm.Print_Area" localSheetId="4">'GRANTS STATUS'!$A$1:$F$55</definedName>
  </definedNames>
  <calcPr fullCalcOnLoad="1"/>
</workbook>
</file>

<file path=xl/comments3.xml><?xml version="1.0" encoding="utf-8"?>
<comments xmlns="http://schemas.openxmlformats.org/spreadsheetml/2006/main">
  <authors>
    <author>EPA</author>
  </authors>
  <commentList>
    <comment ref="G46" authorId="0">
      <text>
        <r>
          <rPr>
            <b/>
            <sz val="8"/>
            <rFont val="Tahoma"/>
            <family val="0"/>
          </rPr>
          <t>EPA: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<sst xmlns="http://schemas.openxmlformats.org/spreadsheetml/2006/main" count="496" uniqueCount="385">
  <si>
    <t>Total Income</t>
  </si>
  <si>
    <t>Expenditures Funded to Date</t>
  </si>
  <si>
    <t>Available Funds</t>
  </si>
  <si>
    <t>Planned Projects</t>
  </si>
  <si>
    <t>Balance (after Planned Projects)</t>
  </si>
  <si>
    <t>EXTRAMURAL STATUS OF FUNDS</t>
  </si>
  <si>
    <t>EPM</t>
  </si>
  <si>
    <t>$</t>
  </si>
  <si>
    <t>EPM Cooperative Agreements/Grants -- Amendments to be Funded</t>
  </si>
  <si>
    <t>LUST Cooperative Agreements/Grants -- New Proposals to be Funded</t>
  </si>
  <si>
    <t>NEIWPCC:  FY03 amendment will support states to attend UST portion of</t>
  </si>
  <si>
    <t>National Conference, UST Training, All-States Meetings, Workshops, and</t>
  </si>
  <si>
    <t>UST Administrative Costs</t>
  </si>
  <si>
    <t>Project Period:  8/29/2000 - 8/28/2003</t>
  </si>
  <si>
    <t>Commitment Notices (Funds-in)</t>
  </si>
  <si>
    <t>Funds Data Warehouse Billing (as of 5/31/2002)</t>
  </si>
  <si>
    <t>Available Amount (as of 5/31/2002)</t>
  </si>
  <si>
    <t>Planned Work thru 9/30/2002</t>
  </si>
  <si>
    <t>Available Amount after 9/30/2002</t>
  </si>
  <si>
    <t>Approved Amount to Fund (as of 5/30/2002)</t>
  </si>
  <si>
    <t>UTTU:  FY03 amendment will support states thru electronic newsletter</t>
  </si>
  <si>
    <t>Project Period:  8/1/2001 - 7/30/2006</t>
  </si>
  <si>
    <t>Available Amount (as of 5/28/02)</t>
  </si>
  <si>
    <t>Planned Work thru 8/1/2002</t>
  </si>
  <si>
    <t>Available Amount after 8/1/2002</t>
  </si>
  <si>
    <t xml:space="preserve">NEIWPCC:  FY03 new cooperative agreement  will support states to attend </t>
  </si>
  <si>
    <t xml:space="preserve">LUST portion of National Conference, LUST Training, All-States Meetings,  </t>
  </si>
  <si>
    <t>Workshops, LUSTLine, and LUST Administrative Costs</t>
  </si>
  <si>
    <t>ASTSWMO:  FY03 new grant will support states LUST</t>
  </si>
  <si>
    <t>Tanks Subcommittee work, USTfields/Brownfields legislation</t>
  </si>
  <si>
    <t>Project Period:  8/16/1999 -8/15/2004</t>
  </si>
  <si>
    <t xml:space="preserve">NEMI:  FY03 amendment will support 50 USTfields pilots with </t>
  </si>
  <si>
    <t>conference calls, moderating chat rooms between states, tribes,</t>
  </si>
  <si>
    <t>and locals, liason coordinator with pilots</t>
  </si>
  <si>
    <t>Project Period:  8/1/2000 - 7/31/2003</t>
  </si>
  <si>
    <t>NEIWPCC:  FY03 new grant to update MTBE survey from</t>
  </si>
  <si>
    <t xml:space="preserve">FY2000 </t>
  </si>
  <si>
    <t>Project Period:  9/2002 - 8/2003</t>
  </si>
  <si>
    <t>Request to Amend</t>
  </si>
  <si>
    <t>Request for New</t>
  </si>
  <si>
    <t>Coop Agmt since no</t>
  </si>
  <si>
    <t>more split funding</t>
  </si>
  <si>
    <t>grants</t>
  </si>
  <si>
    <t>Request for New Grant</t>
  </si>
  <si>
    <t>since surveys cannot</t>
  </si>
  <si>
    <t>be conducted under</t>
  </si>
  <si>
    <t>coop agmts w/o ICR#</t>
  </si>
  <si>
    <t xml:space="preserve">FY2003 9Reserve </t>
  </si>
  <si>
    <t>FY2003 Operating Plan</t>
  </si>
  <si>
    <t>(ICF)</t>
  </si>
  <si>
    <t>R-3 Expert Witness</t>
  </si>
  <si>
    <t xml:space="preserve">Conf. on Golfing uses for Env. </t>
  </si>
  <si>
    <t>Compliance Initiative</t>
  </si>
  <si>
    <t>Office Director's Fund</t>
  </si>
  <si>
    <t>(20K red tag; 20K Mom&amp;Pop) (ICF)</t>
  </si>
  <si>
    <t>(ICF or UL)</t>
  </si>
  <si>
    <t>(ICF or OPEI contractor)</t>
  </si>
  <si>
    <t xml:space="preserve">             Travel</t>
  </si>
  <si>
    <t xml:space="preserve">             Hotline</t>
  </si>
  <si>
    <t xml:space="preserve">             Docket</t>
  </si>
  <si>
    <t xml:space="preserve">             ERP work assignment (OSW)</t>
  </si>
  <si>
    <t xml:space="preserve">             GSA Lan Support</t>
  </si>
  <si>
    <t xml:space="preserve">             Payroll Redistributions</t>
  </si>
  <si>
    <t xml:space="preserve">             Nat'lConf. Meeting Rooms</t>
  </si>
  <si>
    <t xml:space="preserve">             A/V rental for Nat'l Conf.</t>
  </si>
  <si>
    <t>S.I.R. eval. of effectiveness</t>
  </si>
  <si>
    <t>Outreach (20th anniversary &amp; other reports)</t>
  </si>
  <si>
    <t>NCEPI (for FY04)</t>
  </si>
  <si>
    <t>Mandatory Projects</t>
  </si>
  <si>
    <t>Other Projects</t>
  </si>
  <si>
    <t>Indians*</t>
  </si>
  <si>
    <t>TOTAL AVAILABLE FUNDS:</t>
  </si>
  <si>
    <t>FY2003 funds remaining</t>
  </si>
  <si>
    <t xml:space="preserve">Available Funds </t>
  </si>
  <si>
    <t xml:space="preserve">FY2002/2003 Carryover </t>
  </si>
  <si>
    <t>FY2002/2003 Carryover</t>
  </si>
  <si>
    <t>FY2002/2003 carryover funds which must be obligated by 9/03)</t>
  </si>
  <si>
    <t>Flexible Piping (Placeholder)</t>
  </si>
  <si>
    <r>
      <t xml:space="preserve">ERP </t>
    </r>
    <r>
      <rPr>
        <sz val="10"/>
        <color indexed="8"/>
        <rFont val="Arial"/>
        <family val="2"/>
      </rPr>
      <t>(implement pilot) (RI, TN or Web-based)</t>
    </r>
  </si>
  <si>
    <t xml:space="preserve">        Impaired Lands (Steve Luftig) ($10K?)</t>
  </si>
  <si>
    <t>FY2003/2004 Opplan</t>
  </si>
  <si>
    <t xml:space="preserve">             ICF (SPA &amp; web-based trng)</t>
  </si>
  <si>
    <t xml:space="preserve">             DPRA Work Assignment(OSW)</t>
  </si>
  <si>
    <t xml:space="preserve">             Prntg: O&amp;M Manual</t>
  </si>
  <si>
    <t xml:space="preserve">             Prntg: Automatic Tank Gauging sys.</t>
  </si>
  <si>
    <t xml:space="preserve">             UTTU Grant</t>
  </si>
  <si>
    <t xml:space="preserve">             R-9 Indians (commitment notice)</t>
  </si>
  <si>
    <t xml:space="preserve">             ASTSWMO (for FY04)</t>
  </si>
  <si>
    <t xml:space="preserve">             R-7 Indians (SEE)</t>
  </si>
  <si>
    <t xml:space="preserve">             R-10 Indians (IAG)</t>
  </si>
  <si>
    <t xml:space="preserve">             Miscellaneous (trng; main, agmts)</t>
  </si>
  <si>
    <t>FY2003/2004 Op Plan (Based on current IFMS load)</t>
  </si>
  <si>
    <t>************************************************************************************************************</t>
  </si>
  <si>
    <t>This deficit can be covered by:</t>
  </si>
  <si>
    <t xml:space="preserve">2) Using Intramural funds once all intramural funds are </t>
  </si>
  <si>
    <t xml:space="preserve">             loaded</t>
  </si>
  <si>
    <t>1) Rest of extramural dollars enacted, but not loaded ($82,000)</t>
  </si>
  <si>
    <t xml:space="preserve">             Indian Repros</t>
  </si>
  <si>
    <t xml:space="preserve">             NEIWPCC</t>
  </si>
  <si>
    <t xml:space="preserve">             2 Background Investigations</t>
  </si>
  <si>
    <t xml:space="preserve">             EMR Closeout</t>
  </si>
  <si>
    <t>(As of 7/16/03)</t>
  </si>
  <si>
    <t>EPM - 301D86</t>
  </si>
  <si>
    <t xml:space="preserve">Balance </t>
  </si>
  <si>
    <t xml:space="preserve"> </t>
  </si>
  <si>
    <t xml:space="preserve">Planned Projects </t>
  </si>
  <si>
    <t>Total</t>
  </si>
  <si>
    <t>Docket</t>
  </si>
  <si>
    <t>LUST</t>
  </si>
  <si>
    <t>Name</t>
  </si>
  <si>
    <t>BRISTOL CONTRACT - LUST</t>
  </si>
  <si>
    <t>Expenditures Funded to Date (Work Assignments in Place)</t>
  </si>
  <si>
    <t>WP Approved $</t>
  </si>
  <si>
    <t>Billed to-date</t>
  </si>
  <si>
    <t>Contract Kick-off Meeting &amp; Contract QAPP</t>
  </si>
  <si>
    <t>Special Projects Set-Aside</t>
  </si>
  <si>
    <t>Total to States</t>
  </si>
  <si>
    <t>Delta from PR</t>
  </si>
  <si>
    <t>Work Billed</t>
  </si>
  <si>
    <t>ASTSWMO (US831985)</t>
  </si>
  <si>
    <t>ASTSWMO (X83040401)</t>
  </si>
  <si>
    <t>SD State Fund (US83193801)</t>
  </si>
  <si>
    <t>WHC (X83056201)</t>
  </si>
  <si>
    <t>UTTU (X82933001)</t>
  </si>
  <si>
    <t>NEMI (0082848001)</t>
  </si>
  <si>
    <t>Region 9 - Follow-up to RP Searches Results:  Site Assessments/Characterizations</t>
  </si>
  <si>
    <t>Region 9 -- Follow-up to Site Assessments/Characterizations:  Remediation of LUSTs</t>
  </si>
  <si>
    <t>Region 9 -- Follow-up of Remediation of LUSTs:  Oversight of RP-lead cleanups</t>
  </si>
  <si>
    <t>STAG</t>
  </si>
  <si>
    <t>Period of Performance</t>
  </si>
  <si>
    <t>Congressional Appropriation</t>
  </si>
  <si>
    <t>$40k - $75k/site, could be as much as $3.75m</t>
  </si>
  <si>
    <t>$10k - $25k/site, could be as much as $2.25m</t>
  </si>
  <si>
    <t>$150k</t>
  </si>
  <si>
    <t>$15k</t>
  </si>
  <si>
    <t>Region 2 - Evaluation of LUST-Eligible Sites (3 sites)</t>
  </si>
  <si>
    <t>Region 2 - Site Assessments/Characterization (3 sites)</t>
  </si>
  <si>
    <t>$45k</t>
  </si>
  <si>
    <t>Subtotal</t>
  </si>
  <si>
    <t>Region 10 - Sampling/Monitoring Work (13 sites total: 7 in WA; 3 in ID; 3 in OR)</t>
  </si>
  <si>
    <t>$175k</t>
  </si>
  <si>
    <t>Region 6 - Evaluation of LUST-Eligible Sites (2 sites)</t>
  </si>
  <si>
    <t>$5k</t>
  </si>
  <si>
    <t>Region 6 - Site Assessment Characterization (2 sites)</t>
  </si>
  <si>
    <t>$25k</t>
  </si>
  <si>
    <t>Region 6 - Remediation of LUSTs (2 sites)</t>
  </si>
  <si>
    <t>$60k</t>
  </si>
  <si>
    <t>Reserve Emergency Fund</t>
  </si>
  <si>
    <t>Region 9 - RP Searches</t>
  </si>
  <si>
    <t>using up the EPM account</t>
  </si>
  <si>
    <r>
      <t>Region 8 - PFP Pilot in Wyoming</t>
    </r>
    <r>
      <rPr>
        <b/>
        <sz val="10"/>
        <color indexed="10"/>
        <rFont val="Arial"/>
        <family val="0"/>
      </rPr>
      <t xml:space="preserve"> </t>
    </r>
    <r>
      <rPr>
        <b/>
        <sz val="10"/>
        <color indexed="12"/>
        <rFont val="Arial"/>
        <family val="0"/>
      </rPr>
      <t>(on hold due to legal issues, per Bill)</t>
    </r>
  </si>
  <si>
    <t>SEE Employee Funding (Miss Dorothy)</t>
  </si>
  <si>
    <t>NSCEP (Cincinnati Warehouse)</t>
  </si>
  <si>
    <t>Semi-Annual Cleanup Data Reporting/Regional Profiles (new contract)</t>
  </si>
  <si>
    <t>Total Expenditures</t>
  </si>
  <si>
    <t>Contribution to OSWER's proposed Service Disabled Veterans contract</t>
  </si>
  <si>
    <t>NETI website hosting for UST E-Training for Fed Inspectors</t>
  </si>
  <si>
    <t>R4 outreach assistance for Flex piping guidance document (FY06)</t>
  </si>
  <si>
    <t xml:space="preserve">Backlog Pilot: Phase 2 work and expansion </t>
  </si>
  <si>
    <t>Lead Scavengers: Phase II sampling ($ to TIO)</t>
  </si>
  <si>
    <t>LUST Module E-training webhosting for NETI (FY06)</t>
  </si>
  <si>
    <t>Outreach( E2)</t>
  </si>
  <si>
    <t>Outreach (E2)</t>
  </si>
  <si>
    <t>Approved Work Assignments</t>
  </si>
  <si>
    <t>Region 9 - Site Assessment Work for Various Tribes</t>
  </si>
  <si>
    <t>E2 CONTRACT</t>
  </si>
  <si>
    <t>EPM TASK ORDERS</t>
  </si>
  <si>
    <t>TO Approved Amount</t>
  </si>
  <si>
    <t>Balance in TO</t>
  </si>
  <si>
    <t>TO 1001 - Meeting, Conference Calls</t>
  </si>
  <si>
    <t>TO Approved $</t>
  </si>
  <si>
    <t>LUST TASK ORDERS</t>
  </si>
  <si>
    <t>TO 1002 - Evaluation of Conf Forms</t>
  </si>
  <si>
    <t>TO 1003 - Outreach Work</t>
  </si>
  <si>
    <t>.</t>
  </si>
  <si>
    <t>Unused MTBE Pilot Money</t>
  </si>
  <si>
    <t>Contract Level</t>
  </si>
  <si>
    <t>B-2</t>
  </si>
  <si>
    <t>B-3</t>
  </si>
  <si>
    <t>B-4</t>
  </si>
  <si>
    <t>B-5</t>
  </si>
  <si>
    <t>B-6</t>
  </si>
  <si>
    <t>FY 2006</t>
  </si>
  <si>
    <t xml:space="preserve">FY2006/2007 Op Plan  </t>
  </si>
  <si>
    <t xml:space="preserve">FY2005/2006 Carryover </t>
  </si>
  <si>
    <t>FY2006/2007 Op Plan</t>
  </si>
  <si>
    <t>FY2005/2006 Carryover</t>
  </si>
  <si>
    <t xml:space="preserve">FY2006/2007 Op Plan funds remaining </t>
  </si>
  <si>
    <r>
      <t xml:space="preserve">FY2005/2006 Carryover funds which must be obligated by </t>
    </r>
    <r>
      <rPr>
        <b/>
        <sz val="12"/>
        <rFont val="Arial"/>
        <family val="2"/>
      </rPr>
      <t>9/30/06</t>
    </r>
  </si>
  <si>
    <t>NEIWPCC</t>
  </si>
  <si>
    <t>FY 2006 Operating Plan</t>
  </si>
  <si>
    <t>FY2006/2007 Op Plan Tribal Set-aside</t>
  </si>
  <si>
    <t>FY2005 Carryover</t>
  </si>
  <si>
    <t>STAG - 301D16</t>
  </si>
  <si>
    <t>FY2006 Op Plan</t>
  </si>
  <si>
    <t>Compliance Contract</t>
  </si>
  <si>
    <t>Planned Task Orders</t>
  </si>
  <si>
    <t>Targeted compliance assistance visits (R8,9, 10)</t>
  </si>
  <si>
    <t xml:space="preserve">Compliance Outreach tribal o/o (R8, 9, 10) </t>
  </si>
  <si>
    <t xml:space="preserve">Compliance Assistance Training (R8, 9, 10)                                                                                                              </t>
  </si>
  <si>
    <t>FY2006 9Reserve Account</t>
  </si>
  <si>
    <t>State Projects (77.3%)</t>
  </si>
  <si>
    <t xml:space="preserve">FY2005 Carryover </t>
  </si>
  <si>
    <t>LUST - 302D86 and LUST - 302D87 (coops only)</t>
  </si>
  <si>
    <t>FY2006 (9R) Reserve for States (302D87)</t>
  </si>
  <si>
    <t>FY2006 (9R) Reserve for Tribes (302D86)</t>
  </si>
  <si>
    <t>Tribal Projects (2.3%)</t>
  </si>
  <si>
    <t>State Fund Diversion</t>
  </si>
  <si>
    <t>FY06 Coops to States</t>
  </si>
  <si>
    <t>Agency Rescission (0.0476%)</t>
  </si>
  <si>
    <t>FY06 Funds to Tribes</t>
  </si>
  <si>
    <t xml:space="preserve">UTTU (X82933001) </t>
  </si>
  <si>
    <t>UST</t>
  </si>
  <si>
    <t>Tribal Pots</t>
  </si>
  <si>
    <t>TO 1006 - Secondary Containment</t>
  </si>
  <si>
    <t>TO 1004 - Tribal Strategy Support</t>
  </si>
  <si>
    <t>TO 1007 - Delivery Prohibition</t>
  </si>
  <si>
    <t>prepare for closeout</t>
  </si>
  <si>
    <t>in process</t>
  </si>
  <si>
    <t>B-7</t>
  </si>
  <si>
    <t>Region 2 - Locate Responsible Parties - NY</t>
  </si>
  <si>
    <t>Set-aside for Indian Country Compliance Contract</t>
  </si>
  <si>
    <t>Total Funds in Contract</t>
  </si>
  <si>
    <t xml:space="preserve">Available Funds in Contract not tied to Work Assignments </t>
  </si>
  <si>
    <t>CONTRACTS UPDATE</t>
  </si>
  <si>
    <t>No response received</t>
  </si>
  <si>
    <t>R9 plans on continuing</t>
  </si>
  <si>
    <t>R10 plans on continuing</t>
  </si>
  <si>
    <t>PRs</t>
  </si>
  <si>
    <t>TJR 524 (0405)</t>
  </si>
  <si>
    <t>DCN &amp; FY</t>
  </si>
  <si>
    <t>These funds could only be used for Task Orders that were ordered on or before 9/30/05.</t>
  </si>
  <si>
    <t>TJR604 (0506)</t>
  </si>
  <si>
    <t>TJR605 (0506)</t>
  </si>
  <si>
    <t>TO 1008 - Operator Training Support</t>
  </si>
  <si>
    <t>Public Record for Secondary Containment</t>
  </si>
  <si>
    <t>Secondary Containment (Summarize/incorporate comments)</t>
  </si>
  <si>
    <t>Delivery Prohibition (Additional research)</t>
  </si>
  <si>
    <t>Delivery Prohibition (Industry Meeting Logistics/Notetaking)</t>
  </si>
  <si>
    <t>Delivery Prohibition (States Meeting Logistics/Notetaking)</t>
  </si>
  <si>
    <t>Delivery Prohibition (Develop FR Notice)</t>
  </si>
  <si>
    <t>Delivery Prohibition (Summarize/incorporate comments)</t>
  </si>
  <si>
    <t>Operator Training (FR Notice)</t>
  </si>
  <si>
    <t>Operator Training (Facilitation for Meetings)</t>
  </si>
  <si>
    <t>Inspections (Mtg support, data analysis, summarize/incorporate comments)</t>
  </si>
  <si>
    <t>LUST Grant Guidance Support</t>
  </si>
  <si>
    <t>Rulemaking development for delivery prohibition, secondary containment</t>
  </si>
  <si>
    <t>UST Evaluation</t>
  </si>
  <si>
    <t>OTHER NEEDS</t>
  </si>
  <si>
    <t>ENERGY ACT NEEDS</t>
  </si>
  <si>
    <t>Basic LUST Training (actual training)</t>
  </si>
  <si>
    <t>Basic LUST Training (programming)</t>
  </si>
  <si>
    <t>Basic LUST Training (comments/summary)</t>
  </si>
  <si>
    <t>Vapor Problems (grants/coops)</t>
  </si>
  <si>
    <t>Leak Detection (SIR/ATG Manuals)</t>
  </si>
  <si>
    <t>Mark -- $25,000 (N or A)</t>
  </si>
  <si>
    <t>NEIWPCC (N) or</t>
  </si>
  <si>
    <t>ASTSWMO (A) Needs</t>
  </si>
  <si>
    <t>Tim--   $16,000 (N)</t>
  </si>
  <si>
    <t>SPA Codification Assistance</t>
  </si>
  <si>
    <t>Inspection Results Analysis (Traveling Inspector Team Results)</t>
  </si>
  <si>
    <t>Drinking Water Mapping Application (GIS)</t>
  </si>
  <si>
    <t>Joe - $25,000 (N)</t>
  </si>
  <si>
    <t>Additional Agency Holdback</t>
  </si>
  <si>
    <t>(as of 10-21-05)</t>
  </si>
  <si>
    <t>?</t>
  </si>
  <si>
    <t>NEIWPCC FY06 Activities</t>
  </si>
  <si>
    <t>EPM /UST</t>
  </si>
  <si>
    <t>Travel for Workgroup Meetings:  $25k</t>
  </si>
  <si>
    <t>Travel for NLDWG:  $16k</t>
  </si>
  <si>
    <t>Travel for Tribes to Workgroup Mtgs:  $25k</t>
  </si>
  <si>
    <t>8/29/2000 - 8/28/2006</t>
  </si>
  <si>
    <t>10/1/2002 - 9/1/2007</t>
  </si>
  <si>
    <t>8/1/2004 - 7/31/2009</t>
  </si>
  <si>
    <t>8/16/2002 - 8/15/2007</t>
  </si>
  <si>
    <t>8/1/2001 - 7/31/2006</t>
  </si>
  <si>
    <t>8/15/02 - 11/14/2005</t>
  </si>
  <si>
    <t>8/1/00 - 12/1/2005</t>
  </si>
  <si>
    <t>9/30/4 - 7/14/2005</t>
  </si>
  <si>
    <t>CLOSED</t>
  </si>
  <si>
    <t>10/1/2005 -9/30/2007</t>
  </si>
  <si>
    <t>TCR506 (05)</t>
  </si>
  <si>
    <t>TO 1009 - Financial Responsibility</t>
  </si>
  <si>
    <t>Miscellaneous (trng, printing, etc)</t>
  </si>
  <si>
    <t>Payroll redistribution</t>
  </si>
  <si>
    <t>WCF</t>
  </si>
  <si>
    <t>Travel</t>
  </si>
  <si>
    <t>(reflects holdback)</t>
  </si>
  <si>
    <t>Remaining Balance</t>
  </si>
  <si>
    <t>Work Assignment</t>
  </si>
  <si>
    <t>Region 8 - Single Audit Reviews (CLOSED)</t>
  </si>
  <si>
    <t>B-1</t>
  </si>
  <si>
    <t>Region 10 - Idaho Site Assessment Work (original $ and LOE decreased)</t>
  </si>
  <si>
    <t>Region 10 - RP Searches/Compilation of Existing Data to Create List of Sites (Nez Pearce)</t>
  </si>
  <si>
    <t>R2 plans on continuing</t>
  </si>
  <si>
    <t>TJR606 (0506)</t>
  </si>
  <si>
    <t>TJR607 (0506)</t>
  </si>
  <si>
    <t>Order Date</t>
  </si>
  <si>
    <t>Contract Level PR</t>
  </si>
  <si>
    <t>Contract Level PR *</t>
  </si>
  <si>
    <t xml:space="preserve">* Note:  EPM PR for $25,000 was decreased by $14,357.69 by Modification XXX.  </t>
  </si>
  <si>
    <t>TJR602 (0506)</t>
  </si>
  <si>
    <t>Tribal Projects (Expenditures)</t>
  </si>
  <si>
    <t>FY2006/2007 Op Plan Tribal Balance</t>
  </si>
  <si>
    <t>Non-Discretionary</t>
  </si>
  <si>
    <t>Discretionary</t>
  </si>
  <si>
    <t>State Program Petro BF Capacity Building Technical Support</t>
  </si>
  <si>
    <t>$15,000 - $25,000</t>
  </si>
  <si>
    <t>Financial Responsibility Study (OECA) (grant to state/contractor)</t>
  </si>
  <si>
    <t>Third-party Inspection Programs (targeted assistance) (grant/contract)</t>
  </si>
  <si>
    <t>Contractor to conduct states' inspections on behalf of EPA (OECA)</t>
  </si>
  <si>
    <t xml:space="preserve">Source Water (OW) </t>
  </si>
  <si>
    <t>Expert Witness (R3)</t>
  </si>
  <si>
    <t>Federal Facility Reporting (Fedcenter.gov)</t>
  </si>
  <si>
    <t>******************************************************************************************************</t>
  </si>
  <si>
    <t>Balance</t>
  </si>
  <si>
    <t>***********************************************************************************************</t>
  </si>
  <si>
    <t>Petroluem USTFields Return on Investment</t>
  </si>
  <si>
    <t>xxxxxxxxxxxxxxxxxxxxxxxxxxxxxxxxxxxxxxxxxxxxxxxxxxxxxxxxxxxxxxxxxxxxxxxxxxxxxxxxxxxxxxxxxxxxxxx</t>
  </si>
  <si>
    <t>EPM TOTALS TO DATE</t>
  </si>
  <si>
    <t>LUST TOTALS TO DATE</t>
  </si>
  <si>
    <t>TJR608 (0506)</t>
  </si>
  <si>
    <t>Delivery Prohibition (E2-TO #1007)</t>
  </si>
  <si>
    <t>Secondary Containment (E2-TO #1006)</t>
  </si>
  <si>
    <t>Financial Responsibility Support (E2-TO #1009)</t>
  </si>
  <si>
    <t>Operator Training (E2-TO #1008)</t>
  </si>
  <si>
    <t>FY2005/2006 Carryover (unused FY05 Tribal funds)</t>
  </si>
  <si>
    <t xml:space="preserve">Tribal Strategy Facilitation (TO w/Office of Conflict Resolution) </t>
  </si>
  <si>
    <t xml:space="preserve">Tribal Strategy Support (E2-TO #1004) </t>
  </si>
  <si>
    <r>
      <t xml:space="preserve">FY2005/2006 Carryover funds (unused Tribal) which must be obligated by </t>
    </r>
    <r>
      <rPr>
        <b/>
        <sz val="12"/>
        <rFont val="Arial"/>
        <family val="2"/>
      </rPr>
      <t>9/30/06</t>
    </r>
  </si>
  <si>
    <t>Total FY2005/2006 Carryover</t>
  </si>
  <si>
    <t xml:space="preserve">         Total Planned Projects</t>
  </si>
  <si>
    <t>Allocation Support</t>
  </si>
  <si>
    <t>TO 1011 - Allocation Support</t>
  </si>
  <si>
    <t>TO 1004/1 - Tribal Notes Compilation</t>
  </si>
  <si>
    <t xml:space="preserve">NEIWPCC MTBE SURVEY </t>
  </si>
  <si>
    <t xml:space="preserve">(US83263001) </t>
  </si>
  <si>
    <t>LUST:  Travel for Tribes to Workgroup Mtgs:  $25k</t>
  </si>
  <si>
    <t>New Coop</t>
  </si>
  <si>
    <t>Potential New Coops/Amendments</t>
  </si>
  <si>
    <t>Amendment/conversion from grant to coop</t>
  </si>
  <si>
    <t>ASTSWMO $226.3k</t>
  </si>
  <si>
    <t>NEIWPCC $200k</t>
  </si>
  <si>
    <t>ASTSWMO $139.3k</t>
  </si>
  <si>
    <t>COMMENTS</t>
  </si>
  <si>
    <t>ASTSWMO (FY06-07 funding)</t>
  </si>
  <si>
    <t xml:space="preserve">NEIWPCC (0082838901) </t>
  </si>
  <si>
    <t xml:space="preserve">NEIWPCC (T83038001) </t>
  </si>
  <si>
    <t>Working on Amendment and change from grant to coop.</t>
  </si>
  <si>
    <t>Amendment and change from grant to coop.</t>
  </si>
  <si>
    <r>
      <t>ASTSWMO - EPM</t>
    </r>
    <r>
      <rPr>
        <sz val="12"/>
        <rFont val="Arial"/>
        <family val="0"/>
      </rPr>
      <t xml:space="preserve"> -- balance is low; reflects increased billing in December due to Energy Act activities.</t>
    </r>
  </si>
  <si>
    <r>
      <t xml:space="preserve">ASTSWMO - LUST </t>
    </r>
    <r>
      <rPr>
        <sz val="12"/>
        <rFont val="Arial"/>
        <family val="0"/>
      </rPr>
      <t xml:space="preserve">-- reflects increased billing in December due to Energy Act activities.  Working on  </t>
    </r>
  </si>
  <si>
    <t>before June 2006 deadline.</t>
  </si>
  <si>
    <r>
      <t>NEIWPCC - LUST</t>
    </r>
    <r>
      <rPr>
        <sz val="12"/>
        <rFont val="Arial"/>
        <family val="0"/>
      </rPr>
      <t xml:space="preserve"> -- enough funds to cover work -- do NOT recommend adding any funds until FY07.</t>
    </r>
  </si>
  <si>
    <t>be funds to continue with newsletters through FY07.</t>
  </si>
  <si>
    <r>
      <t>UTTU</t>
    </r>
    <r>
      <rPr>
        <sz val="12"/>
        <rFont val="Arial"/>
        <family val="0"/>
      </rPr>
      <t xml:space="preserve"> -- recommend that Joe talk with UTTU folks to see about a no-cost extension since there will probably</t>
    </r>
  </si>
  <si>
    <r>
      <t>NEIWPCC MTBE SURVEY</t>
    </r>
    <r>
      <rPr>
        <sz val="12"/>
        <rFont val="Arial"/>
        <family val="0"/>
      </rPr>
      <t xml:space="preserve"> -- no activity until QAPP is submitted, reviewed and approved.</t>
    </r>
  </si>
  <si>
    <t xml:space="preserve">Allocation Support (TO #1011) </t>
  </si>
  <si>
    <r>
      <t xml:space="preserve">NEIWPCC - EPM -- </t>
    </r>
    <r>
      <rPr>
        <sz val="12"/>
        <rFont val="Arial"/>
        <family val="2"/>
      </rPr>
      <t>have asked NEIWPCC to submit a proposal for new coop.  Will need to put thru</t>
    </r>
  </si>
  <si>
    <t>TO 1004/2 - Tribal Meeting - Dallas</t>
  </si>
  <si>
    <t>TJR616 (0506)</t>
  </si>
  <si>
    <t>TO xxxx - State Fund Soundness</t>
  </si>
  <si>
    <t>TO xxxx - Closure Support</t>
  </si>
  <si>
    <t>TO 1005 - FY 05 Profiles Support</t>
  </si>
  <si>
    <t>TJR614 (0506)</t>
  </si>
  <si>
    <t>Region 9 - Arizona Traders Sampling/Monitoring Work Amendments</t>
  </si>
  <si>
    <t xml:space="preserve">Region 10 - Follow-up to Sampling/Monitoring Work:  Remediation of LUSTs for 13 sites </t>
  </si>
  <si>
    <t>Pending</t>
  </si>
  <si>
    <t>State Fund Soundness (Pending)</t>
  </si>
  <si>
    <r>
      <t xml:space="preserve">NEIWPCC (FY07 funding) </t>
    </r>
    <r>
      <rPr>
        <b/>
        <sz val="12"/>
        <rFont val="Arial"/>
        <family val="2"/>
      </rPr>
      <t>(not needed due to $700k+remaining)</t>
    </r>
  </si>
  <si>
    <t>Purchase file system for new bldg.</t>
  </si>
  <si>
    <t>Dismantle old file system</t>
  </si>
  <si>
    <t>Delivery Prohibition In-Person Meeting (TO #1007)</t>
  </si>
  <si>
    <t xml:space="preserve">TO 1007/1 - Delivery Prohibition </t>
  </si>
  <si>
    <t>TJR624 (0506)</t>
  </si>
  <si>
    <t>Tribal Strategy Facilitation Amendment 1 (TO #1004)</t>
  </si>
  <si>
    <t>Tribal Strategy Facilitation Amendment 2 (TO #1004 )</t>
  </si>
  <si>
    <t>TJR626 (0506)</t>
  </si>
  <si>
    <t>TCR602</t>
  </si>
  <si>
    <t>Funded Amount as of 2-7-06</t>
  </si>
  <si>
    <t>Paid Out as of    2-7-06</t>
  </si>
  <si>
    <t>Balance as of  2-7-06</t>
  </si>
  <si>
    <t xml:space="preserve">Region 10 </t>
  </si>
  <si>
    <t>B-8</t>
  </si>
  <si>
    <t xml:space="preserve">Region 10 - Bovey Oil Site Assessment Work 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</si>
</sst>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"/>
    <numFmt numFmtId="166" formatCode="&quot;$&quot;#,##0"/>
    <numFmt numFmtId="167" formatCode="[$$-409]#,##0"/>
    <numFmt numFmtId="168" formatCode="mm/dd/yy"/>
    <numFmt numFmtId="169" formatCode="0.0%"/>
    <numFmt numFmtId="170" formatCode="[$-409]dddd\,\ mmmm\ dd\,\ yyyy"/>
    <numFmt numFmtId="171" formatCode="m/d/yyyy;@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28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sz val="10"/>
      <name val="Arial"/>
      <family val="0"/>
    </font>
    <font>
      <u val="single"/>
      <sz val="10.45"/>
      <color indexed="12"/>
      <name val="Arial"/>
      <family val="0"/>
    </font>
    <font>
      <u val="single"/>
      <sz val="10.45"/>
      <color indexed="36"/>
      <name val="Arial"/>
      <family val="0"/>
    </font>
    <font>
      <b/>
      <sz val="16"/>
      <color indexed="8"/>
      <name val="Arial"/>
      <family val="2"/>
    </font>
    <font>
      <b/>
      <sz val="10"/>
      <color indexed="8"/>
      <name val="Arial"/>
      <family val="0"/>
    </font>
    <font>
      <sz val="10"/>
      <color indexed="8"/>
      <name val="Arial"/>
      <family val="2"/>
    </font>
    <font>
      <b/>
      <sz val="16"/>
      <name val="Arial"/>
      <family val="2"/>
    </font>
    <font>
      <u val="single"/>
      <sz val="12"/>
      <name val="Arial"/>
      <family val="2"/>
    </font>
    <font>
      <b/>
      <u val="single"/>
      <sz val="12"/>
      <name val="Arial"/>
      <family val="2"/>
    </font>
    <font>
      <sz val="16"/>
      <name val="Arial"/>
      <family val="2"/>
    </font>
    <font>
      <b/>
      <sz val="10"/>
      <color indexed="12"/>
      <name val="Arial"/>
      <family val="0"/>
    </font>
    <font>
      <b/>
      <sz val="10"/>
      <color indexed="10"/>
      <name val="Arial"/>
      <family val="0"/>
    </font>
    <font>
      <sz val="8"/>
      <name val="Arial"/>
      <family val="2"/>
    </font>
    <font>
      <b/>
      <sz val="8"/>
      <color indexed="12"/>
      <name val="Arial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b/>
      <i/>
      <sz val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12"/>
      <name val="Arial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 style="dashDot"/>
      <top>
        <color indexed="63"/>
      </top>
      <bottom>
        <color indexed="63"/>
      </bottom>
    </border>
    <border>
      <left style="dashDot"/>
      <right>
        <color indexed="63"/>
      </right>
      <top style="dashDot"/>
      <bottom>
        <color indexed="63"/>
      </bottom>
    </border>
    <border>
      <left>
        <color indexed="63"/>
      </left>
      <right style="dashDot"/>
      <top style="dashDot"/>
      <bottom>
        <color indexed="63"/>
      </bottom>
    </border>
    <border>
      <left style="dashDot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 style="mediumDashed"/>
      <top>
        <color indexed="63"/>
      </top>
      <bottom style="mediumDashed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182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5" fillId="0" borderId="0" xfId="0" applyNumberFormat="1" applyFont="1" applyAlignment="1">
      <alignment horizontal="center"/>
    </xf>
    <xf numFmtId="0" fontId="6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7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10" fillId="0" borderId="0" xfId="0" applyNumberFormat="1" applyFont="1" applyAlignment="1">
      <alignment horizontal="center"/>
    </xf>
    <xf numFmtId="0" fontId="11" fillId="0" borderId="0" xfId="0" applyNumberFormat="1" applyFont="1" applyAlignment="1">
      <alignment/>
    </xf>
    <xf numFmtId="0" fontId="11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6" fontId="0" fillId="0" borderId="0" xfId="0" applyNumberFormat="1" applyFont="1" applyAlignment="1">
      <alignment/>
    </xf>
    <xf numFmtId="5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166" fontId="5" fillId="0" borderId="0" xfId="0" applyNumberFormat="1" applyFont="1" applyAlignment="1">
      <alignment/>
    </xf>
    <xf numFmtId="166" fontId="6" fillId="0" borderId="0" xfId="0" applyNumberFormat="1" applyFont="1" applyAlignment="1">
      <alignment/>
    </xf>
    <xf numFmtId="166" fontId="5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166" fontId="6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0" fontId="13" fillId="0" borderId="0" xfId="0" applyNumberFormat="1" applyFont="1" applyAlignment="1">
      <alignment horizontal="center"/>
    </xf>
    <xf numFmtId="6" fontId="0" fillId="0" borderId="0" xfId="0" applyNumberFormat="1" applyFont="1" applyAlignment="1">
      <alignment/>
    </xf>
    <xf numFmtId="0" fontId="4" fillId="0" borderId="0" xfId="0" applyNumberFormat="1" applyFont="1" applyAlignment="1">
      <alignment horizontal="center"/>
    </xf>
    <xf numFmtId="3" fontId="14" fillId="0" borderId="0" xfId="0" applyNumberFormat="1" applyFont="1" applyAlignment="1">
      <alignment/>
    </xf>
    <xf numFmtId="0" fontId="15" fillId="0" borderId="0" xfId="0" applyNumberFormat="1" applyFont="1" applyAlignment="1">
      <alignment/>
    </xf>
    <xf numFmtId="0" fontId="16" fillId="0" borderId="0" xfId="0" applyNumberFormat="1" applyFont="1" applyAlignment="1">
      <alignment horizontal="center"/>
    </xf>
    <xf numFmtId="0" fontId="14" fillId="0" borderId="0" xfId="0" applyNumberFormat="1" applyFont="1" applyAlignment="1">
      <alignment/>
    </xf>
    <xf numFmtId="166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left"/>
    </xf>
    <xf numFmtId="166" fontId="0" fillId="0" borderId="0" xfId="0" applyNumberFormat="1" applyFont="1" applyBorder="1" applyAlignment="1">
      <alignment/>
    </xf>
    <xf numFmtId="166" fontId="14" fillId="0" borderId="0" xfId="0" applyNumberFormat="1" applyFont="1" applyBorder="1" applyAlignment="1">
      <alignment horizontal="right"/>
    </xf>
    <xf numFmtId="0" fontId="4" fillId="0" borderId="0" xfId="0" applyNumberFormat="1" applyFont="1" applyAlignment="1">
      <alignment horizontal="left"/>
    </xf>
    <xf numFmtId="3" fontId="4" fillId="0" borderId="0" xfId="0" applyNumberFormat="1" applyFont="1" applyAlignment="1">
      <alignment horizontal="center"/>
    </xf>
    <xf numFmtId="6" fontId="4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0" fontId="0" fillId="2" borderId="1" xfId="0" applyNumberFormat="1" applyFont="1" applyFill="1" applyBorder="1" applyAlignment="1">
      <alignment/>
    </xf>
    <xf numFmtId="0" fontId="0" fillId="2" borderId="0" xfId="0" applyNumberFormat="1" applyFont="1" applyFill="1" applyBorder="1" applyAlignment="1">
      <alignment/>
    </xf>
    <xf numFmtId="0" fontId="0" fillId="2" borderId="2" xfId="0" applyNumberFormat="1" applyFont="1" applyFill="1" applyBorder="1" applyAlignment="1">
      <alignment/>
    </xf>
    <xf numFmtId="166" fontId="4" fillId="2" borderId="0" xfId="0" applyNumberFormat="1" applyFont="1" applyFill="1" applyBorder="1" applyAlignment="1">
      <alignment/>
    </xf>
    <xf numFmtId="0" fontId="0" fillId="0" borderId="0" xfId="0" applyNumberFormat="1" applyFont="1" applyAlignment="1">
      <alignment horizontal="right"/>
    </xf>
    <xf numFmtId="166" fontId="14" fillId="0" borderId="0" xfId="0" applyNumberFormat="1" applyFont="1" applyAlignment="1">
      <alignment/>
    </xf>
    <xf numFmtId="166" fontId="15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166" fontId="0" fillId="0" borderId="0" xfId="0" applyNumberFormat="1" applyAlignment="1">
      <alignment/>
    </xf>
    <xf numFmtId="0" fontId="7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7" fillId="0" borderId="0" xfId="0" applyNumberFormat="1" applyFont="1" applyAlignment="1">
      <alignment horizontal="center"/>
    </xf>
    <xf numFmtId="3" fontId="7" fillId="0" borderId="0" xfId="0" applyNumberFormat="1" applyFont="1" applyAlignment="1">
      <alignment/>
    </xf>
    <xf numFmtId="166" fontId="1" fillId="0" borderId="0" xfId="0" applyNumberFormat="1" applyFont="1" applyBorder="1" applyAlignment="1">
      <alignment/>
    </xf>
    <xf numFmtId="166" fontId="7" fillId="0" borderId="0" xfId="0" applyNumberFormat="1" applyFont="1" applyAlignment="1">
      <alignment/>
    </xf>
    <xf numFmtId="166" fontId="1" fillId="0" borderId="0" xfId="0" applyNumberFormat="1" applyFont="1" applyAlignment="1">
      <alignment/>
    </xf>
    <xf numFmtId="166" fontId="1" fillId="0" borderId="0" xfId="0" applyNumberFormat="1" applyFont="1" applyAlignment="1">
      <alignment/>
    </xf>
    <xf numFmtId="0" fontId="7" fillId="0" borderId="0" xfId="0" applyNumberFormat="1" applyFont="1" applyBorder="1" applyAlignment="1">
      <alignment/>
    </xf>
    <xf numFmtId="167" fontId="7" fillId="0" borderId="0" xfId="0" applyNumberFormat="1" applyFont="1" applyBorder="1" applyAlignment="1">
      <alignment horizontal="right"/>
    </xf>
    <xf numFmtId="0" fontId="1" fillId="2" borderId="3" xfId="0" applyNumberFormat="1" applyFont="1" applyFill="1" applyBorder="1" applyAlignment="1">
      <alignment/>
    </xf>
    <xf numFmtId="0" fontId="7" fillId="2" borderId="1" xfId="0" applyNumberFormat="1" applyFont="1" applyFill="1" applyBorder="1" applyAlignment="1">
      <alignment/>
    </xf>
    <xf numFmtId="0" fontId="7" fillId="2" borderId="0" xfId="0" applyNumberFormat="1" applyFont="1" applyFill="1" applyBorder="1" applyAlignment="1">
      <alignment/>
    </xf>
    <xf numFmtId="3" fontId="7" fillId="2" borderId="1" xfId="0" applyNumberFormat="1" applyFont="1" applyFill="1" applyBorder="1" applyAlignment="1">
      <alignment/>
    </xf>
    <xf numFmtId="3" fontId="7" fillId="2" borderId="4" xfId="0" applyNumberFormat="1" applyFont="1" applyFill="1" applyBorder="1" applyAlignment="1">
      <alignment/>
    </xf>
    <xf numFmtId="0" fontId="7" fillId="2" borderId="5" xfId="0" applyNumberFormat="1" applyFont="1" applyFill="1" applyBorder="1" applyAlignment="1">
      <alignment/>
    </xf>
    <xf numFmtId="3" fontId="7" fillId="2" borderId="0" xfId="0" applyNumberFormat="1" applyFont="1" applyFill="1" applyBorder="1" applyAlignment="1">
      <alignment/>
    </xf>
    <xf numFmtId="3" fontId="7" fillId="2" borderId="2" xfId="0" applyNumberFormat="1" applyFont="1" applyFill="1" applyBorder="1" applyAlignment="1">
      <alignment/>
    </xf>
    <xf numFmtId="3" fontId="17" fillId="2" borderId="0" xfId="0" applyNumberFormat="1" applyFont="1" applyFill="1" applyBorder="1" applyAlignment="1">
      <alignment/>
    </xf>
    <xf numFmtId="166" fontId="17" fillId="2" borderId="0" xfId="0" applyNumberFormat="1" applyFont="1" applyFill="1" applyBorder="1" applyAlignment="1">
      <alignment horizontal="left"/>
    </xf>
    <xf numFmtId="166" fontId="17" fillId="2" borderId="0" xfId="0" applyNumberFormat="1" applyFont="1" applyFill="1" applyBorder="1" applyAlignment="1">
      <alignment/>
    </xf>
    <xf numFmtId="166" fontId="7" fillId="2" borderId="0" xfId="0" applyNumberFormat="1" applyFont="1" applyFill="1" applyBorder="1" applyAlignment="1">
      <alignment/>
    </xf>
    <xf numFmtId="166" fontId="7" fillId="2" borderId="0" xfId="0" applyNumberFormat="1" applyFont="1" applyFill="1" applyBorder="1" applyAlignment="1">
      <alignment horizontal="left"/>
    </xf>
    <xf numFmtId="0" fontId="17" fillId="2" borderId="0" xfId="0" applyNumberFormat="1" applyFont="1" applyFill="1" applyBorder="1" applyAlignment="1">
      <alignment/>
    </xf>
    <xf numFmtId="166" fontId="17" fillId="2" borderId="0" xfId="0" applyNumberFormat="1" applyFont="1" applyFill="1" applyBorder="1" applyAlignment="1">
      <alignment horizontal="center"/>
    </xf>
    <xf numFmtId="0" fontId="4" fillId="0" borderId="0" xfId="0" applyNumberFormat="1" applyFont="1" applyAlignment="1">
      <alignment horizontal="left"/>
    </xf>
    <xf numFmtId="166" fontId="0" fillId="0" borderId="0" xfId="0" applyNumberFormat="1" applyFont="1" applyAlignment="1">
      <alignment horizontal="center"/>
    </xf>
    <xf numFmtId="166" fontId="0" fillId="0" borderId="0" xfId="0" applyNumberFormat="1" applyFont="1" applyAlignment="1">
      <alignment horizontal="right"/>
    </xf>
    <xf numFmtId="0" fontId="7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/>
    </xf>
    <xf numFmtId="164" fontId="4" fillId="0" borderId="0" xfId="0" applyNumberFormat="1" applyFont="1" applyAlignment="1">
      <alignment horizontal="left"/>
    </xf>
    <xf numFmtId="5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center"/>
    </xf>
    <xf numFmtId="6" fontId="0" fillId="0" borderId="0" xfId="0" applyNumberFormat="1" applyFont="1" applyAlignment="1">
      <alignment horizontal="right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NumberFormat="1" applyFont="1" applyAlignment="1">
      <alignment/>
    </xf>
    <xf numFmtId="166" fontId="0" fillId="0" borderId="0" xfId="0" applyNumberFormat="1" applyFont="1" applyFill="1" applyAlignment="1">
      <alignment/>
    </xf>
    <xf numFmtId="0" fontId="4" fillId="0" borderId="0" xfId="0" applyFont="1" applyAlignment="1">
      <alignment/>
    </xf>
    <xf numFmtId="164" fontId="0" fillId="0" borderId="0" xfId="0" applyNumberFormat="1" applyFont="1" applyAlignment="1">
      <alignment horizontal="right"/>
    </xf>
    <xf numFmtId="4" fontId="0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3" fontId="7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66" fontId="1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 horizontal="right"/>
    </xf>
    <xf numFmtId="166" fontId="7" fillId="0" borderId="0" xfId="0" applyNumberFormat="1" applyFont="1" applyBorder="1" applyAlignment="1">
      <alignment/>
    </xf>
    <xf numFmtId="166" fontId="1" fillId="0" borderId="0" xfId="0" applyNumberFormat="1" applyFont="1" applyBorder="1" applyAlignment="1">
      <alignment/>
    </xf>
    <xf numFmtId="3" fontId="1" fillId="3" borderId="6" xfId="0" applyNumberFormat="1" applyFont="1" applyFill="1" applyBorder="1" applyAlignment="1">
      <alignment horizontal="center"/>
    </xf>
    <xf numFmtId="3" fontId="1" fillId="3" borderId="7" xfId="0" applyNumberFormat="1" applyFont="1" applyFill="1" applyBorder="1" applyAlignment="1">
      <alignment/>
    </xf>
    <xf numFmtId="166" fontId="7" fillId="3" borderId="8" xfId="0" applyNumberFormat="1" applyFont="1" applyFill="1" applyBorder="1" applyAlignment="1">
      <alignment/>
    </xf>
    <xf numFmtId="166" fontId="7" fillId="3" borderId="9" xfId="0" applyNumberFormat="1" applyFont="1" applyFill="1" applyBorder="1" applyAlignment="1">
      <alignment/>
    </xf>
    <xf numFmtId="166" fontId="1" fillId="3" borderId="10" xfId="0" applyNumberFormat="1" applyFont="1" applyFill="1" applyBorder="1" applyAlignment="1">
      <alignment/>
    </xf>
    <xf numFmtId="166" fontId="1" fillId="3" borderId="11" xfId="0" applyNumberFormat="1" applyFont="1" applyFill="1" applyBorder="1" applyAlignment="1">
      <alignment/>
    </xf>
    <xf numFmtId="166" fontId="1" fillId="3" borderId="0" xfId="0" applyNumberFormat="1" applyFont="1" applyFill="1" applyBorder="1" applyAlignment="1">
      <alignment/>
    </xf>
    <xf numFmtId="0" fontId="7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/>
    </xf>
    <xf numFmtId="0" fontId="7" fillId="0" borderId="0" xfId="0" applyNumberFormat="1" applyFont="1" applyFill="1" applyBorder="1" applyAlignment="1">
      <alignment/>
    </xf>
    <xf numFmtId="0" fontId="0" fillId="0" borderId="0" xfId="0" applyNumberFormat="1" applyFont="1" applyAlignment="1" quotePrefix="1">
      <alignment horizontal="right"/>
    </xf>
    <xf numFmtId="14" fontId="0" fillId="0" borderId="0" xfId="0" applyNumberFormat="1" applyFont="1" applyAlignment="1">
      <alignment/>
    </xf>
    <xf numFmtId="14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right"/>
    </xf>
    <xf numFmtId="164" fontId="0" fillId="0" borderId="0" xfId="0" applyNumberFormat="1" applyFont="1" applyAlignment="1">
      <alignment/>
    </xf>
    <xf numFmtId="3" fontId="7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NumberFormat="1" applyFont="1" applyAlignment="1">
      <alignment/>
    </xf>
    <xf numFmtId="0" fontId="23" fillId="0" borderId="0" xfId="0" applyNumberFormat="1" applyFont="1" applyAlignment="1">
      <alignment/>
    </xf>
    <xf numFmtId="166" fontId="4" fillId="0" borderId="0" xfId="0" applyNumberFormat="1" applyFont="1" applyAlignment="1">
      <alignment horizontal="right"/>
    </xf>
    <xf numFmtId="0" fontId="4" fillId="0" borderId="12" xfId="0" applyNumberFormat="1" applyFont="1" applyBorder="1" applyAlignment="1">
      <alignment/>
    </xf>
    <xf numFmtId="0" fontId="4" fillId="0" borderId="13" xfId="0" applyNumberFormat="1" applyFont="1" applyBorder="1" applyAlignment="1">
      <alignment/>
    </xf>
    <xf numFmtId="166" fontId="0" fillId="0" borderId="14" xfId="0" applyNumberFormat="1" applyFont="1" applyBorder="1" applyAlignment="1">
      <alignment/>
    </xf>
    <xf numFmtId="0" fontId="0" fillId="0" borderId="15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166" fontId="0" fillId="0" borderId="16" xfId="0" applyNumberFormat="1" applyFont="1" applyBorder="1" applyAlignment="1">
      <alignment/>
    </xf>
    <xf numFmtId="0" fontId="4" fillId="0" borderId="17" xfId="0" applyNumberFormat="1" applyFont="1" applyBorder="1" applyAlignment="1">
      <alignment/>
    </xf>
    <xf numFmtId="0" fontId="0" fillId="0" borderId="18" xfId="0" applyNumberFormat="1" applyFont="1" applyBorder="1" applyAlignment="1">
      <alignment/>
    </xf>
    <xf numFmtId="166" fontId="4" fillId="0" borderId="19" xfId="0" applyNumberFormat="1" applyFont="1" applyBorder="1" applyAlignment="1">
      <alignment/>
    </xf>
    <xf numFmtId="14" fontId="4" fillId="0" borderId="0" xfId="0" applyNumberFormat="1" applyFont="1" applyAlignment="1">
      <alignment horizontal="right"/>
    </xf>
    <xf numFmtId="0" fontId="26" fillId="2" borderId="5" xfId="0" applyNumberFormat="1" applyFont="1" applyFill="1" applyBorder="1" applyAlignment="1">
      <alignment/>
    </xf>
    <xf numFmtId="0" fontId="26" fillId="2" borderId="0" xfId="0" applyNumberFormat="1" applyFont="1" applyFill="1" applyBorder="1" applyAlignment="1">
      <alignment/>
    </xf>
    <xf numFmtId="166" fontId="26" fillId="2" borderId="0" xfId="0" applyNumberFormat="1" applyFont="1" applyFill="1" applyBorder="1" applyAlignment="1">
      <alignment/>
    </xf>
    <xf numFmtId="164" fontId="0" fillId="0" borderId="0" xfId="0" applyNumberFormat="1" applyFont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wrapText="1"/>
    </xf>
    <xf numFmtId="0" fontId="0" fillId="0" borderId="0" xfId="0" applyNumberFormat="1" applyFont="1" applyBorder="1" applyAlignment="1">
      <alignment horizontal="center" wrapText="1"/>
    </xf>
    <xf numFmtId="0" fontId="4" fillId="0" borderId="0" xfId="0" applyNumberFormat="1" applyFont="1" applyBorder="1" applyAlignment="1">
      <alignment/>
    </xf>
    <xf numFmtId="171" fontId="22" fillId="0" borderId="0" xfId="0" applyNumberFormat="1" applyFont="1" applyBorder="1" applyAlignment="1">
      <alignment horizontal="right"/>
    </xf>
    <xf numFmtId="166" fontId="0" fillId="0" borderId="0" xfId="0" applyNumberFormat="1" applyFont="1" applyBorder="1" applyAlignment="1">
      <alignment/>
    </xf>
    <xf numFmtId="166" fontId="0" fillId="0" borderId="0" xfId="0" applyNumberFormat="1" applyBorder="1" applyAlignment="1">
      <alignment/>
    </xf>
    <xf numFmtId="0" fontId="4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/>
    </xf>
    <xf numFmtId="0" fontId="0" fillId="0" borderId="0" xfId="0" applyNumberFormat="1" applyFont="1" applyBorder="1" applyAlignment="1">
      <alignment/>
    </xf>
    <xf numFmtId="168" fontId="0" fillId="0" borderId="0" xfId="0" applyNumberFormat="1" applyFont="1" applyBorder="1" applyAlignment="1">
      <alignment horizontal="right"/>
    </xf>
    <xf numFmtId="0" fontId="0" fillId="0" borderId="0" xfId="0" applyNumberFormat="1" applyFont="1" applyBorder="1" applyAlignment="1">
      <alignment horizontal="left"/>
    </xf>
    <xf numFmtId="166" fontId="0" fillId="0" borderId="0" xfId="0" applyNumberFormat="1" applyFont="1" applyBorder="1" applyAlignment="1">
      <alignment horizontal="right"/>
    </xf>
    <xf numFmtId="168" fontId="22" fillId="0" borderId="0" xfId="0" applyNumberFormat="1" applyFont="1" applyBorder="1" applyAlignment="1">
      <alignment horizontal="right"/>
    </xf>
    <xf numFmtId="6" fontId="0" fillId="0" borderId="0" xfId="0" applyNumberFormat="1" applyBorder="1" applyAlignment="1">
      <alignment/>
    </xf>
    <xf numFmtId="0" fontId="0" fillId="0" borderId="0" xfId="0" applyNumberFormat="1" applyFont="1" applyBorder="1" applyAlignment="1">
      <alignment horizontal="right"/>
    </xf>
    <xf numFmtId="0" fontId="21" fillId="0" borderId="0" xfId="0" applyNumberFormat="1" applyFont="1" applyBorder="1" applyAlignment="1">
      <alignment/>
    </xf>
    <xf numFmtId="168" fontId="21" fillId="0" borderId="0" xfId="0" applyNumberFormat="1" applyFont="1" applyBorder="1" applyAlignment="1">
      <alignment horizontal="right"/>
    </xf>
    <xf numFmtId="168" fontId="4" fillId="0" borderId="0" xfId="0" applyNumberFormat="1" applyFont="1" applyBorder="1" applyAlignment="1">
      <alignment horizontal="right"/>
    </xf>
    <xf numFmtId="168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14" fontId="21" fillId="0" borderId="0" xfId="0" applyNumberFormat="1" applyFont="1" applyBorder="1" applyAlignment="1">
      <alignment horizontal="right"/>
    </xf>
    <xf numFmtId="14" fontId="4" fillId="0" borderId="0" xfId="0" applyNumberFormat="1" applyFont="1" applyBorder="1" applyAlignment="1">
      <alignment/>
    </xf>
    <xf numFmtId="166" fontId="0" fillId="0" borderId="0" xfId="0" applyNumberFormat="1" applyFont="1" applyBorder="1" applyAlignment="1" quotePrefix="1">
      <alignment/>
    </xf>
    <xf numFmtId="166" fontId="4" fillId="0" borderId="0" xfId="0" applyNumberFormat="1" applyFont="1" applyBorder="1" applyAlignment="1">
      <alignment/>
    </xf>
    <xf numFmtId="0" fontId="0" fillId="0" borderId="0" xfId="0" applyNumberFormat="1" applyFont="1" applyFill="1" applyBorder="1" applyAlignment="1">
      <alignment/>
    </xf>
    <xf numFmtId="14" fontId="0" fillId="0" borderId="0" xfId="0" applyNumberFormat="1" applyFont="1" applyAlignment="1">
      <alignment horizontal="right"/>
    </xf>
    <xf numFmtId="0" fontId="17" fillId="2" borderId="0" xfId="0" applyNumberFormat="1" applyFont="1" applyFill="1" applyBorder="1" applyAlignment="1">
      <alignment/>
    </xf>
    <xf numFmtId="3" fontId="17" fillId="2" borderId="0" xfId="0" applyNumberFormat="1" applyFont="1" applyFill="1" applyBorder="1" applyAlignment="1">
      <alignment/>
    </xf>
    <xf numFmtId="164" fontId="4" fillId="0" borderId="0" xfId="0" applyNumberFormat="1" applyFont="1" applyAlignment="1">
      <alignment horizontal="right"/>
    </xf>
    <xf numFmtId="171" fontId="0" fillId="0" borderId="0" xfId="0" applyNumberFormat="1" applyFont="1" applyAlignment="1">
      <alignment horizontal="right"/>
    </xf>
    <xf numFmtId="0" fontId="7" fillId="2" borderId="0" xfId="0" applyNumberFormat="1" applyFont="1" applyFill="1" applyBorder="1" applyAlignment="1">
      <alignment horizontal="center"/>
    </xf>
    <xf numFmtId="0" fontId="17" fillId="0" borderId="0" xfId="0" applyNumberFormat="1" applyFont="1" applyFill="1" applyBorder="1" applyAlignment="1">
      <alignment/>
    </xf>
    <xf numFmtId="166" fontId="7" fillId="0" borderId="0" xfId="0" applyNumberFormat="1" applyFont="1" applyFill="1" applyBorder="1" applyAlignment="1">
      <alignment horizontal="right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11</xdr:row>
      <xdr:rowOff>123825</xdr:rowOff>
    </xdr:from>
    <xdr:to>
      <xdr:col>6</xdr:col>
      <xdr:colOff>723900</xdr:colOff>
      <xdr:row>11</xdr:row>
      <xdr:rowOff>123825</xdr:rowOff>
    </xdr:to>
    <xdr:sp>
      <xdr:nvSpPr>
        <xdr:cNvPr id="1" name="Line 1"/>
        <xdr:cNvSpPr>
          <a:spLocks/>
        </xdr:cNvSpPr>
      </xdr:nvSpPr>
      <xdr:spPr>
        <a:xfrm>
          <a:off x="8639175" y="231457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11</xdr:row>
      <xdr:rowOff>190500</xdr:rowOff>
    </xdr:from>
    <xdr:to>
      <xdr:col>6</xdr:col>
      <xdr:colOff>685800</xdr:colOff>
      <xdr:row>13</xdr:row>
      <xdr:rowOff>142875</xdr:rowOff>
    </xdr:to>
    <xdr:sp>
      <xdr:nvSpPr>
        <xdr:cNvPr id="2" name="Line 2"/>
        <xdr:cNvSpPr>
          <a:spLocks/>
        </xdr:cNvSpPr>
      </xdr:nvSpPr>
      <xdr:spPr>
        <a:xfrm flipV="1">
          <a:off x="8629650" y="2381250"/>
          <a:ext cx="64770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85725</xdr:colOff>
      <xdr:row>15</xdr:row>
      <xdr:rowOff>180975</xdr:rowOff>
    </xdr:from>
    <xdr:to>
      <xdr:col>5</xdr:col>
      <xdr:colOff>1095375</xdr:colOff>
      <xdr:row>16</xdr:row>
      <xdr:rowOff>85725</xdr:rowOff>
    </xdr:to>
    <xdr:sp>
      <xdr:nvSpPr>
        <xdr:cNvPr id="1" name="Line 1"/>
        <xdr:cNvSpPr>
          <a:spLocks/>
        </xdr:cNvSpPr>
      </xdr:nvSpPr>
      <xdr:spPr>
        <a:xfrm flipV="1">
          <a:off x="7591425" y="3181350"/>
          <a:ext cx="10096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15</xdr:row>
      <xdr:rowOff>76200</xdr:rowOff>
    </xdr:from>
    <xdr:to>
      <xdr:col>5</xdr:col>
      <xdr:colOff>1114425</xdr:colOff>
      <xdr:row>15</xdr:row>
      <xdr:rowOff>161925</xdr:rowOff>
    </xdr:to>
    <xdr:sp>
      <xdr:nvSpPr>
        <xdr:cNvPr id="2" name="Line 2"/>
        <xdr:cNvSpPr>
          <a:spLocks/>
        </xdr:cNvSpPr>
      </xdr:nvSpPr>
      <xdr:spPr>
        <a:xfrm>
          <a:off x="7620000" y="3076575"/>
          <a:ext cx="100012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619125</xdr:colOff>
      <xdr:row>6</xdr:row>
      <xdr:rowOff>190500</xdr:rowOff>
    </xdr:from>
    <xdr:to>
      <xdr:col>2</xdr:col>
      <xdr:colOff>647700</xdr:colOff>
      <xdr:row>10</xdr:row>
      <xdr:rowOff>180975</xdr:rowOff>
    </xdr:to>
    <xdr:sp>
      <xdr:nvSpPr>
        <xdr:cNvPr id="3" name="Line 3"/>
        <xdr:cNvSpPr>
          <a:spLocks/>
        </xdr:cNvSpPr>
      </xdr:nvSpPr>
      <xdr:spPr>
        <a:xfrm flipH="1">
          <a:off x="4829175" y="1390650"/>
          <a:ext cx="2857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523875</xdr:colOff>
      <xdr:row>7</xdr:row>
      <xdr:rowOff>28575</xdr:rowOff>
    </xdr:from>
    <xdr:to>
      <xdr:col>3</xdr:col>
      <xdr:colOff>561975</xdr:colOff>
      <xdr:row>10</xdr:row>
      <xdr:rowOff>161925</xdr:rowOff>
    </xdr:to>
    <xdr:sp>
      <xdr:nvSpPr>
        <xdr:cNvPr id="4" name="Line 5"/>
        <xdr:cNvSpPr>
          <a:spLocks/>
        </xdr:cNvSpPr>
      </xdr:nvSpPr>
      <xdr:spPr>
        <a:xfrm>
          <a:off x="5886450" y="1428750"/>
          <a:ext cx="3810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647700</xdr:colOff>
      <xdr:row>33</xdr:row>
      <xdr:rowOff>38100</xdr:rowOff>
    </xdr:from>
    <xdr:to>
      <xdr:col>2</xdr:col>
      <xdr:colOff>676275</xdr:colOff>
      <xdr:row>36</xdr:row>
      <xdr:rowOff>161925</xdr:rowOff>
    </xdr:to>
    <xdr:sp>
      <xdr:nvSpPr>
        <xdr:cNvPr id="5" name="Line 6"/>
        <xdr:cNvSpPr>
          <a:spLocks/>
        </xdr:cNvSpPr>
      </xdr:nvSpPr>
      <xdr:spPr>
        <a:xfrm>
          <a:off x="4857750" y="6638925"/>
          <a:ext cx="28575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523875</xdr:colOff>
      <xdr:row>33</xdr:row>
      <xdr:rowOff>9525</xdr:rowOff>
    </xdr:from>
    <xdr:to>
      <xdr:col>3</xdr:col>
      <xdr:colOff>523875</xdr:colOff>
      <xdr:row>36</xdr:row>
      <xdr:rowOff>152400</xdr:rowOff>
    </xdr:to>
    <xdr:sp>
      <xdr:nvSpPr>
        <xdr:cNvPr id="6" name="Line 7"/>
        <xdr:cNvSpPr>
          <a:spLocks/>
        </xdr:cNvSpPr>
      </xdr:nvSpPr>
      <xdr:spPr>
        <a:xfrm flipH="1">
          <a:off x="5886450" y="6610350"/>
          <a:ext cx="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36</xdr:row>
      <xdr:rowOff>76200</xdr:rowOff>
    </xdr:from>
    <xdr:to>
      <xdr:col>5</xdr:col>
      <xdr:colOff>1114425</xdr:colOff>
      <xdr:row>36</xdr:row>
      <xdr:rowOff>161925</xdr:rowOff>
    </xdr:to>
    <xdr:sp>
      <xdr:nvSpPr>
        <xdr:cNvPr id="7" name="Line 8"/>
        <xdr:cNvSpPr>
          <a:spLocks/>
        </xdr:cNvSpPr>
      </xdr:nvSpPr>
      <xdr:spPr>
        <a:xfrm>
          <a:off x="7620000" y="7277100"/>
          <a:ext cx="100012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37</xdr:row>
      <xdr:rowOff>0</xdr:rowOff>
    </xdr:from>
    <xdr:to>
      <xdr:col>5</xdr:col>
      <xdr:colOff>1076325</xdr:colOff>
      <xdr:row>37</xdr:row>
      <xdr:rowOff>104775</xdr:rowOff>
    </xdr:to>
    <xdr:sp>
      <xdr:nvSpPr>
        <xdr:cNvPr id="8" name="Line 9"/>
        <xdr:cNvSpPr>
          <a:spLocks/>
        </xdr:cNvSpPr>
      </xdr:nvSpPr>
      <xdr:spPr>
        <a:xfrm flipV="1">
          <a:off x="7572375" y="7400925"/>
          <a:ext cx="10096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0"/>
  <sheetViews>
    <sheetView tabSelected="1" showOutlineSymbols="0" zoomScale="75" zoomScaleNormal="75" workbookViewId="0" topLeftCell="A1">
      <selection activeCell="A26" sqref="A26"/>
    </sheetView>
  </sheetViews>
  <sheetFormatPr defaultColWidth="8.88671875" defaultRowHeight="15"/>
  <cols>
    <col min="1" max="1" width="26.5546875" style="1" customWidth="1"/>
    <col min="2" max="2" width="13.6640625" style="1" customWidth="1"/>
    <col min="3" max="3" width="18.99609375" style="1" customWidth="1"/>
    <col min="4" max="4" width="30.77734375" style="1" customWidth="1"/>
    <col min="5" max="5" width="12.5546875" style="1" customWidth="1"/>
    <col min="6" max="7" width="13.6640625" style="1" customWidth="1"/>
    <col min="8" max="8" width="11.99609375" style="1" customWidth="1"/>
    <col min="9" max="9" width="13.6640625" style="1" customWidth="1"/>
    <col min="10" max="16384" width="9.6640625" style="1" customWidth="1"/>
  </cols>
  <sheetData>
    <row r="1" ht="15.75">
      <c r="C1" s="2" t="s">
        <v>5</v>
      </c>
    </row>
    <row r="2" spans="1:4" ht="15.75">
      <c r="A2" s="3"/>
      <c r="D2" s="22" t="s">
        <v>182</v>
      </c>
    </row>
    <row r="3" ht="15.75">
      <c r="D3" s="2" t="s">
        <v>102</v>
      </c>
    </row>
    <row r="4" spans="1:9" ht="15">
      <c r="A4" s="33"/>
      <c r="B4" s="33"/>
      <c r="C4" s="33"/>
      <c r="D4" s="33"/>
      <c r="E4" s="33"/>
      <c r="F4" s="34" t="s">
        <v>7</v>
      </c>
      <c r="G4" s="34"/>
      <c r="H4" s="33"/>
      <c r="I4" s="33"/>
    </row>
    <row r="5" spans="1:9" ht="15.75">
      <c r="A5" s="22" t="s">
        <v>0</v>
      </c>
      <c r="B5" s="33"/>
      <c r="C5" s="33"/>
      <c r="D5" s="33"/>
      <c r="E5" s="33"/>
      <c r="F5" s="35"/>
      <c r="G5" s="35"/>
      <c r="H5" s="35"/>
      <c r="I5" s="31">
        <f>H6+H9</f>
        <v>1651826</v>
      </c>
    </row>
    <row r="6" spans="1:9" ht="20.25">
      <c r="A6" s="36"/>
      <c r="B6" s="22" t="s">
        <v>183</v>
      </c>
      <c r="C6" s="22"/>
      <c r="D6" s="22"/>
      <c r="E6" s="22"/>
      <c r="H6" s="31">
        <v>870200</v>
      </c>
      <c r="I6" s="35"/>
    </row>
    <row r="7" spans="1:9" ht="20.25">
      <c r="A7" s="36"/>
      <c r="B7" s="22" t="s">
        <v>184</v>
      </c>
      <c r="C7" s="33"/>
      <c r="D7" s="33"/>
      <c r="F7" s="31">
        <v>737626</v>
      </c>
      <c r="G7" s="29"/>
      <c r="I7" s="35"/>
    </row>
    <row r="8" spans="1:9" ht="20.25">
      <c r="A8" s="36"/>
      <c r="B8" s="22" t="s">
        <v>326</v>
      </c>
      <c r="C8" s="33"/>
      <c r="D8" s="33"/>
      <c r="F8" s="29">
        <v>44000</v>
      </c>
      <c r="G8" s="29"/>
      <c r="I8" s="35"/>
    </row>
    <row r="9" spans="1:9" ht="20.25">
      <c r="A9" s="36"/>
      <c r="B9" s="22"/>
      <c r="C9" s="33"/>
      <c r="D9" s="22" t="s">
        <v>330</v>
      </c>
      <c r="E9" s="33"/>
      <c r="H9" s="31">
        <f>SUM(F7+F8)</f>
        <v>781626</v>
      </c>
      <c r="I9" s="35"/>
    </row>
    <row r="10" spans="1:9" ht="20.25">
      <c r="A10" s="36"/>
      <c r="B10" s="22"/>
      <c r="C10" s="33"/>
      <c r="D10" s="22"/>
      <c r="E10" s="33"/>
      <c r="H10" s="31"/>
      <c r="I10" s="35"/>
    </row>
    <row r="11" spans="1:9" ht="15.75">
      <c r="A11" s="22" t="s">
        <v>1</v>
      </c>
      <c r="B11" s="33"/>
      <c r="C11" s="33"/>
      <c r="D11" s="33"/>
      <c r="E11" s="33"/>
      <c r="G11" s="31">
        <f>SUM(F12+F19+F35)</f>
        <v>418523.45999999996</v>
      </c>
      <c r="I11" s="31"/>
    </row>
    <row r="12" spans="1:9" ht="15.75">
      <c r="A12" s="22"/>
      <c r="B12" s="22" t="s">
        <v>185</v>
      </c>
      <c r="C12" s="33"/>
      <c r="D12" s="33"/>
      <c r="E12" s="33"/>
      <c r="F12" s="31">
        <f>SUM(E13:E17)</f>
        <v>225465</v>
      </c>
      <c r="G12" s="31"/>
      <c r="I12" s="32"/>
    </row>
    <row r="13" spans="1:9" ht="15.75">
      <c r="A13" s="22"/>
      <c r="B13" s="33" t="s">
        <v>107</v>
      </c>
      <c r="C13" s="33"/>
      <c r="D13" s="33"/>
      <c r="E13" s="29">
        <v>5165</v>
      </c>
      <c r="H13" s="35"/>
      <c r="I13" s="32"/>
    </row>
    <row r="14" spans="1:9" ht="15.75">
      <c r="A14" s="22"/>
      <c r="B14" s="33" t="s">
        <v>345</v>
      </c>
      <c r="C14" s="33"/>
      <c r="D14" s="33"/>
      <c r="E14" s="29">
        <v>220300</v>
      </c>
      <c r="H14" s="35"/>
      <c r="I14" s="32"/>
    </row>
    <row r="15" spans="1:9" ht="15.75">
      <c r="A15" s="22"/>
      <c r="B15" s="33"/>
      <c r="C15" s="33"/>
      <c r="D15" s="33"/>
      <c r="E15" s="29"/>
      <c r="H15" s="35"/>
      <c r="I15" s="32"/>
    </row>
    <row r="16" spans="1:9" ht="15.75">
      <c r="A16" s="22"/>
      <c r="B16" s="33"/>
      <c r="C16" s="33"/>
      <c r="D16" s="33"/>
      <c r="E16" s="29"/>
      <c r="H16" s="35"/>
      <c r="I16" s="32"/>
    </row>
    <row r="17" spans="1:9" ht="15.75">
      <c r="A17" s="22"/>
      <c r="B17" s="33"/>
      <c r="C17" s="33"/>
      <c r="D17" s="33"/>
      <c r="E17" s="29"/>
      <c r="H17" s="35"/>
      <c r="I17" s="32"/>
    </row>
    <row r="18" spans="1:9" ht="15.75">
      <c r="A18" s="22"/>
      <c r="B18" s="33"/>
      <c r="C18" s="33"/>
      <c r="D18" s="33"/>
      <c r="E18" s="29"/>
      <c r="H18" s="35"/>
      <c r="I18" s="32"/>
    </row>
    <row r="19" spans="1:9" ht="15.75">
      <c r="A19" s="33"/>
      <c r="B19" s="22" t="s">
        <v>186</v>
      </c>
      <c r="C19" s="33"/>
      <c r="D19" s="33"/>
      <c r="E19" s="35"/>
      <c r="F19" s="31">
        <f>SUM(E20:E33)</f>
        <v>149464.36</v>
      </c>
      <c r="G19" s="31"/>
      <c r="I19" s="35"/>
    </row>
    <row r="20" spans="1:9" ht="15">
      <c r="A20" s="33"/>
      <c r="B20" s="33" t="s">
        <v>322</v>
      </c>
      <c r="C20" s="33"/>
      <c r="D20" s="33"/>
      <c r="E20" s="43">
        <v>11023</v>
      </c>
      <c r="F20" s="35"/>
      <c r="G20" s="35"/>
      <c r="H20" s="35"/>
      <c r="I20" s="35"/>
    </row>
    <row r="21" spans="1:9" ht="15">
      <c r="A21" s="33"/>
      <c r="B21" s="33" t="s">
        <v>152</v>
      </c>
      <c r="C21" s="33"/>
      <c r="D21" s="33"/>
      <c r="E21" s="43">
        <v>3437</v>
      </c>
      <c r="F21" s="94"/>
      <c r="G21" s="94"/>
      <c r="H21" s="35"/>
      <c r="I21" s="35"/>
    </row>
    <row r="22" spans="1:9" ht="15">
      <c r="A22" s="33"/>
      <c r="B22" s="33" t="s">
        <v>323</v>
      </c>
      <c r="C22" s="33"/>
      <c r="D22" s="33"/>
      <c r="E22" s="43">
        <v>8621</v>
      </c>
      <c r="F22" s="35"/>
      <c r="G22" s="35"/>
      <c r="H22" s="35"/>
      <c r="I22" s="35"/>
    </row>
    <row r="23" spans="1:9" ht="15">
      <c r="A23" s="33"/>
      <c r="B23" s="33" t="s">
        <v>283</v>
      </c>
      <c r="C23" s="33"/>
      <c r="D23" s="33"/>
      <c r="E23" s="43">
        <v>11853</v>
      </c>
      <c r="F23" s="33"/>
      <c r="G23" s="33"/>
      <c r="H23" s="35"/>
      <c r="I23" s="35"/>
    </row>
    <row r="24" spans="1:9" ht="15">
      <c r="A24" s="33"/>
      <c r="B24" s="33" t="s">
        <v>284</v>
      </c>
      <c r="C24" s="33"/>
      <c r="D24" s="33"/>
      <c r="E24" s="43">
        <v>3274</v>
      </c>
      <c r="F24" s="34"/>
      <c r="G24" s="34"/>
      <c r="H24" s="35"/>
      <c r="I24" s="35"/>
    </row>
    <row r="25" spans="1:9" ht="15">
      <c r="A25" s="33"/>
      <c r="B25" s="33" t="s">
        <v>285</v>
      </c>
      <c r="C25" s="33"/>
      <c r="D25" s="33"/>
      <c r="E25" s="43">
        <v>27525</v>
      </c>
      <c r="F25" s="35"/>
      <c r="G25" s="35"/>
      <c r="H25" s="35"/>
      <c r="I25" s="35"/>
    </row>
    <row r="26" spans="1:9" ht="15">
      <c r="A26" s="33"/>
      <c r="B26" s="33" t="s">
        <v>286</v>
      </c>
      <c r="C26" s="33"/>
      <c r="D26" s="33"/>
      <c r="E26" s="95">
        <v>41702</v>
      </c>
      <c r="F26" s="33"/>
      <c r="G26" s="33"/>
      <c r="H26" s="35"/>
      <c r="I26" s="35"/>
    </row>
    <row r="27" spans="1:9" ht="15">
      <c r="A27" s="33"/>
      <c r="B27" s="33" t="s">
        <v>325</v>
      </c>
      <c r="C27" s="33"/>
      <c r="D27" s="33"/>
      <c r="E27" s="43">
        <v>6891</v>
      </c>
      <c r="F27" s="33"/>
      <c r="G27" s="33"/>
      <c r="H27" s="35"/>
      <c r="I27" s="35"/>
    </row>
    <row r="28" spans="1:9" ht="15">
      <c r="A28" s="33"/>
      <c r="B28" s="33" t="s">
        <v>324</v>
      </c>
      <c r="C28" s="33"/>
      <c r="D28" s="33"/>
      <c r="E28" s="43">
        <v>19334</v>
      </c>
      <c r="F28" s="33"/>
      <c r="G28" s="33"/>
      <c r="H28" s="35"/>
      <c r="I28" s="35"/>
    </row>
    <row r="29" spans="1:9" ht="15">
      <c r="A29" s="33"/>
      <c r="B29" s="33" t="s">
        <v>357</v>
      </c>
      <c r="C29" s="33"/>
      <c r="D29" s="33"/>
      <c r="E29" s="29">
        <v>3316.46</v>
      </c>
      <c r="F29" s="33"/>
      <c r="G29" s="33"/>
      <c r="H29" s="35"/>
      <c r="I29" s="35"/>
    </row>
    <row r="30" spans="1:9" ht="15">
      <c r="A30" s="33"/>
      <c r="B30" s="33" t="s">
        <v>370</v>
      </c>
      <c r="C30" s="33"/>
      <c r="D30" s="33"/>
      <c r="E30" s="29">
        <v>9398</v>
      </c>
      <c r="F30" s="33"/>
      <c r="G30" s="33"/>
      <c r="H30" s="35"/>
      <c r="I30" s="35"/>
    </row>
    <row r="31" spans="1:9" ht="15">
      <c r="A31" s="33"/>
      <c r="B31" s="33" t="s">
        <v>371</v>
      </c>
      <c r="C31" s="33"/>
      <c r="D31" s="33"/>
      <c r="E31" s="29">
        <v>2250</v>
      </c>
      <c r="F31" s="33"/>
      <c r="G31" s="33"/>
      <c r="H31" s="35"/>
      <c r="I31" s="35"/>
    </row>
    <row r="32" spans="1:9" ht="15">
      <c r="A32" s="33"/>
      <c r="B32" s="33" t="s">
        <v>238</v>
      </c>
      <c r="C32" s="33"/>
      <c r="D32" s="33"/>
      <c r="E32" s="29">
        <v>839.9</v>
      </c>
      <c r="F32" s="33"/>
      <c r="G32" s="33"/>
      <c r="H32" s="35"/>
      <c r="I32" s="35"/>
    </row>
    <row r="33" spans="1:9" ht="15">
      <c r="A33" s="33"/>
      <c r="B33" s="33"/>
      <c r="C33" s="33"/>
      <c r="D33" s="33"/>
      <c r="E33" s="29"/>
      <c r="F33" s="33"/>
      <c r="G33" s="33"/>
      <c r="H33" s="35"/>
      <c r="I33" s="35"/>
    </row>
    <row r="34" spans="1:9" ht="15">
      <c r="A34" s="33"/>
      <c r="B34" s="33"/>
      <c r="C34" s="33"/>
      <c r="D34" s="33"/>
      <c r="E34" s="29"/>
      <c r="F34" s="33"/>
      <c r="G34" s="33"/>
      <c r="H34" s="35"/>
      <c r="I34" s="35"/>
    </row>
    <row r="35" spans="1:9" ht="15.75">
      <c r="A35" s="33"/>
      <c r="B35" s="22" t="s">
        <v>326</v>
      </c>
      <c r="C35" s="33"/>
      <c r="D35" s="33"/>
      <c r="E35" s="37"/>
      <c r="F35" s="31">
        <f>SUM(E36:E40)</f>
        <v>43594.1</v>
      </c>
      <c r="G35" s="31"/>
      <c r="I35" s="35"/>
    </row>
    <row r="36" spans="1:9" ht="15">
      <c r="A36" s="33"/>
      <c r="B36" s="33" t="s">
        <v>328</v>
      </c>
      <c r="C36" s="33"/>
      <c r="D36" s="33"/>
      <c r="E36" s="95">
        <v>15596</v>
      </c>
      <c r="F36" s="33"/>
      <c r="G36" s="33"/>
      <c r="H36" s="35"/>
      <c r="I36" s="35"/>
    </row>
    <row r="37" spans="1:9" ht="15">
      <c r="A37" s="33"/>
      <c r="B37" s="33" t="s">
        <v>327</v>
      </c>
      <c r="E37" s="43">
        <v>16235</v>
      </c>
      <c r="F37" s="33"/>
      <c r="G37" s="33"/>
      <c r="H37" s="35"/>
      <c r="I37" s="35"/>
    </row>
    <row r="38" spans="1:9" ht="15">
      <c r="A38" s="33"/>
      <c r="B38" s="33" t="s">
        <v>375</v>
      </c>
      <c r="C38" s="33"/>
      <c r="D38" s="33"/>
      <c r="E38" s="43">
        <v>1182.4</v>
      </c>
      <c r="F38" s="33"/>
      <c r="G38" s="33"/>
      <c r="H38" s="35"/>
      <c r="I38" s="35"/>
    </row>
    <row r="39" spans="1:9" ht="15">
      <c r="A39" s="33"/>
      <c r="B39" s="33" t="s">
        <v>327</v>
      </c>
      <c r="E39" s="43">
        <v>8035.92</v>
      </c>
      <c r="F39" s="33"/>
      <c r="G39" s="33"/>
      <c r="H39" s="35"/>
      <c r="I39" s="35"/>
    </row>
    <row r="40" spans="1:9" ht="15">
      <c r="A40" s="33"/>
      <c r="B40" s="33" t="s">
        <v>376</v>
      </c>
      <c r="C40" s="33"/>
      <c r="D40" s="33"/>
      <c r="E40" s="29">
        <v>2544.78</v>
      </c>
      <c r="F40" s="29"/>
      <c r="G40" s="29"/>
      <c r="H40" s="35"/>
      <c r="I40" s="35"/>
    </row>
    <row r="41" spans="1:9" ht="15.75">
      <c r="A41" s="22" t="s">
        <v>73</v>
      </c>
      <c r="B41" s="33"/>
      <c r="C41" s="33"/>
      <c r="D41" s="33"/>
      <c r="E41" s="35"/>
      <c r="F41" s="35"/>
      <c r="G41" s="35"/>
      <c r="H41" s="35"/>
      <c r="I41" s="32"/>
    </row>
    <row r="42" spans="1:9" ht="15.75">
      <c r="A42" s="22"/>
      <c r="B42" s="33" t="s">
        <v>187</v>
      </c>
      <c r="C42" s="33"/>
      <c r="D42" s="33"/>
      <c r="E42" s="35"/>
      <c r="F42" s="35"/>
      <c r="G42" s="35"/>
      <c r="H42" s="35"/>
      <c r="I42" s="31">
        <f>SUM(H6-F12)</f>
        <v>644735</v>
      </c>
    </row>
    <row r="43" spans="1:9" ht="15.75">
      <c r="A43" s="22"/>
      <c r="B43" s="33" t="s">
        <v>188</v>
      </c>
      <c r="C43" s="33"/>
      <c r="D43" s="33"/>
      <c r="E43" s="35"/>
      <c r="F43" s="35"/>
      <c r="G43" s="35"/>
      <c r="H43" s="35"/>
      <c r="I43" s="31">
        <f>SUM(F7-F19)</f>
        <v>588161.64</v>
      </c>
    </row>
    <row r="44" spans="1:9" ht="15.75">
      <c r="A44" s="22"/>
      <c r="B44" s="33" t="s">
        <v>329</v>
      </c>
      <c r="C44" s="33"/>
      <c r="D44" s="33"/>
      <c r="E44" s="35"/>
      <c r="F44" s="35"/>
      <c r="G44" s="35"/>
      <c r="H44" s="35"/>
      <c r="I44" s="57">
        <f>F8-F35</f>
        <v>405.90000000000146</v>
      </c>
    </row>
    <row r="45" spans="1:9" ht="15.75">
      <c r="A45" s="22" t="s">
        <v>71</v>
      </c>
      <c r="B45" s="22"/>
      <c r="C45" s="33"/>
      <c r="D45" s="33"/>
      <c r="E45" s="35"/>
      <c r="F45" s="35"/>
      <c r="G45" s="35"/>
      <c r="H45" s="35"/>
      <c r="I45" s="31">
        <f>SUM(I42:I44)</f>
        <v>1233302.54</v>
      </c>
    </row>
    <row r="46" spans="1:9" ht="15.75">
      <c r="A46" s="22"/>
      <c r="B46" s="33"/>
      <c r="C46" s="33"/>
      <c r="D46" s="33"/>
      <c r="E46" s="35"/>
      <c r="F46" s="35"/>
      <c r="G46" s="35"/>
      <c r="H46" s="35"/>
      <c r="I46" s="31"/>
    </row>
    <row r="47" spans="1:9" ht="15.75">
      <c r="A47" s="33"/>
      <c r="B47" s="33"/>
      <c r="C47" s="33"/>
      <c r="D47" s="33"/>
      <c r="E47" s="35"/>
      <c r="F47" s="35"/>
      <c r="G47" s="35"/>
      <c r="H47" s="35"/>
      <c r="I47" s="32"/>
    </row>
    <row r="48" spans="1:9" ht="15.75">
      <c r="A48" s="38" t="s">
        <v>331</v>
      </c>
      <c r="B48" s="33"/>
      <c r="C48" s="33"/>
      <c r="D48" s="33"/>
      <c r="E48" s="29"/>
      <c r="G48" s="31">
        <f>SUM(F49+F65)</f>
        <v>1611509.1</v>
      </c>
      <c r="I48" s="35"/>
    </row>
    <row r="49" spans="1:9" ht="15.75">
      <c r="A49" s="38"/>
      <c r="B49" s="22" t="s">
        <v>249</v>
      </c>
      <c r="F49" s="31">
        <f>SUM(E50:E63)</f>
        <v>977399.1</v>
      </c>
      <c r="G49" s="31"/>
      <c r="H49" s="35"/>
      <c r="I49" s="35"/>
    </row>
    <row r="50" spans="2:9" ht="15">
      <c r="B50" s="33" t="s">
        <v>236</v>
      </c>
      <c r="E50" s="43">
        <v>15000</v>
      </c>
      <c r="H50" s="35"/>
      <c r="I50" s="35"/>
    </row>
    <row r="51" spans="2:9" ht="15">
      <c r="B51" s="33" t="s">
        <v>235</v>
      </c>
      <c r="C51" s="33"/>
      <c r="D51" s="33"/>
      <c r="E51" s="43">
        <v>15000</v>
      </c>
      <c r="H51" s="35"/>
      <c r="I51" s="35"/>
    </row>
    <row r="52" spans="2:9" ht="15">
      <c r="B52" s="33" t="s">
        <v>237</v>
      </c>
      <c r="C52" s="33"/>
      <c r="D52" s="33"/>
      <c r="E52" s="43">
        <v>10000</v>
      </c>
      <c r="H52" s="35"/>
      <c r="I52" s="35"/>
    </row>
    <row r="53" spans="2:9" ht="15">
      <c r="B53" s="33" t="s">
        <v>238</v>
      </c>
      <c r="C53" s="33"/>
      <c r="D53" s="33"/>
      <c r="E53" s="43">
        <f>7500-839.9</f>
        <v>6660.1</v>
      </c>
      <c r="H53" s="35"/>
      <c r="I53" s="35"/>
    </row>
    <row r="54" spans="2:9" ht="15">
      <c r="B54" s="33" t="s">
        <v>239</v>
      </c>
      <c r="C54" s="33"/>
      <c r="D54" s="33"/>
      <c r="E54" s="43">
        <v>7500</v>
      </c>
      <c r="H54" s="35"/>
      <c r="I54" s="35"/>
    </row>
    <row r="55" spans="2:9" ht="15">
      <c r="B55" s="33" t="s">
        <v>240</v>
      </c>
      <c r="C55" s="33"/>
      <c r="D55" s="33"/>
      <c r="E55" s="43">
        <v>15000</v>
      </c>
      <c r="H55" s="35"/>
      <c r="I55" s="35"/>
    </row>
    <row r="56" spans="2:9" ht="15">
      <c r="B56" s="33" t="s">
        <v>241</v>
      </c>
      <c r="C56" s="33"/>
      <c r="D56" s="33"/>
      <c r="E56" s="43">
        <v>15000</v>
      </c>
      <c r="H56" s="35"/>
      <c r="I56" s="35"/>
    </row>
    <row r="57" spans="2:9" ht="15">
      <c r="B57" s="33" t="s">
        <v>242</v>
      </c>
      <c r="C57" s="33"/>
      <c r="D57" s="33"/>
      <c r="E57" s="43">
        <v>15000</v>
      </c>
      <c r="H57" s="35"/>
      <c r="I57" s="35"/>
    </row>
    <row r="58" spans="2:9" ht="15">
      <c r="B58" s="33" t="s">
        <v>243</v>
      </c>
      <c r="C58" s="33"/>
      <c r="D58" s="33"/>
      <c r="E58" s="43">
        <v>48109</v>
      </c>
      <c r="H58" s="35"/>
      <c r="I58" s="35"/>
    </row>
    <row r="59" spans="2:9" ht="15">
      <c r="B59" s="33" t="s">
        <v>244</v>
      </c>
      <c r="C59" s="33"/>
      <c r="D59" s="33"/>
      <c r="E59" s="43">
        <v>30000</v>
      </c>
      <c r="H59" s="35"/>
      <c r="I59" s="35"/>
    </row>
    <row r="60" spans="2:9" ht="15.75">
      <c r="B60" s="33" t="s">
        <v>310</v>
      </c>
      <c r="C60" s="33"/>
      <c r="D60" s="22"/>
      <c r="E60" s="43">
        <v>500000</v>
      </c>
      <c r="H60" s="35"/>
      <c r="I60" s="35"/>
    </row>
    <row r="61" spans="2:9" ht="15">
      <c r="B61" s="33" t="s">
        <v>309</v>
      </c>
      <c r="C61" s="33"/>
      <c r="D61" s="33"/>
      <c r="E61" s="43">
        <v>250000</v>
      </c>
      <c r="H61" s="35"/>
      <c r="I61" s="35"/>
    </row>
    <row r="62" spans="2:9" ht="15">
      <c r="B62" s="33" t="s">
        <v>313</v>
      </c>
      <c r="C62" s="33"/>
      <c r="D62" s="33"/>
      <c r="E62" s="43">
        <v>50000</v>
      </c>
      <c r="H62" s="35"/>
      <c r="I62" s="35"/>
    </row>
    <row r="63" spans="2:9" ht="15">
      <c r="B63" s="33" t="s">
        <v>372</v>
      </c>
      <c r="C63" s="33"/>
      <c r="D63" s="33"/>
      <c r="E63" s="29">
        <v>130</v>
      </c>
      <c r="H63" s="35"/>
      <c r="I63" s="35"/>
    </row>
    <row r="64" spans="2:9" ht="15">
      <c r="B64" s="33"/>
      <c r="C64" s="33"/>
      <c r="D64" s="33"/>
      <c r="E64" s="29"/>
      <c r="H64" s="35"/>
      <c r="I64" s="35"/>
    </row>
    <row r="65" spans="2:9" ht="15.75">
      <c r="B65" s="22" t="s">
        <v>248</v>
      </c>
      <c r="C65" s="33"/>
      <c r="D65" s="33"/>
      <c r="E65" s="43"/>
      <c r="F65" s="31">
        <f>SUM(E78+E89)</f>
        <v>634110</v>
      </c>
      <c r="G65" s="31"/>
      <c r="H65" s="35"/>
      <c r="I65" s="35"/>
    </row>
    <row r="66" spans="2:9" ht="15.75">
      <c r="B66" s="22"/>
      <c r="C66" s="33"/>
      <c r="D66" s="33"/>
      <c r="E66" s="43"/>
      <c r="F66" s="31"/>
      <c r="G66" s="31"/>
      <c r="H66" s="35"/>
      <c r="I66" s="35"/>
    </row>
    <row r="67" spans="2:9" ht="15.75">
      <c r="B67" s="131" t="s">
        <v>304</v>
      </c>
      <c r="C67" s="33"/>
      <c r="D67" s="33"/>
      <c r="E67" s="43"/>
      <c r="F67" s="31"/>
      <c r="G67" s="31"/>
      <c r="H67" s="35"/>
      <c r="I67" s="35"/>
    </row>
    <row r="68" spans="8:9" ht="15">
      <c r="H68" s="35"/>
      <c r="I68" s="35"/>
    </row>
    <row r="69" spans="8:9" ht="15">
      <c r="H69" s="35"/>
      <c r="I69" s="35"/>
    </row>
    <row r="70" spans="1:9" ht="15">
      <c r="A70" s="44" t="s">
        <v>256</v>
      </c>
      <c r="B70" s="33" t="s">
        <v>189</v>
      </c>
      <c r="C70" s="33"/>
      <c r="D70" s="33"/>
      <c r="E70" s="29">
        <v>150000</v>
      </c>
      <c r="H70" s="35"/>
      <c r="I70" s="35"/>
    </row>
    <row r="71" spans="1:9" ht="15">
      <c r="A71" s="1" t="s">
        <v>257</v>
      </c>
      <c r="H71" s="35"/>
      <c r="I71" s="35"/>
    </row>
    <row r="72" spans="1:9" ht="15">
      <c r="A72" s="44" t="s">
        <v>255</v>
      </c>
      <c r="B72" s="33" t="s">
        <v>162</v>
      </c>
      <c r="C72" s="33"/>
      <c r="D72" s="33"/>
      <c r="E72" s="29">
        <v>30110</v>
      </c>
      <c r="H72" s="35"/>
      <c r="I72" s="35"/>
    </row>
    <row r="73" spans="1:9" ht="15">
      <c r="A73" s="1" t="s">
        <v>258</v>
      </c>
      <c r="B73" s="33" t="s">
        <v>147</v>
      </c>
      <c r="C73" s="33"/>
      <c r="D73" s="33"/>
      <c r="E73" s="43">
        <v>100000</v>
      </c>
      <c r="H73" s="35"/>
      <c r="I73" s="35"/>
    </row>
    <row r="74" spans="1:9" ht="15">
      <c r="A74" s="33" t="s">
        <v>262</v>
      </c>
      <c r="B74" s="33" t="s">
        <v>151</v>
      </c>
      <c r="C74" s="33"/>
      <c r="D74" s="33"/>
      <c r="E74" s="43">
        <v>25000</v>
      </c>
      <c r="H74" s="35"/>
      <c r="I74" s="35"/>
    </row>
    <row r="75" spans="2:9" ht="15">
      <c r="B75" s="33" t="s">
        <v>156</v>
      </c>
      <c r="E75" s="43">
        <v>4000</v>
      </c>
      <c r="H75" s="35"/>
      <c r="I75" s="35"/>
    </row>
    <row r="76" spans="2:9" ht="15">
      <c r="B76" s="33" t="s">
        <v>155</v>
      </c>
      <c r="E76" s="43">
        <v>100000</v>
      </c>
      <c r="H76" s="35"/>
      <c r="I76" s="35"/>
    </row>
    <row r="77" spans="8:9" ht="15">
      <c r="H77" s="35"/>
      <c r="I77" s="35"/>
    </row>
    <row r="78" spans="2:9" ht="15.75">
      <c r="B78" s="22" t="s">
        <v>138</v>
      </c>
      <c r="E78" s="132">
        <f>SUM(E70:E77)</f>
        <v>409110</v>
      </c>
      <c r="H78" s="35"/>
      <c r="I78" s="35"/>
    </row>
    <row r="79" spans="8:9" ht="15">
      <c r="H79" s="35"/>
      <c r="I79" s="35"/>
    </row>
    <row r="80" spans="2:9" ht="15">
      <c r="B80" s="131" t="s">
        <v>305</v>
      </c>
      <c r="C80" s="33"/>
      <c r="D80" s="33"/>
      <c r="E80" s="43"/>
      <c r="H80" s="35"/>
      <c r="I80" s="35"/>
    </row>
    <row r="81" spans="2:9" ht="15">
      <c r="B81" s="33" t="s">
        <v>247</v>
      </c>
      <c r="C81" s="33"/>
      <c r="D81" s="33"/>
      <c r="E81" s="43">
        <v>10000</v>
      </c>
      <c r="H81" s="35"/>
      <c r="I81" s="35"/>
    </row>
    <row r="82" spans="2:9" ht="15">
      <c r="B82" s="33" t="s">
        <v>253</v>
      </c>
      <c r="C82" s="33"/>
      <c r="D82" s="33"/>
      <c r="E82" s="43">
        <v>50000</v>
      </c>
      <c r="H82" s="35"/>
      <c r="I82" s="35"/>
    </row>
    <row r="83" spans="2:9" ht="15">
      <c r="B83" s="33" t="s">
        <v>254</v>
      </c>
      <c r="C83" s="33"/>
      <c r="D83" s="33"/>
      <c r="E83" s="43">
        <v>20000</v>
      </c>
      <c r="H83" s="35"/>
      <c r="I83" s="35"/>
    </row>
    <row r="84" spans="2:9" ht="15">
      <c r="B84" s="33" t="s">
        <v>259</v>
      </c>
      <c r="C84" s="33"/>
      <c r="D84" s="33"/>
      <c r="E84" s="43">
        <v>5000</v>
      </c>
      <c r="H84" s="35"/>
      <c r="I84" s="35"/>
    </row>
    <row r="85" spans="2:9" ht="15">
      <c r="B85" s="33" t="s">
        <v>260</v>
      </c>
      <c r="C85" s="33"/>
      <c r="D85" s="33"/>
      <c r="E85" s="43">
        <v>15000</v>
      </c>
      <c r="H85" s="35"/>
      <c r="I85" s="35"/>
    </row>
    <row r="86" spans="1:8" ht="15.75">
      <c r="A86" s="22"/>
      <c r="B86" s="33" t="s">
        <v>308</v>
      </c>
      <c r="C86" s="33"/>
      <c r="D86" s="33"/>
      <c r="E86" s="43">
        <v>50000</v>
      </c>
      <c r="F86" s="35"/>
      <c r="G86" s="35"/>
      <c r="H86" s="35"/>
    </row>
    <row r="87" spans="1:9" ht="15.75">
      <c r="A87" s="33"/>
      <c r="B87" s="33" t="s">
        <v>306</v>
      </c>
      <c r="C87" s="33"/>
      <c r="D87" s="33"/>
      <c r="E87" s="43">
        <v>50000</v>
      </c>
      <c r="F87" s="35"/>
      <c r="G87" s="35"/>
      <c r="H87" s="35"/>
      <c r="I87" s="32"/>
    </row>
    <row r="88" spans="1:5" ht="15.75">
      <c r="A88" s="22"/>
      <c r="B88" s="33" t="s">
        <v>312</v>
      </c>
      <c r="C88" s="33"/>
      <c r="D88" s="33"/>
      <c r="E88" s="43">
        <v>25000</v>
      </c>
    </row>
    <row r="89" spans="1:5" ht="15.75">
      <c r="A89" s="22"/>
      <c r="B89" s="22" t="s">
        <v>138</v>
      </c>
      <c r="C89" s="33"/>
      <c r="D89" s="33"/>
      <c r="E89" s="132">
        <f>SUM(E81:E88)</f>
        <v>225000</v>
      </c>
    </row>
    <row r="90" spans="1:5" ht="15.75">
      <c r="A90" s="22"/>
      <c r="B90" s="1" t="s">
        <v>314</v>
      </c>
      <c r="C90" s="33"/>
      <c r="D90" s="33"/>
      <c r="E90" s="86"/>
    </row>
    <row r="91" spans="2:5" ht="15">
      <c r="B91" s="1" t="s">
        <v>157</v>
      </c>
      <c r="E91" s="55" t="s">
        <v>307</v>
      </c>
    </row>
    <row r="92" spans="2:5" ht="15">
      <c r="B92" s="33" t="s">
        <v>246</v>
      </c>
      <c r="E92" s="25">
        <v>1000000</v>
      </c>
    </row>
    <row r="93" spans="2:5" ht="15">
      <c r="B93" s="33" t="s">
        <v>311</v>
      </c>
      <c r="C93" s="33"/>
      <c r="D93" s="33"/>
      <c r="E93" s="43">
        <v>50000</v>
      </c>
    </row>
    <row r="94" ht="15.75" thickBot="1"/>
    <row r="95" spans="2:4" ht="15.75">
      <c r="B95" s="133" t="s">
        <v>191</v>
      </c>
      <c r="C95" s="134"/>
      <c r="D95" s="135">
        <v>475000</v>
      </c>
    </row>
    <row r="96" spans="2:4" ht="15">
      <c r="B96" s="136" t="s">
        <v>302</v>
      </c>
      <c r="C96" s="137"/>
      <c r="D96" s="138">
        <v>0</v>
      </c>
    </row>
    <row r="97" spans="2:4" ht="16.5" thickBot="1">
      <c r="B97" s="139" t="s">
        <v>303</v>
      </c>
      <c r="C97" s="140"/>
      <c r="D97" s="141">
        <f>SUM(D95-D96)</f>
        <v>475000</v>
      </c>
    </row>
    <row r="99" spans="1:9" ht="15.75">
      <c r="A99" s="22" t="s">
        <v>315</v>
      </c>
      <c r="I99" s="49">
        <f>I45-G48</f>
        <v>-378206.56000000006</v>
      </c>
    </row>
    <row r="100" ht="15.75">
      <c r="I100" s="49"/>
    </row>
  </sheetData>
  <printOptions/>
  <pageMargins left="0.5" right="0.5" top="0.17" bottom="0.17" header="0" footer="0"/>
  <pageSetup fitToHeight="1" fitToWidth="1" horizontalDpi="600" verticalDpi="600" orientation="portrait" scale="49" r:id="rId1"/>
  <headerFooter alignWithMargins="0">
    <oddHeader>&amp;RAs of &amp;D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3"/>
  <sheetViews>
    <sheetView showOutlineSymbols="0" zoomScale="87" zoomScaleNormal="87" workbookViewId="0" topLeftCell="E1">
      <selection activeCell="H21" sqref="H21"/>
    </sheetView>
  </sheetViews>
  <sheetFormatPr defaultColWidth="8.88671875" defaultRowHeight="15"/>
  <cols>
    <col min="1" max="1" width="9.6640625" style="1" customWidth="1"/>
    <col min="2" max="3" width="13.6640625" style="1" customWidth="1"/>
    <col min="4" max="5" width="9.6640625" style="1" customWidth="1"/>
    <col min="6" max="6" width="13.6640625" style="1" customWidth="1"/>
    <col min="7" max="7" width="9.6640625" style="1" customWidth="1"/>
    <col min="8" max="8" width="13.6640625" style="1" customWidth="1"/>
    <col min="9" max="16384" width="9.6640625" style="1" customWidth="1"/>
  </cols>
  <sheetData>
    <row r="1" spans="3:6" ht="15.75">
      <c r="C1" s="2" t="s">
        <v>5</v>
      </c>
      <c r="F1" s="1" t="s">
        <v>101</v>
      </c>
    </row>
    <row r="3" ht="15.75">
      <c r="D3" s="2" t="s">
        <v>6</v>
      </c>
    </row>
    <row r="4" spans="1:8" ht="15">
      <c r="A4" s="4"/>
      <c r="B4" s="4"/>
      <c r="C4" s="4"/>
      <c r="E4" s="4"/>
      <c r="F4" s="5" t="s">
        <v>7</v>
      </c>
      <c r="G4" s="4"/>
      <c r="H4" s="4"/>
    </row>
    <row r="5" spans="1:8" ht="15.75">
      <c r="A5" s="6" t="s">
        <v>0</v>
      </c>
      <c r="B5" s="4"/>
      <c r="C5" s="4"/>
      <c r="D5" s="4"/>
      <c r="E5" s="4"/>
      <c r="F5" s="7"/>
      <c r="G5" s="7"/>
      <c r="H5" s="27">
        <f>SUM(F6:F7)</f>
        <v>1760912.9100000001</v>
      </c>
    </row>
    <row r="6" spans="1:8" ht="20.25">
      <c r="A6" s="18"/>
      <c r="B6" s="16" t="s">
        <v>91</v>
      </c>
      <c r="C6" s="16"/>
      <c r="D6" s="16"/>
      <c r="E6" s="16"/>
      <c r="F6" s="26">
        <v>940200</v>
      </c>
      <c r="G6" s="17"/>
      <c r="H6" s="7"/>
    </row>
    <row r="7" spans="1:8" ht="15">
      <c r="A7" s="4"/>
      <c r="B7" s="4" t="s">
        <v>74</v>
      </c>
      <c r="C7" s="4"/>
      <c r="D7" s="4"/>
      <c r="E7" s="4"/>
      <c r="F7" s="26">
        <v>820712.91</v>
      </c>
      <c r="G7" s="7"/>
      <c r="H7" s="7"/>
    </row>
    <row r="8" spans="1:8" ht="15">
      <c r="A8" s="4"/>
      <c r="B8" s="4"/>
      <c r="C8" s="4"/>
      <c r="D8" s="4"/>
      <c r="E8" s="4"/>
      <c r="F8" s="26"/>
      <c r="G8" s="7"/>
      <c r="H8" s="7"/>
    </row>
    <row r="9" spans="1:8" ht="15.75">
      <c r="A9" s="6" t="s">
        <v>1</v>
      </c>
      <c r="B9" s="4"/>
      <c r="C9" s="4"/>
      <c r="D9" s="4"/>
      <c r="E9" s="4"/>
      <c r="F9" s="26"/>
      <c r="G9" s="7"/>
      <c r="H9" s="8"/>
    </row>
    <row r="10" spans="1:8" ht="15.75">
      <c r="A10" s="6"/>
      <c r="B10" s="4" t="s">
        <v>80</v>
      </c>
      <c r="C10" s="4"/>
      <c r="D10" s="4"/>
      <c r="E10" s="4"/>
      <c r="F10" s="26">
        <f>SUM(E11:E17)</f>
        <v>542000</v>
      </c>
      <c r="G10" s="7"/>
      <c r="H10" s="8"/>
    </row>
    <row r="11" spans="1:8" ht="15.75">
      <c r="A11" s="6"/>
      <c r="B11" s="4" t="s">
        <v>81</v>
      </c>
      <c r="C11" s="4"/>
      <c r="D11" s="4"/>
      <c r="E11" s="26">
        <v>120000</v>
      </c>
      <c r="F11" s="26"/>
      <c r="G11" s="7"/>
      <c r="H11" s="8"/>
    </row>
    <row r="12" spans="1:8" ht="15.75">
      <c r="A12" s="6"/>
      <c r="B12" s="4" t="s">
        <v>86</v>
      </c>
      <c r="C12" s="4"/>
      <c r="D12" s="4"/>
      <c r="E12" s="26">
        <v>25000</v>
      </c>
      <c r="F12" s="26"/>
      <c r="G12" s="7"/>
      <c r="H12" s="8"/>
    </row>
    <row r="13" spans="1:8" ht="15.75">
      <c r="A13" s="6"/>
      <c r="B13" s="4" t="s">
        <v>87</v>
      </c>
      <c r="C13" s="4"/>
      <c r="D13" s="4"/>
      <c r="E13" s="26">
        <v>125000</v>
      </c>
      <c r="F13" s="26"/>
      <c r="G13" s="7"/>
      <c r="H13" s="8"/>
    </row>
    <row r="14" spans="1:8" ht="15.75">
      <c r="A14" s="6"/>
      <c r="B14" s="4" t="s">
        <v>88</v>
      </c>
      <c r="C14" s="4"/>
      <c r="D14" s="4"/>
      <c r="E14" s="26">
        <v>35000</v>
      </c>
      <c r="F14" s="26"/>
      <c r="G14" s="7"/>
      <c r="H14" s="8"/>
    </row>
    <row r="15" spans="1:8" ht="15.75">
      <c r="A15" s="6"/>
      <c r="B15" s="4" t="s">
        <v>89</v>
      </c>
      <c r="C15" s="4"/>
      <c r="D15" s="4"/>
      <c r="E15" s="26">
        <v>110000</v>
      </c>
      <c r="F15" s="26"/>
      <c r="G15" s="7"/>
      <c r="H15" s="8"/>
    </row>
    <row r="16" spans="2:8" ht="15.75">
      <c r="B16" s="4" t="s">
        <v>97</v>
      </c>
      <c r="E16" s="26">
        <v>127000</v>
      </c>
      <c r="F16" s="26"/>
      <c r="G16" s="7"/>
      <c r="H16" s="8"/>
    </row>
    <row r="17" spans="1:8" ht="15.75">
      <c r="A17" s="6"/>
      <c r="B17" s="4"/>
      <c r="C17" s="4"/>
      <c r="D17" s="4"/>
      <c r="E17" s="7"/>
      <c r="F17" s="26"/>
      <c r="G17" s="7"/>
      <c r="H17" s="8"/>
    </row>
    <row r="18" spans="1:8" ht="15" hidden="1">
      <c r="A18" s="4"/>
      <c r="B18" s="4" t="s">
        <v>48</v>
      </c>
      <c r="C18" s="4"/>
      <c r="D18" s="4"/>
      <c r="E18" s="7"/>
      <c r="F18" s="26" t="e">
        <f>SUM(#REF!)</f>
        <v>#REF!</v>
      </c>
      <c r="G18" s="7"/>
      <c r="H18" s="7"/>
    </row>
    <row r="19" spans="1:8" ht="15">
      <c r="A19" s="4"/>
      <c r="B19" s="4" t="s">
        <v>75</v>
      </c>
      <c r="C19" s="4"/>
      <c r="D19" s="4"/>
      <c r="E19" s="7"/>
      <c r="F19" s="26">
        <f>SUM(E20:E37)</f>
        <v>793231</v>
      </c>
      <c r="G19" s="7"/>
      <c r="H19" s="7"/>
    </row>
    <row r="20" spans="1:8" ht="15">
      <c r="A20" s="4"/>
      <c r="B20" s="4" t="s">
        <v>90</v>
      </c>
      <c r="C20" s="4"/>
      <c r="E20" s="26">
        <v>11673</v>
      </c>
      <c r="F20" s="7"/>
      <c r="G20" s="7"/>
      <c r="H20" s="7"/>
    </row>
    <row r="21" spans="1:8" ht="15">
      <c r="A21" s="4"/>
      <c r="B21" s="4" t="s">
        <v>57</v>
      </c>
      <c r="C21" s="4"/>
      <c r="E21" s="26">
        <v>44701</v>
      </c>
      <c r="F21" s="7"/>
      <c r="G21" s="7"/>
      <c r="H21" s="7"/>
    </row>
    <row r="22" spans="1:8" ht="15">
      <c r="A22" s="4"/>
      <c r="B22" s="4" t="s">
        <v>58</v>
      </c>
      <c r="C22" s="4"/>
      <c r="E22" s="26">
        <v>75858</v>
      </c>
      <c r="F22" s="7"/>
      <c r="G22" s="7"/>
      <c r="H22" s="7"/>
    </row>
    <row r="23" spans="1:8" ht="15">
      <c r="A23" s="4"/>
      <c r="B23" s="4" t="s">
        <v>59</v>
      </c>
      <c r="C23" s="4"/>
      <c r="E23" s="26">
        <v>10000</v>
      </c>
      <c r="F23" s="7"/>
      <c r="G23" s="7"/>
      <c r="H23" s="7"/>
    </row>
    <row r="24" spans="1:8" ht="15">
      <c r="A24" s="4"/>
      <c r="B24" s="4" t="s">
        <v>60</v>
      </c>
      <c r="C24" s="4"/>
      <c r="E24" s="26">
        <v>15000</v>
      </c>
      <c r="F24" s="7"/>
      <c r="G24" s="7"/>
      <c r="H24" s="7"/>
    </row>
    <row r="25" spans="1:8" ht="15">
      <c r="A25" s="4"/>
      <c r="B25" s="4" t="s">
        <v>61</v>
      </c>
      <c r="C25" s="4"/>
      <c r="E25" s="26">
        <v>70329</v>
      </c>
      <c r="F25" s="7"/>
      <c r="G25" s="7"/>
      <c r="H25" s="7"/>
    </row>
    <row r="26" spans="1:8" ht="15">
      <c r="A26" s="4"/>
      <c r="B26" s="4" t="s">
        <v>62</v>
      </c>
      <c r="C26" s="4"/>
      <c r="E26" s="26">
        <v>155870</v>
      </c>
      <c r="F26" s="7"/>
      <c r="G26" s="7"/>
      <c r="H26" s="7"/>
    </row>
    <row r="27" spans="1:8" ht="15">
      <c r="A27" s="4"/>
      <c r="B27" s="4" t="s">
        <v>63</v>
      </c>
      <c r="C27" s="4"/>
      <c r="E27" s="26">
        <v>21438</v>
      </c>
      <c r="F27" s="7"/>
      <c r="G27" s="7"/>
      <c r="H27" s="7"/>
    </row>
    <row r="28" spans="1:8" ht="15">
      <c r="A28" s="4"/>
      <c r="B28" s="4" t="s">
        <v>64</v>
      </c>
      <c r="E28" s="26">
        <v>13909</v>
      </c>
      <c r="F28" s="7"/>
      <c r="G28" s="7"/>
      <c r="H28" s="7"/>
    </row>
    <row r="29" spans="1:8" ht="15">
      <c r="A29" s="4"/>
      <c r="B29" s="4" t="s">
        <v>82</v>
      </c>
      <c r="E29" s="26">
        <v>100000</v>
      </c>
      <c r="F29" s="7"/>
      <c r="G29" s="7"/>
      <c r="H29" s="7"/>
    </row>
    <row r="30" spans="1:8" ht="15">
      <c r="A30" s="4"/>
      <c r="B30" s="4" t="s">
        <v>83</v>
      </c>
      <c r="E30" s="26">
        <v>1950</v>
      </c>
      <c r="F30" s="7"/>
      <c r="G30" s="7"/>
      <c r="H30" s="7"/>
    </row>
    <row r="31" spans="1:8" ht="15">
      <c r="A31" s="4"/>
      <c r="B31" s="4" t="s">
        <v>84</v>
      </c>
      <c r="E31" s="26">
        <v>2040</v>
      </c>
      <c r="F31" s="7"/>
      <c r="G31" s="7"/>
      <c r="H31" s="7"/>
    </row>
    <row r="32" spans="1:8" ht="15">
      <c r="A32" s="4"/>
      <c r="B32" s="4" t="s">
        <v>85</v>
      </c>
      <c r="E32" s="26">
        <v>64210</v>
      </c>
      <c r="F32" s="7"/>
      <c r="G32" s="7"/>
      <c r="H32" s="7"/>
    </row>
    <row r="33" spans="1:8" ht="15">
      <c r="A33" s="4"/>
      <c r="B33" s="4" t="s">
        <v>98</v>
      </c>
      <c r="E33" s="26">
        <v>180000</v>
      </c>
      <c r="F33" s="7"/>
      <c r="G33" s="7"/>
      <c r="H33" s="7"/>
    </row>
    <row r="34" spans="1:8" ht="15">
      <c r="A34" s="4"/>
      <c r="B34" s="4" t="s">
        <v>99</v>
      </c>
      <c r="E34" s="26">
        <v>4820</v>
      </c>
      <c r="F34" s="7"/>
      <c r="G34" s="7"/>
      <c r="H34" s="7"/>
    </row>
    <row r="35" spans="2:8" ht="15">
      <c r="B35" s="4" t="s">
        <v>60</v>
      </c>
      <c r="E35" s="26">
        <v>6500</v>
      </c>
      <c r="F35" s="7"/>
      <c r="G35" s="7"/>
      <c r="H35" s="7"/>
    </row>
    <row r="36" spans="2:8" ht="15">
      <c r="B36" s="4" t="s">
        <v>100</v>
      </c>
      <c r="E36" s="26">
        <v>14933</v>
      </c>
      <c r="F36" s="7"/>
      <c r="G36" s="7"/>
      <c r="H36" s="7"/>
    </row>
    <row r="37" spans="1:8" ht="15">
      <c r="A37" s="4"/>
      <c r="B37" s="4"/>
      <c r="G37" s="7"/>
      <c r="H37" s="7"/>
    </row>
    <row r="38" spans="1:8" ht="15.75">
      <c r="A38" s="6" t="s">
        <v>73</v>
      </c>
      <c r="B38" s="4"/>
      <c r="C38" s="4"/>
      <c r="D38" s="4"/>
      <c r="E38" s="7"/>
      <c r="F38" s="7"/>
      <c r="G38" s="7"/>
      <c r="H38" s="17"/>
    </row>
    <row r="39" spans="1:8" ht="15.75">
      <c r="A39" s="6"/>
      <c r="B39" s="4" t="s">
        <v>72</v>
      </c>
      <c r="C39" s="4"/>
      <c r="D39" s="4"/>
      <c r="E39" s="7"/>
      <c r="F39" s="7"/>
      <c r="G39" s="7"/>
      <c r="H39" s="28">
        <f>SUM(F6-F10)</f>
        <v>398200</v>
      </c>
    </row>
    <row r="40" spans="1:8" ht="15.75">
      <c r="A40" s="6"/>
      <c r="B40" s="4" t="s">
        <v>76</v>
      </c>
      <c r="C40" s="4"/>
      <c r="D40" s="4"/>
      <c r="E40" s="7"/>
      <c r="F40" s="7"/>
      <c r="G40" s="7"/>
      <c r="H40" s="28">
        <f>SUM(F7-F19)</f>
        <v>27481.910000000033</v>
      </c>
    </row>
    <row r="41" spans="1:8" ht="15.75">
      <c r="A41" s="6" t="s">
        <v>71</v>
      </c>
      <c r="B41" s="4"/>
      <c r="C41" s="4"/>
      <c r="D41" s="4"/>
      <c r="E41" s="7"/>
      <c r="F41" s="7"/>
      <c r="G41" s="7"/>
      <c r="H41" s="27">
        <f>+SUM(H39+H40)</f>
        <v>425681.91000000003</v>
      </c>
    </row>
    <row r="42" spans="1:8" ht="15.75">
      <c r="A42" s="4"/>
      <c r="B42" s="4"/>
      <c r="C42" s="4"/>
      <c r="D42" s="4"/>
      <c r="E42" s="7"/>
      <c r="F42" s="7"/>
      <c r="G42" s="7"/>
      <c r="H42" s="27"/>
    </row>
    <row r="43" spans="1:8" ht="15.75">
      <c r="A43" s="6" t="s">
        <v>3</v>
      </c>
      <c r="B43" s="4"/>
      <c r="C43" s="4"/>
      <c r="D43" s="4"/>
      <c r="E43" s="7"/>
      <c r="G43" s="7"/>
      <c r="H43" s="26">
        <f>SUM(E45:E57)</f>
        <v>455000</v>
      </c>
    </row>
    <row r="44" spans="1:7" ht="15">
      <c r="A44" s="19" t="s">
        <v>68</v>
      </c>
      <c r="B44" s="4"/>
      <c r="C44" s="4"/>
      <c r="D44" s="4"/>
      <c r="E44" s="7"/>
      <c r="F44" s="7"/>
      <c r="G44" s="7"/>
    </row>
    <row r="45" spans="1:7" ht="15">
      <c r="A45" s="5"/>
      <c r="B45" s="4" t="s">
        <v>70</v>
      </c>
      <c r="C45" s="4"/>
      <c r="D45" s="4"/>
      <c r="E45" s="26">
        <v>175000</v>
      </c>
      <c r="F45" s="7"/>
      <c r="G45" s="7"/>
    </row>
    <row r="46" spans="1:8" ht="15">
      <c r="A46" s="20" t="s">
        <v>69</v>
      </c>
      <c r="E46" s="21"/>
      <c r="F46" s="7"/>
      <c r="G46" s="7"/>
      <c r="H46" s="7"/>
    </row>
    <row r="47" spans="1:8" ht="15">
      <c r="A47" s="5"/>
      <c r="B47" s="4" t="s">
        <v>52</v>
      </c>
      <c r="C47" s="4"/>
      <c r="D47" s="4"/>
      <c r="E47" s="26">
        <v>40000</v>
      </c>
      <c r="F47" s="7" t="s">
        <v>54</v>
      </c>
      <c r="G47" s="7"/>
      <c r="H47" s="7"/>
    </row>
    <row r="48" spans="1:8" ht="15">
      <c r="A48" s="5"/>
      <c r="B48" s="4" t="s">
        <v>65</v>
      </c>
      <c r="C48" s="4"/>
      <c r="D48" s="4"/>
      <c r="E48" s="26">
        <v>40000</v>
      </c>
      <c r="F48" s="7" t="s">
        <v>55</v>
      </c>
      <c r="G48" s="7"/>
      <c r="H48" s="7"/>
    </row>
    <row r="49" spans="1:8" ht="15">
      <c r="A49" s="5"/>
      <c r="B49" s="4" t="s">
        <v>78</v>
      </c>
      <c r="C49" s="4"/>
      <c r="D49" s="4"/>
      <c r="E49" s="26">
        <v>30000</v>
      </c>
      <c r="F49" s="7" t="s">
        <v>56</v>
      </c>
      <c r="G49" s="7"/>
      <c r="H49" s="7"/>
    </row>
    <row r="50" spans="1:8" ht="15">
      <c r="A50" s="5"/>
      <c r="B50" s="4" t="s">
        <v>77</v>
      </c>
      <c r="C50" s="4"/>
      <c r="D50" s="4"/>
      <c r="E50" s="26">
        <v>25000</v>
      </c>
      <c r="F50" s="7" t="s">
        <v>49</v>
      </c>
      <c r="G50" s="7"/>
      <c r="H50" s="7"/>
    </row>
    <row r="51" spans="1:8" ht="15">
      <c r="A51" s="5"/>
      <c r="B51" s="4" t="s">
        <v>50</v>
      </c>
      <c r="C51" s="4"/>
      <c r="D51" s="4"/>
      <c r="E51" s="26">
        <v>20000</v>
      </c>
      <c r="F51" s="7"/>
      <c r="G51" s="7"/>
      <c r="H51" s="7"/>
    </row>
    <row r="52" spans="1:8" ht="15">
      <c r="A52" s="5"/>
      <c r="B52" s="4" t="s">
        <v>51</v>
      </c>
      <c r="C52" s="4"/>
      <c r="D52" s="4"/>
      <c r="E52" s="26">
        <v>0</v>
      </c>
      <c r="F52" s="7"/>
      <c r="G52" s="7"/>
      <c r="H52" s="7"/>
    </row>
    <row r="53" spans="1:8" ht="15">
      <c r="A53" s="5"/>
      <c r="B53" s="4" t="s">
        <v>79</v>
      </c>
      <c r="C53" s="4"/>
      <c r="D53" s="4"/>
      <c r="E53" s="7"/>
      <c r="F53" s="7"/>
      <c r="G53" s="7"/>
      <c r="H53" s="7"/>
    </row>
    <row r="54" spans="1:8" ht="15">
      <c r="A54" s="5"/>
      <c r="B54" s="4" t="s">
        <v>67</v>
      </c>
      <c r="C54" s="4"/>
      <c r="D54" s="4"/>
      <c r="E54" s="26">
        <v>5000</v>
      </c>
      <c r="F54" s="7"/>
      <c r="G54" s="7"/>
      <c r="H54" s="7"/>
    </row>
    <row r="55" spans="2:8" ht="15">
      <c r="B55" s="4" t="s">
        <v>66</v>
      </c>
      <c r="C55" s="4"/>
      <c r="D55" s="4"/>
      <c r="E55" s="26">
        <v>20000</v>
      </c>
      <c r="F55" s="7" t="s">
        <v>49</v>
      </c>
      <c r="G55" s="7"/>
      <c r="H55" s="7"/>
    </row>
    <row r="56" spans="1:8" ht="15">
      <c r="A56" s="5"/>
      <c r="B56" s="4" t="s">
        <v>53</v>
      </c>
      <c r="E56" s="26">
        <v>100000</v>
      </c>
      <c r="G56" s="7"/>
      <c r="H56" s="7"/>
    </row>
    <row r="57" spans="1:8" ht="15.75">
      <c r="A57" s="6" t="s">
        <v>4</v>
      </c>
      <c r="B57" s="4"/>
      <c r="C57" s="4"/>
      <c r="D57" s="4"/>
      <c r="E57" s="7"/>
      <c r="F57" s="7"/>
      <c r="G57" s="7"/>
      <c r="H57" s="30">
        <f>SUM(H41-H43)</f>
        <v>-29318.089999999967</v>
      </c>
    </row>
    <row r="58" spans="2:8" ht="15.75">
      <c r="B58" s="4" t="s">
        <v>92</v>
      </c>
      <c r="C58" s="4"/>
      <c r="D58" s="4"/>
      <c r="E58" s="7"/>
      <c r="F58" s="7"/>
      <c r="G58" s="7"/>
      <c r="H58" s="8"/>
    </row>
    <row r="59" spans="1:8" ht="15.75">
      <c r="A59" s="22" t="s">
        <v>93</v>
      </c>
      <c r="B59" s="16"/>
      <c r="C59" s="22"/>
      <c r="H59" s="21"/>
    </row>
    <row r="60" spans="2:8" ht="15">
      <c r="B60" s="4" t="s">
        <v>96</v>
      </c>
      <c r="F60" s="23"/>
      <c r="H60" s="29">
        <v>82000</v>
      </c>
    </row>
    <row r="61" spans="2:8" ht="15">
      <c r="B61" s="4" t="s">
        <v>94</v>
      </c>
      <c r="F61" s="24"/>
      <c r="H61" s="25">
        <v>45168</v>
      </c>
    </row>
    <row r="62" spans="2:8" ht="15">
      <c r="B62" s="4" t="s">
        <v>95</v>
      </c>
      <c r="H62" s="21"/>
    </row>
    <row r="63" spans="1:8" ht="15.75">
      <c r="A63" s="22"/>
      <c r="B63" s="22"/>
      <c r="H63" s="31">
        <f>SUM(H57+H60+H61)</f>
        <v>97849.91000000003</v>
      </c>
    </row>
  </sheetData>
  <printOptions/>
  <pageMargins left="0.5" right="0.5" top="0.19" bottom="0.17" header="0.17" footer="0"/>
  <pageSetup fitToHeight="1" fitToWidth="1" horizontalDpi="600" verticalDpi="600" orientation="portrait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3"/>
  <sheetViews>
    <sheetView showOutlineSymbols="0" zoomScale="75" zoomScaleNormal="75" workbookViewId="0" topLeftCell="C65">
      <selection activeCell="A31" sqref="A31"/>
    </sheetView>
  </sheetViews>
  <sheetFormatPr defaultColWidth="8.88671875" defaultRowHeight="15"/>
  <cols>
    <col min="1" max="1" width="25.3359375" style="1" customWidth="1"/>
    <col min="2" max="2" width="13.6640625" style="1" customWidth="1"/>
    <col min="3" max="3" width="11.5546875" style="1" customWidth="1"/>
    <col min="4" max="4" width="33.3359375" style="1" customWidth="1"/>
    <col min="5" max="5" width="12.88671875" style="1" customWidth="1"/>
    <col min="6" max="6" width="25.99609375" style="1" customWidth="1"/>
    <col min="7" max="7" width="14.10546875" style="1" customWidth="1"/>
    <col min="8" max="8" width="13.6640625" style="1" customWidth="1"/>
    <col min="9" max="16384" width="9.6640625" style="1" customWidth="1"/>
  </cols>
  <sheetData>
    <row r="1" ht="15.75">
      <c r="C1" s="2" t="s">
        <v>5</v>
      </c>
    </row>
    <row r="2" spans="1:4" ht="15.75">
      <c r="A2" s="3"/>
      <c r="D2" s="22" t="s">
        <v>182</v>
      </c>
    </row>
    <row r="3" ht="15.75">
      <c r="D3" s="2" t="s">
        <v>203</v>
      </c>
    </row>
    <row r="4" spans="1:8" ht="15">
      <c r="A4" s="33"/>
      <c r="B4" s="33"/>
      <c r="C4" s="33"/>
      <c r="D4" s="33"/>
      <c r="E4" s="33"/>
      <c r="F4" s="34" t="s">
        <v>7</v>
      </c>
      <c r="G4" s="33"/>
      <c r="H4" s="33"/>
    </row>
    <row r="5" spans="1:8" ht="15.75">
      <c r="A5" s="22" t="s">
        <v>0</v>
      </c>
      <c r="B5" s="33"/>
      <c r="C5" s="33"/>
      <c r="D5" s="33"/>
      <c r="E5" s="35"/>
      <c r="F5" s="35"/>
      <c r="G5" s="35"/>
      <c r="H5" s="31">
        <f>SUM(F6:F8)</f>
        <v>59115000</v>
      </c>
    </row>
    <row r="6" spans="1:8" ht="18" customHeight="1">
      <c r="A6" s="36"/>
      <c r="B6" s="22" t="s">
        <v>194</v>
      </c>
      <c r="C6" s="40"/>
      <c r="D6" s="40"/>
      <c r="F6" s="31">
        <v>444700</v>
      </c>
      <c r="G6" s="35"/>
      <c r="H6" s="35"/>
    </row>
    <row r="7" spans="1:8" ht="17.25" customHeight="1">
      <c r="A7" s="41"/>
      <c r="B7" s="22" t="s">
        <v>204</v>
      </c>
      <c r="C7" s="42"/>
      <c r="D7" s="42"/>
      <c r="E7" s="39"/>
      <c r="F7" s="29">
        <v>56209000</v>
      </c>
      <c r="G7" s="35"/>
      <c r="H7" s="35"/>
    </row>
    <row r="8" spans="1:8" ht="17.25" customHeight="1">
      <c r="A8" s="41"/>
      <c r="B8" s="22" t="s">
        <v>205</v>
      </c>
      <c r="C8" s="42"/>
      <c r="D8" s="42"/>
      <c r="E8" s="39"/>
      <c r="F8" s="29">
        <v>2461300</v>
      </c>
      <c r="G8" s="35"/>
      <c r="H8" s="35"/>
    </row>
    <row r="9" spans="1:8" ht="15.75">
      <c r="A9" s="22"/>
      <c r="B9" s="22" t="s">
        <v>192</v>
      </c>
      <c r="C9" s="33"/>
      <c r="D9" s="33"/>
      <c r="E9" s="35"/>
      <c r="F9" s="29">
        <v>0</v>
      </c>
      <c r="G9" s="32"/>
      <c r="H9" s="35"/>
    </row>
    <row r="10" spans="1:8" ht="15" hidden="1">
      <c r="A10" s="33"/>
      <c r="B10" s="33" t="s">
        <v>47</v>
      </c>
      <c r="C10" s="33"/>
      <c r="D10" s="33"/>
      <c r="E10" s="35"/>
      <c r="F10" s="29"/>
      <c r="G10" s="35"/>
      <c r="H10" s="35"/>
    </row>
    <row r="11" spans="1:8" ht="15">
      <c r="A11" s="33"/>
      <c r="B11" s="33"/>
      <c r="C11" s="33"/>
      <c r="D11" s="33"/>
      <c r="E11" s="29"/>
      <c r="F11" s="29"/>
      <c r="G11" s="35"/>
      <c r="H11" s="35"/>
    </row>
    <row r="12" spans="1:8" ht="15">
      <c r="A12" s="33"/>
      <c r="B12" s="33"/>
      <c r="C12" s="33"/>
      <c r="D12" s="33"/>
      <c r="E12" s="33"/>
      <c r="F12" s="35"/>
      <c r="G12" s="35"/>
      <c r="H12" s="35"/>
    </row>
    <row r="13" spans="1:8" ht="15.75">
      <c r="A13" s="22" t="s">
        <v>1</v>
      </c>
      <c r="B13" s="22" t="s">
        <v>190</v>
      </c>
      <c r="C13" s="22"/>
      <c r="D13" s="33"/>
      <c r="E13" s="35"/>
      <c r="F13" s="31">
        <f>SUM(E14:E22)</f>
        <v>139850</v>
      </c>
      <c r="G13" s="35"/>
      <c r="H13" s="35"/>
    </row>
    <row r="14" spans="1:8" ht="15">
      <c r="A14" s="33"/>
      <c r="B14" s="33" t="s">
        <v>376</v>
      </c>
      <c r="C14" s="33"/>
      <c r="D14" s="33"/>
      <c r="E14" s="29">
        <v>891</v>
      </c>
      <c r="F14" s="35"/>
      <c r="G14" s="35"/>
      <c r="H14" s="35"/>
    </row>
    <row r="15" spans="1:8" ht="15">
      <c r="A15" s="33"/>
      <c r="B15" s="33" t="s">
        <v>345</v>
      </c>
      <c r="C15" s="33"/>
      <c r="D15" s="33"/>
      <c r="E15" s="43">
        <v>138959</v>
      </c>
      <c r="F15" s="35"/>
      <c r="G15" s="35"/>
      <c r="H15" s="35"/>
    </row>
    <row r="16" spans="1:8" ht="15">
      <c r="A16" s="33"/>
      <c r="B16" s="33"/>
      <c r="E16" s="25"/>
      <c r="F16" s="33"/>
      <c r="G16" s="35"/>
      <c r="H16" s="35"/>
    </row>
    <row r="17" spans="1:8" ht="15">
      <c r="A17" s="33"/>
      <c r="B17" s="33"/>
      <c r="C17" s="33"/>
      <c r="D17" s="33"/>
      <c r="E17" s="29"/>
      <c r="F17" s="33"/>
      <c r="G17" s="35"/>
      <c r="H17" s="35"/>
    </row>
    <row r="18" spans="1:8" ht="15">
      <c r="A18" s="33"/>
      <c r="B18" s="33"/>
      <c r="C18" s="33"/>
      <c r="D18" s="33"/>
      <c r="E18" s="29"/>
      <c r="F18" s="33"/>
      <c r="G18" s="35"/>
      <c r="H18" s="35"/>
    </row>
    <row r="19" spans="1:8" ht="15">
      <c r="A19" s="33"/>
      <c r="B19" s="33"/>
      <c r="C19" s="33"/>
      <c r="D19" s="33"/>
      <c r="E19" s="29"/>
      <c r="F19" s="35"/>
      <c r="G19" s="35"/>
      <c r="H19" s="35"/>
    </row>
    <row r="20" spans="1:8" ht="15">
      <c r="A20" s="33"/>
      <c r="B20" s="33"/>
      <c r="C20" s="33"/>
      <c r="D20" s="33"/>
      <c r="E20" s="29"/>
      <c r="F20" s="35"/>
      <c r="G20" s="35"/>
      <c r="H20" s="35"/>
    </row>
    <row r="21" spans="1:8" ht="15">
      <c r="A21" s="33"/>
      <c r="B21" s="33"/>
      <c r="C21" s="33"/>
      <c r="D21" s="33"/>
      <c r="E21" s="29"/>
      <c r="F21" s="35"/>
      <c r="G21" s="35"/>
      <c r="H21" s="35"/>
    </row>
    <row r="22" spans="1:8" ht="15">
      <c r="A22" s="33"/>
      <c r="C22" s="33"/>
      <c r="D22" s="33"/>
      <c r="E22" s="29"/>
      <c r="F22" s="35"/>
      <c r="G22" s="35"/>
      <c r="H22" s="35"/>
    </row>
    <row r="23" spans="1:8" ht="15">
      <c r="A23" s="33"/>
      <c r="C23" s="33"/>
      <c r="D23" s="33"/>
      <c r="E23" s="29"/>
      <c r="F23" s="35"/>
      <c r="G23" s="35"/>
      <c r="H23" s="35"/>
    </row>
    <row r="24" spans="1:8" ht="15">
      <c r="A24" s="33"/>
      <c r="C24" s="33"/>
      <c r="D24" s="33"/>
      <c r="E24" s="29"/>
      <c r="F24" s="35"/>
      <c r="G24" s="35"/>
      <c r="H24" s="35"/>
    </row>
    <row r="25" spans="1:8" ht="15">
      <c r="A25" s="33"/>
      <c r="C25" s="33"/>
      <c r="D25" s="33"/>
      <c r="E25" s="29"/>
      <c r="F25" s="35"/>
      <c r="G25" s="35"/>
      <c r="H25" s="35"/>
    </row>
    <row r="26" spans="1:8" ht="15">
      <c r="A26" s="33"/>
      <c r="C26" s="33"/>
      <c r="D26" s="33"/>
      <c r="E26" s="29"/>
      <c r="F26" s="35"/>
      <c r="G26" s="35"/>
      <c r="H26" s="35"/>
    </row>
    <row r="27" spans="1:8" ht="15">
      <c r="A27" s="33"/>
      <c r="B27" s="33"/>
      <c r="C27" s="33"/>
      <c r="D27" s="33"/>
      <c r="E27" s="29"/>
      <c r="F27" s="35"/>
      <c r="G27" s="35"/>
      <c r="H27" s="35"/>
    </row>
    <row r="28" spans="1:8" ht="15.75">
      <c r="A28" s="33"/>
      <c r="B28" s="22" t="s">
        <v>200</v>
      </c>
      <c r="C28" s="33"/>
      <c r="D28" s="33"/>
      <c r="E28" s="35"/>
      <c r="F28" s="31">
        <f>SUM(E29:E30)</f>
        <v>58108297</v>
      </c>
      <c r="G28" s="35"/>
      <c r="H28" s="35"/>
    </row>
    <row r="29" spans="1:8" ht="15">
      <c r="A29" s="33"/>
      <c r="B29" s="33" t="s">
        <v>201</v>
      </c>
      <c r="C29" s="33"/>
      <c r="D29" s="33"/>
      <c r="E29" s="29">
        <v>55646997</v>
      </c>
      <c r="F29" s="33"/>
      <c r="G29" s="35"/>
      <c r="H29" s="35"/>
    </row>
    <row r="30" spans="1:8" ht="15">
      <c r="A30" s="33"/>
      <c r="B30" s="1" t="s">
        <v>206</v>
      </c>
      <c r="E30" s="29">
        <v>2461300</v>
      </c>
      <c r="F30" s="35"/>
      <c r="G30" s="35"/>
      <c r="H30" s="35"/>
    </row>
    <row r="31" spans="1:8" ht="15">
      <c r="A31" s="33"/>
      <c r="B31" s="33"/>
      <c r="C31" s="33"/>
      <c r="D31" s="33"/>
      <c r="E31" s="29"/>
      <c r="F31" s="35"/>
      <c r="G31" s="35"/>
      <c r="H31" s="35"/>
    </row>
    <row r="32" spans="1:8" ht="15.75">
      <c r="A32" s="33"/>
      <c r="B32" s="22" t="s">
        <v>202</v>
      </c>
      <c r="C32" s="33"/>
      <c r="D32" s="33"/>
      <c r="E32" s="33"/>
      <c r="F32" s="31">
        <f>SUM(E34:E38)</f>
        <v>0</v>
      </c>
      <c r="G32" s="35"/>
      <c r="H32" s="35"/>
    </row>
    <row r="33" spans="1:8" ht="15" hidden="1">
      <c r="A33" s="33"/>
      <c r="B33" s="33" t="s">
        <v>47</v>
      </c>
      <c r="C33" s="33"/>
      <c r="D33" s="33"/>
      <c r="E33" s="33"/>
      <c r="F33" s="35">
        <f>SUM(E18:E45)</f>
        <v>58108297</v>
      </c>
      <c r="G33" s="35"/>
      <c r="H33" s="35"/>
    </row>
    <row r="34" spans="1:8" ht="15">
      <c r="A34" s="33"/>
      <c r="B34" s="33"/>
      <c r="C34" s="33"/>
      <c r="D34" s="33"/>
      <c r="E34" s="29"/>
      <c r="F34" s="35"/>
      <c r="G34" s="35"/>
      <c r="H34" s="35"/>
    </row>
    <row r="35" spans="1:8" ht="15">
      <c r="A35" s="33"/>
      <c r="B35" s="33"/>
      <c r="C35" s="33"/>
      <c r="D35" s="33"/>
      <c r="E35" s="29"/>
      <c r="F35" s="35"/>
      <c r="G35" s="35"/>
      <c r="H35" s="35"/>
    </row>
    <row r="36" spans="1:8" ht="15">
      <c r="A36" s="33"/>
      <c r="B36" s="33"/>
      <c r="C36" s="33"/>
      <c r="D36" s="33"/>
      <c r="E36" s="29"/>
      <c r="F36" s="35"/>
      <c r="G36" s="35"/>
      <c r="H36" s="35"/>
    </row>
    <row r="37" spans="1:8" ht="15">
      <c r="A37" s="33"/>
      <c r="E37" s="25"/>
      <c r="F37" s="35"/>
      <c r="G37" s="35"/>
      <c r="H37" s="35"/>
    </row>
    <row r="38" spans="1:8" ht="15">
      <c r="A38" s="33"/>
      <c r="B38" s="33"/>
      <c r="C38" s="33"/>
      <c r="D38" s="33"/>
      <c r="E38" s="29"/>
      <c r="F38" s="35"/>
      <c r="G38" s="35"/>
      <c r="H38" s="35"/>
    </row>
    <row r="39" spans="1:8" ht="15">
      <c r="A39" s="33"/>
      <c r="B39" s="33"/>
      <c r="C39" s="33"/>
      <c r="D39" s="33"/>
      <c r="E39" s="29"/>
      <c r="F39" s="35"/>
      <c r="G39" s="35"/>
      <c r="H39" s="35"/>
    </row>
    <row r="40" spans="1:8" ht="15">
      <c r="A40" s="33"/>
      <c r="B40" s="33"/>
      <c r="E40" s="29"/>
      <c r="F40" s="35"/>
      <c r="G40" s="35"/>
      <c r="H40" s="35"/>
    </row>
    <row r="41" spans="1:8" ht="15">
      <c r="A41" s="33"/>
      <c r="B41" s="33"/>
      <c r="E41" s="29"/>
      <c r="F41" s="35"/>
      <c r="G41" s="35"/>
      <c r="H41" s="35"/>
    </row>
    <row r="42" spans="1:8" ht="15">
      <c r="A42" s="33"/>
      <c r="F42" s="35"/>
      <c r="G42" s="35"/>
      <c r="H42" s="35"/>
    </row>
    <row r="43" spans="1:8" ht="15.75">
      <c r="A43" s="33"/>
      <c r="B43" s="22"/>
      <c r="C43" s="33"/>
      <c r="D43" s="33"/>
      <c r="E43" s="35"/>
      <c r="F43" s="48" t="s">
        <v>154</v>
      </c>
      <c r="G43" s="35"/>
      <c r="H43" s="56">
        <f>SUM(F13+F28+F32)</f>
        <v>58248147</v>
      </c>
    </row>
    <row r="44" spans="1:8" ht="15.75">
      <c r="A44" s="22" t="s">
        <v>2</v>
      </c>
      <c r="B44" s="33"/>
      <c r="C44" s="33"/>
      <c r="D44" s="33"/>
      <c r="E44" s="35"/>
      <c r="G44" s="35"/>
      <c r="H44" s="31">
        <f>SUM(H5-F13-F28-F32)</f>
        <v>866853</v>
      </c>
    </row>
    <row r="45" spans="1:8" ht="15.75">
      <c r="A45" s="22"/>
      <c r="B45" s="33"/>
      <c r="C45" s="33"/>
      <c r="D45" s="33"/>
      <c r="E45" s="35"/>
      <c r="F45" s="33"/>
      <c r="G45" s="35"/>
      <c r="H45" s="31"/>
    </row>
    <row r="46" spans="1:8" ht="15.75">
      <c r="A46" s="22" t="s">
        <v>3</v>
      </c>
      <c r="B46" s="33"/>
      <c r="C46" s="33"/>
      <c r="D46" s="33"/>
      <c r="E46" s="35"/>
      <c r="G46" s="31">
        <f>SUM(F47+F56)</f>
        <v>570196</v>
      </c>
      <c r="H46" s="33"/>
    </row>
    <row r="47" spans="1:8" ht="15.75">
      <c r="A47" s="22"/>
      <c r="B47" s="22" t="s">
        <v>249</v>
      </c>
      <c r="C47" s="33"/>
      <c r="D47" s="33"/>
      <c r="E47" s="35"/>
      <c r="F47" s="31">
        <f>SUM(E48:E51)</f>
        <v>175496</v>
      </c>
      <c r="G47" s="35"/>
      <c r="H47" s="33"/>
    </row>
    <row r="48" spans="1:8" ht="15.75">
      <c r="A48" s="22"/>
      <c r="B48" s="33" t="s">
        <v>245</v>
      </c>
      <c r="E48" s="87">
        <v>25000</v>
      </c>
      <c r="F48" s="31"/>
      <c r="G48" s="35"/>
      <c r="H48" s="33"/>
    </row>
    <row r="49" spans="1:8" ht="15.75">
      <c r="A49" s="22"/>
      <c r="B49" s="33" t="s">
        <v>368</v>
      </c>
      <c r="E49" s="87">
        <v>53812</v>
      </c>
      <c r="F49" s="31"/>
      <c r="G49" s="35"/>
      <c r="H49" s="33"/>
    </row>
    <row r="50" spans="1:8" ht="15.75">
      <c r="A50" s="22"/>
      <c r="B50" s="33" t="s">
        <v>332</v>
      </c>
      <c r="C50" s="33"/>
      <c r="D50" s="33"/>
      <c r="E50" s="29">
        <f>75000-3316</f>
        <v>71684</v>
      </c>
      <c r="F50" s="31"/>
      <c r="G50" s="35"/>
      <c r="H50" s="33"/>
    </row>
    <row r="51" spans="1:8" ht="15.75">
      <c r="A51" s="22"/>
      <c r="B51" s="1" t="s">
        <v>207</v>
      </c>
      <c r="C51" s="33"/>
      <c r="D51" s="33"/>
      <c r="E51" s="43">
        <v>25000</v>
      </c>
      <c r="F51" s="31"/>
      <c r="G51" s="35"/>
      <c r="H51" s="33"/>
    </row>
    <row r="52" spans="1:8" ht="15.75">
      <c r="A52" s="22"/>
      <c r="B52" s="33"/>
      <c r="C52" s="33"/>
      <c r="D52" s="33"/>
      <c r="E52" s="43"/>
      <c r="F52" s="31"/>
      <c r="G52" s="35"/>
      <c r="H52" s="33"/>
    </row>
    <row r="53" spans="1:8" ht="15.75">
      <c r="A53" s="22"/>
      <c r="B53" s="22"/>
      <c r="C53" s="33"/>
      <c r="D53" s="33"/>
      <c r="E53" s="35"/>
      <c r="F53" s="31"/>
      <c r="G53" s="35"/>
      <c r="H53" s="33"/>
    </row>
    <row r="54" spans="1:8" ht="15.75">
      <c r="A54" s="22"/>
      <c r="B54" s="22"/>
      <c r="C54" s="33"/>
      <c r="D54" s="33"/>
      <c r="E54" s="35"/>
      <c r="F54" s="31"/>
      <c r="G54" s="35"/>
      <c r="H54" s="33"/>
    </row>
    <row r="55" spans="1:8" ht="15.75">
      <c r="A55" s="22"/>
      <c r="B55" s="22"/>
      <c r="C55" s="33"/>
      <c r="D55" s="33"/>
      <c r="E55" s="35"/>
      <c r="F55" s="31"/>
      <c r="G55" s="35"/>
      <c r="H55" s="33"/>
    </row>
    <row r="56" spans="1:8" ht="15.75">
      <c r="A56" s="22"/>
      <c r="B56" s="22" t="s">
        <v>248</v>
      </c>
      <c r="C56" s="33"/>
      <c r="D56" s="33"/>
      <c r="E56" s="35"/>
      <c r="F56" s="31">
        <f>SUM(E57:E67)</f>
        <v>394700</v>
      </c>
      <c r="G56" s="35"/>
      <c r="H56" s="33"/>
    </row>
    <row r="57" spans="1:8" ht="15">
      <c r="A57" s="33"/>
      <c r="B57" s="1" t="s">
        <v>158</v>
      </c>
      <c r="E57" s="43">
        <v>25000</v>
      </c>
      <c r="F57" s="35"/>
      <c r="G57" s="35"/>
      <c r="H57" s="35"/>
    </row>
    <row r="58" spans="1:8" ht="15">
      <c r="A58" s="33"/>
      <c r="B58" s="1" t="s">
        <v>153</v>
      </c>
      <c r="E58" s="43">
        <v>25000</v>
      </c>
      <c r="F58" s="35"/>
      <c r="G58" s="35"/>
      <c r="H58" s="35"/>
    </row>
    <row r="59" spans="1:8" ht="15">
      <c r="A59" s="33"/>
      <c r="B59" s="1" t="s">
        <v>161</v>
      </c>
      <c r="E59" s="25">
        <v>37500</v>
      </c>
      <c r="F59" s="35"/>
      <c r="G59" s="35"/>
      <c r="H59" s="35"/>
    </row>
    <row r="60" spans="1:8" ht="15">
      <c r="A60" s="33"/>
      <c r="F60" s="35"/>
      <c r="G60" s="35"/>
      <c r="H60" s="35"/>
    </row>
    <row r="61" spans="1:8" ht="15.75">
      <c r="A61" s="33"/>
      <c r="B61" s="1" t="s">
        <v>147</v>
      </c>
      <c r="C61" s="33"/>
      <c r="D61" s="33"/>
      <c r="E61" s="29">
        <v>100000</v>
      </c>
      <c r="F61" s="32"/>
      <c r="G61" s="35"/>
      <c r="H61" s="35"/>
    </row>
    <row r="62" spans="1:8" ht="15">
      <c r="A62" s="33"/>
      <c r="B62" s="1" t="s">
        <v>159</v>
      </c>
      <c r="C62" s="33"/>
      <c r="D62" s="33"/>
      <c r="E62" s="126" t="s">
        <v>265</v>
      </c>
      <c r="F62" s="35"/>
      <c r="G62" s="35"/>
      <c r="H62" s="35"/>
    </row>
    <row r="63" spans="1:8" ht="14.25" customHeight="1">
      <c r="A63" s="33"/>
      <c r="B63" s="33" t="s">
        <v>155</v>
      </c>
      <c r="E63" s="29">
        <v>100000</v>
      </c>
      <c r="F63" s="32"/>
      <c r="G63" s="32"/>
      <c r="H63" s="35"/>
    </row>
    <row r="64" spans="1:8" ht="14.25" customHeight="1">
      <c r="A64" s="33"/>
      <c r="B64" s="33" t="s">
        <v>152</v>
      </c>
      <c r="C64" s="33"/>
      <c r="D64" s="33"/>
      <c r="E64" s="29">
        <v>3200</v>
      </c>
      <c r="F64" s="32"/>
      <c r="G64" s="32"/>
      <c r="H64" s="35"/>
    </row>
    <row r="65" spans="1:8" ht="14.25" customHeight="1">
      <c r="A65" s="44" t="s">
        <v>256</v>
      </c>
      <c r="B65" s="1" t="s">
        <v>160</v>
      </c>
      <c r="E65" s="87">
        <v>4000</v>
      </c>
      <c r="F65" s="32"/>
      <c r="G65" s="32"/>
      <c r="H65" s="35"/>
    </row>
    <row r="66" spans="1:8" ht="14.25" customHeight="1">
      <c r="A66" s="1" t="s">
        <v>257</v>
      </c>
      <c r="B66" s="1" t="s">
        <v>261</v>
      </c>
      <c r="E66" s="29">
        <v>50000</v>
      </c>
      <c r="F66" s="32"/>
      <c r="G66" s="32"/>
      <c r="H66" s="35"/>
    </row>
    <row r="67" spans="1:8" ht="14.25" customHeight="1">
      <c r="A67" s="33" t="s">
        <v>262</v>
      </c>
      <c r="B67" s="1" t="s">
        <v>317</v>
      </c>
      <c r="E67" s="29">
        <v>50000</v>
      </c>
      <c r="F67" s="32"/>
      <c r="G67" s="32"/>
      <c r="H67" s="35"/>
    </row>
    <row r="68" spans="1:8" ht="14.25" customHeight="1">
      <c r="A68" s="33"/>
      <c r="F68" s="32"/>
      <c r="G68" s="32"/>
      <c r="H68" s="35"/>
    </row>
    <row r="69" spans="1:8" ht="14.25" customHeight="1">
      <c r="A69" s="33"/>
      <c r="E69" s="87"/>
      <c r="F69" s="32"/>
      <c r="G69" s="32"/>
      <c r="H69" s="35"/>
    </row>
    <row r="70" spans="1:8" ht="14.25" customHeight="1">
      <c r="A70" s="33"/>
      <c r="B70" s="1" t="s">
        <v>316</v>
      </c>
      <c r="E70" s="87"/>
      <c r="F70" s="32"/>
      <c r="G70" s="32"/>
      <c r="H70" s="35"/>
    </row>
    <row r="71" spans="1:8" ht="14.25" customHeight="1">
      <c r="A71" s="33"/>
      <c r="B71" s="33" t="s">
        <v>250</v>
      </c>
      <c r="C71" s="33"/>
      <c r="D71" s="33"/>
      <c r="E71" s="43">
        <v>15000</v>
      </c>
      <c r="F71" s="32"/>
      <c r="G71" s="32"/>
      <c r="H71" s="35"/>
    </row>
    <row r="72" spans="1:8" ht="14.25" customHeight="1">
      <c r="A72" s="33"/>
      <c r="B72" s="33" t="s">
        <v>251</v>
      </c>
      <c r="C72" s="33"/>
      <c r="D72" s="33"/>
      <c r="E72" s="43">
        <v>150000</v>
      </c>
      <c r="F72" s="32"/>
      <c r="G72" s="32"/>
      <c r="H72" s="35"/>
    </row>
    <row r="73" spans="1:8" ht="14.25" customHeight="1">
      <c r="A73" s="33"/>
      <c r="B73" s="33" t="s">
        <v>252</v>
      </c>
      <c r="C73" s="33"/>
      <c r="D73" s="33"/>
      <c r="E73" s="43">
        <v>5000</v>
      </c>
      <c r="F73" s="32"/>
      <c r="G73" s="32"/>
      <c r="H73" s="35"/>
    </row>
    <row r="74" spans="1:8" ht="14.25" customHeight="1">
      <c r="A74" s="33"/>
      <c r="B74" s="33" t="s">
        <v>369</v>
      </c>
      <c r="C74" s="33"/>
      <c r="D74" s="33"/>
      <c r="E74" s="29">
        <v>200000</v>
      </c>
      <c r="F74" s="32"/>
      <c r="G74" s="32"/>
      <c r="H74" s="35"/>
    </row>
    <row r="75" spans="1:8" ht="15.75">
      <c r="A75" s="22" t="s">
        <v>103</v>
      </c>
      <c r="F75" s="35"/>
      <c r="G75" s="35"/>
      <c r="H75" s="49">
        <f>H44-G46</f>
        <v>296657</v>
      </c>
    </row>
    <row r="76" spans="1:8" ht="15">
      <c r="A76" s="33"/>
      <c r="B76" s="1" t="s">
        <v>318</v>
      </c>
      <c r="C76" s="33"/>
      <c r="D76" s="33"/>
      <c r="E76" s="33"/>
      <c r="F76" s="33"/>
      <c r="G76" s="33"/>
      <c r="H76" s="33"/>
    </row>
    <row r="77" spans="2:5" ht="15">
      <c r="B77" s="4" t="s">
        <v>208</v>
      </c>
      <c r="D77" s="29">
        <v>56209000</v>
      </c>
      <c r="E77" s="26"/>
    </row>
    <row r="78" spans="1:7" ht="15">
      <c r="A78" s="4"/>
      <c r="B78" s="33" t="s">
        <v>115</v>
      </c>
      <c r="C78" s="33"/>
      <c r="D78" s="29"/>
      <c r="E78" s="29"/>
      <c r="F78" s="1" t="s">
        <v>130</v>
      </c>
      <c r="G78" s="25">
        <v>73027000</v>
      </c>
    </row>
    <row r="79" spans="1:7" ht="15">
      <c r="A79" s="4"/>
      <c r="B79" s="33" t="s">
        <v>175</v>
      </c>
      <c r="C79" s="33"/>
      <c r="D79" s="29"/>
      <c r="E79" s="29"/>
      <c r="G79" s="25"/>
    </row>
    <row r="80" spans="2:7" ht="15.75">
      <c r="B80" s="22" t="s">
        <v>116</v>
      </c>
      <c r="C80" s="22"/>
      <c r="D80" s="31">
        <f>SUM(D77:D79)</f>
        <v>56209000</v>
      </c>
      <c r="E80" s="50">
        <f>SUM(D80/G80)</f>
        <v>0.7733829143755082</v>
      </c>
      <c r="F80" s="1" t="s">
        <v>209</v>
      </c>
      <c r="G80" s="25">
        <v>72679392</v>
      </c>
    </row>
    <row r="81" spans="2:7" ht="15.75">
      <c r="B81" s="22"/>
      <c r="F81" s="1" t="s">
        <v>263</v>
      </c>
      <c r="G81" s="25">
        <v>72402892</v>
      </c>
    </row>
    <row r="82" spans="2:6" ht="15">
      <c r="B82" s="1" t="s">
        <v>210</v>
      </c>
      <c r="D82" s="29">
        <v>2451300</v>
      </c>
      <c r="E82" s="50">
        <f>SUM(D82/G80)</f>
        <v>0.03372757988949605</v>
      </c>
      <c r="F82" s="58" t="s">
        <v>264</v>
      </c>
    </row>
    <row r="83" spans="3:5" ht="15">
      <c r="C83" s="33"/>
      <c r="D83" s="33"/>
      <c r="E83" s="43"/>
    </row>
  </sheetData>
  <printOptions/>
  <pageMargins left="0.5" right="0.5" top="0.5" bottom="0.5" header="0" footer="0"/>
  <pageSetup fitToHeight="1" fitToWidth="1" horizontalDpi="300" verticalDpi="300" orientation="portrait" scale="53" r:id="rId3"/>
  <headerFooter alignWithMargins="0">
    <oddHeader>&amp;RAs of &amp;D &amp;T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6"/>
  <sheetViews>
    <sheetView workbookViewId="0" topLeftCell="A10">
      <selection activeCell="B30" sqref="B30"/>
    </sheetView>
  </sheetViews>
  <sheetFormatPr defaultColWidth="8.88671875" defaultRowHeight="15"/>
  <cols>
    <col min="1" max="1" width="25.99609375" style="0" customWidth="1"/>
    <col min="8" max="8" width="9.77734375" style="0" bestFit="1" customWidth="1"/>
  </cols>
  <sheetData>
    <row r="1" spans="1:8" ht="15.75">
      <c r="A1" s="1"/>
      <c r="B1" s="1"/>
      <c r="C1" s="2" t="s">
        <v>5</v>
      </c>
      <c r="D1" s="1"/>
      <c r="E1" s="1"/>
      <c r="F1" s="1"/>
      <c r="G1" s="1"/>
      <c r="H1" s="1"/>
    </row>
    <row r="2" spans="1:8" ht="15.75">
      <c r="A2" s="3"/>
      <c r="B2" s="1"/>
      <c r="C2" s="1"/>
      <c r="D2" s="22" t="s">
        <v>182</v>
      </c>
      <c r="E2" s="1"/>
      <c r="F2" s="1"/>
      <c r="G2" s="1"/>
      <c r="H2" s="1"/>
    </row>
    <row r="3" spans="2:8" ht="15.75">
      <c r="B3" s="1"/>
      <c r="C3" s="1"/>
      <c r="D3" s="2" t="s">
        <v>193</v>
      </c>
      <c r="E3" s="1"/>
      <c r="F3" s="1"/>
      <c r="G3" s="1"/>
      <c r="H3" s="1"/>
    </row>
    <row r="4" spans="2:8" ht="15.75">
      <c r="B4" s="1"/>
      <c r="C4" s="1"/>
      <c r="D4" s="2"/>
      <c r="E4" s="1"/>
      <c r="F4" s="1"/>
      <c r="G4" s="1"/>
      <c r="H4" s="1"/>
    </row>
    <row r="5" spans="1:8" ht="15.75">
      <c r="A5" s="22" t="s">
        <v>221</v>
      </c>
      <c r="B5" s="33"/>
      <c r="C5" s="33"/>
      <c r="D5" s="33"/>
      <c r="E5" s="33"/>
      <c r="F5" s="34" t="s">
        <v>7</v>
      </c>
      <c r="G5" s="33"/>
      <c r="H5" s="33"/>
    </row>
    <row r="6" spans="1:8" ht="15.75">
      <c r="A6" s="22"/>
      <c r="B6" s="33"/>
      <c r="C6" s="33"/>
      <c r="D6" s="33"/>
      <c r="E6" s="33"/>
      <c r="F6" s="34"/>
      <c r="G6" s="33"/>
      <c r="H6" s="33"/>
    </row>
    <row r="7" spans="1:8" ht="15.75">
      <c r="A7" s="22" t="s">
        <v>0</v>
      </c>
      <c r="B7" s="33"/>
      <c r="C7" s="33"/>
      <c r="D7" s="33"/>
      <c r="E7" s="35"/>
      <c r="F7" s="35"/>
      <c r="G7" s="35"/>
      <c r="H7" s="31">
        <f>SUM(F8:F9)</f>
        <v>500000</v>
      </c>
    </row>
    <row r="8" spans="1:8" ht="20.25">
      <c r="A8" s="36"/>
      <c r="B8" s="22" t="s">
        <v>194</v>
      </c>
      <c r="C8" s="40"/>
      <c r="D8" s="40"/>
      <c r="E8" s="1"/>
      <c r="F8" s="29"/>
      <c r="G8" s="35"/>
      <c r="H8" s="35"/>
    </row>
    <row r="9" spans="1:8" ht="20.25">
      <c r="A9" s="41"/>
      <c r="B9" s="22" t="s">
        <v>192</v>
      </c>
      <c r="C9" s="42"/>
      <c r="D9" s="42"/>
      <c r="E9" s="39"/>
      <c r="F9" s="29">
        <v>500000</v>
      </c>
      <c r="G9" s="35"/>
      <c r="H9" s="35"/>
    </row>
    <row r="10" spans="1:8" ht="20.25">
      <c r="A10" s="41"/>
      <c r="B10" s="22"/>
      <c r="C10" s="42"/>
      <c r="D10" s="42"/>
      <c r="E10" s="39"/>
      <c r="F10" s="29"/>
      <c r="G10" s="35"/>
      <c r="H10" s="35"/>
    </row>
    <row r="11" spans="1:8" ht="15.75">
      <c r="A11" s="22" t="s">
        <v>1</v>
      </c>
      <c r="B11" s="22" t="s">
        <v>190</v>
      </c>
      <c r="C11" s="22"/>
      <c r="D11" s="33"/>
      <c r="E11" s="35"/>
      <c r="F11" s="31">
        <f>SUM(E12:E20)</f>
        <v>0</v>
      </c>
      <c r="G11" s="35"/>
      <c r="H11" s="35"/>
    </row>
    <row r="12" spans="1:8" ht="15">
      <c r="A12" s="33" t="s">
        <v>195</v>
      </c>
      <c r="B12" s="33"/>
      <c r="C12" s="33"/>
      <c r="D12" s="33"/>
      <c r="E12" s="29"/>
      <c r="F12" s="35"/>
      <c r="G12" s="35"/>
      <c r="H12" s="35"/>
    </row>
    <row r="13" spans="1:8" ht="15">
      <c r="A13" s="33"/>
      <c r="B13" s="33"/>
      <c r="C13" s="33"/>
      <c r="D13" s="33"/>
      <c r="E13" s="29"/>
      <c r="F13" s="35"/>
      <c r="G13" s="35"/>
      <c r="H13" s="35"/>
    </row>
    <row r="14" spans="1:8" ht="15">
      <c r="A14" s="33"/>
      <c r="B14" s="33"/>
      <c r="C14" s="33"/>
      <c r="D14" s="33"/>
      <c r="E14" s="93"/>
      <c r="F14" s="33"/>
      <c r="G14" s="35"/>
      <c r="H14" s="35"/>
    </row>
    <row r="15" spans="1:8" ht="15">
      <c r="A15" s="33"/>
      <c r="B15" s="33"/>
      <c r="C15" s="1"/>
      <c r="D15" s="1"/>
      <c r="E15" s="25"/>
      <c r="F15" s="33"/>
      <c r="G15" s="35"/>
      <c r="H15" s="35"/>
    </row>
    <row r="16" spans="1:8" ht="15">
      <c r="A16" s="33"/>
      <c r="B16" s="33"/>
      <c r="C16" s="33"/>
      <c r="D16" s="33"/>
      <c r="E16" s="29"/>
      <c r="F16" s="33"/>
      <c r="G16" s="35"/>
      <c r="H16" s="35"/>
    </row>
    <row r="17" spans="1:8" ht="15">
      <c r="A17" s="33"/>
      <c r="B17" s="33"/>
      <c r="C17" s="33"/>
      <c r="D17" s="33"/>
      <c r="E17" s="29"/>
      <c r="F17" s="33"/>
      <c r="G17" s="35"/>
      <c r="H17" s="35"/>
    </row>
    <row r="18" spans="1:8" ht="15">
      <c r="A18" s="33"/>
      <c r="B18" s="33"/>
      <c r="C18" s="33"/>
      <c r="D18" s="33"/>
      <c r="E18" s="29"/>
      <c r="F18" s="35"/>
      <c r="G18" s="35"/>
      <c r="H18" s="35"/>
    </row>
    <row r="19" spans="1:8" ht="15">
      <c r="A19" s="33"/>
      <c r="B19" s="33"/>
      <c r="C19" s="33"/>
      <c r="D19" s="33"/>
      <c r="E19" s="29"/>
      <c r="F19" s="35"/>
      <c r="G19" s="35"/>
      <c r="H19" s="35"/>
    </row>
    <row r="20" spans="1:8" ht="15">
      <c r="A20" s="33"/>
      <c r="B20" s="33"/>
      <c r="C20" s="33"/>
      <c r="D20" s="33"/>
      <c r="E20" s="29"/>
      <c r="F20" s="35"/>
      <c r="G20" s="35"/>
      <c r="H20" s="35"/>
    </row>
    <row r="21" spans="1:8" ht="15.75">
      <c r="A21" s="33"/>
      <c r="B21" s="22"/>
      <c r="C21" s="33"/>
      <c r="D21" s="33"/>
      <c r="E21" s="35"/>
      <c r="F21" s="48" t="s">
        <v>154</v>
      </c>
      <c r="G21" s="35"/>
      <c r="H21" s="56">
        <f>SUM(E12:E20)</f>
        <v>0</v>
      </c>
    </row>
    <row r="22" spans="1:8" ht="15.75">
      <c r="A22" s="22" t="s">
        <v>2</v>
      </c>
      <c r="B22" s="33"/>
      <c r="C22" s="33"/>
      <c r="D22" s="33"/>
      <c r="E22" s="35"/>
      <c r="F22" s="1"/>
      <c r="G22" s="35"/>
      <c r="H22" s="31">
        <f>H7-F11</f>
        <v>500000</v>
      </c>
    </row>
    <row r="23" spans="1:8" ht="15.75">
      <c r="A23" s="22"/>
      <c r="B23" s="33"/>
      <c r="C23" s="33"/>
      <c r="D23" s="33"/>
      <c r="E23" s="35"/>
      <c r="F23" s="33"/>
      <c r="G23" s="35"/>
      <c r="H23" s="31"/>
    </row>
    <row r="24" spans="1:8" ht="15.75">
      <c r="A24" s="22" t="s">
        <v>196</v>
      </c>
      <c r="B24" s="33"/>
      <c r="C24" s="33"/>
      <c r="D24" s="99"/>
      <c r="E24" s="35"/>
      <c r="F24" s="31">
        <f>SUM(E25:E27)</f>
        <v>430000</v>
      </c>
      <c r="G24" s="35"/>
      <c r="H24" s="33"/>
    </row>
    <row r="25" spans="1:8" ht="15">
      <c r="A25" s="33"/>
      <c r="B25" s="98" t="s">
        <v>197</v>
      </c>
      <c r="C25" s="96"/>
      <c r="D25" s="96"/>
      <c r="E25" s="100">
        <v>200000</v>
      </c>
      <c r="F25" s="96"/>
      <c r="G25" s="35"/>
      <c r="H25" s="35"/>
    </row>
    <row r="26" spans="1:8" ht="15">
      <c r="A26" s="33"/>
      <c r="B26" s="98" t="s">
        <v>198</v>
      </c>
      <c r="C26" s="96"/>
      <c r="D26" s="96"/>
      <c r="E26" s="100">
        <v>200000</v>
      </c>
      <c r="F26" s="97"/>
      <c r="G26" s="35"/>
      <c r="H26" s="35"/>
    </row>
    <row r="27" spans="1:8" ht="15">
      <c r="A27" s="33"/>
      <c r="B27" s="98" t="s">
        <v>199</v>
      </c>
      <c r="C27" s="96"/>
      <c r="D27" s="96"/>
      <c r="E27" s="100">
        <v>30000</v>
      </c>
      <c r="F27" s="97"/>
      <c r="G27" s="35"/>
      <c r="H27" s="35"/>
    </row>
    <row r="28" spans="1:8" ht="15.75">
      <c r="A28" s="33"/>
      <c r="B28" s="1"/>
      <c r="C28" s="1"/>
      <c r="D28" s="1"/>
      <c r="E28" s="58"/>
      <c r="F28" s="32"/>
      <c r="G28" s="32"/>
      <c r="H28" s="35"/>
    </row>
    <row r="29" spans="1:8" ht="15.75">
      <c r="A29" s="22" t="s">
        <v>103</v>
      </c>
      <c r="B29" s="1"/>
      <c r="C29" s="1"/>
      <c r="D29" s="1"/>
      <c r="E29" s="1"/>
      <c r="F29" s="35"/>
      <c r="G29" s="35"/>
      <c r="H29" s="49">
        <f>SUM(H22-F24)</f>
        <v>70000</v>
      </c>
    </row>
    <row r="30" spans="1:8" ht="15">
      <c r="A30" s="33"/>
      <c r="B30" s="33"/>
      <c r="C30" s="33"/>
      <c r="D30" s="33"/>
      <c r="E30" s="33"/>
      <c r="F30" s="33"/>
      <c r="G30" s="33"/>
      <c r="H30" s="33"/>
    </row>
    <row r="31" spans="1:8" ht="15">
      <c r="A31" s="1"/>
      <c r="B31" s="4"/>
      <c r="C31" s="1"/>
      <c r="D31" s="25"/>
      <c r="E31" s="26"/>
      <c r="F31" s="1"/>
      <c r="G31" s="1"/>
      <c r="H31" s="1"/>
    </row>
    <row r="32" spans="1:8" ht="15">
      <c r="A32" s="4"/>
      <c r="B32" s="33"/>
      <c r="C32" s="33"/>
      <c r="D32" s="29"/>
      <c r="E32" s="29"/>
      <c r="F32" s="1"/>
      <c r="G32" s="25"/>
      <c r="H32" s="1"/>
    </row>
    <row r="33" spans="1:8" ht="15">
      <c r="A33" s="4"/>
      <c r="B33" s="33"/>
      <c r="C33" s="33"/>
      <c r="D33" s="29"/>
      <c r="E33" s="29"/>
      <c r="F33" s="1"/>
      <c r="G33" s="25"/>
      <c r="H33" s="1"/>
    </row>
    <row r="34" spans="1:8" ht="15.75">
      <c r="A34" s="1"/>
      <c r="B34" s="22"/>
      <c r="C34" s="22"/>
      <c r="D34" s="31"/>
      <c r="E34" s="50"/>
      <c r="F34" s="1"/>
      <c r="G34" s="25"/>
      <c r="H34" s="1"/>
    </row>
    <row r="35" spans="1:8" ht="15.75">
      <c r="A35" s="1"/>
      <c r="B35" s="22"/>
      <c r="C35" s="1"/>
      <c r="D35" s="1"/>
      <c r="E35" s="1"/>
      <c r="F35" s="1"/>
      <c r="G35" s="1"/>
      <c r="H35" s="1"/>
    </row>
    <row r="36" spans="1:8" ht="15">
      <c r="A36" s="1"/>
      <c r="B36" s="1"/>
      <c r="C36" s="1"/>
      <c r="D36" s="1"/>
      <c r="E36" s="87"/>
      <c r="F36" s="1"/>
      <c r="G36" s="1"/>
      <c r="H36" s="1"/>
    </row>
  </sheetData>
  <printOptions/>
  <pageMargins left="0.75" right="0.75" top="1" bottom="1" header="0.5" footer="0.5"/>
  <pageSetup horizontalDpi="600" verticalDpi="600" orientation="portrait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5"/>
  <sheetViews>
    <sheetView showOutlineSymbols="0" zoomScale="75" zoomScaleNormal="75" workbookViewId="0" topLeftCell="B1">
      <selection activeCell="E10" sqref="E10"/>
    </sheetView>
  </sheetViews>
  <sheetFormatPr defaultColWidth="8.88671875" defaultRowHeight="15"/>
  <cols>
    <col min="1" max="1" width="9.6640625" style="1" customWidth="1"/>
    <col min="2" max="2" width="27.3359375" style="1" customWidth="1"/>
    <col min="3" max="3" width="19.88671875" style="1" customWidth="1"/>
    <col min="4" max="4" width="15.5546875" style="1" customWidth="1"/>
    <col min="5" max="5" width="14.10546875" style="1" customWidth="1"/>
    <col min="6" max="6" width="13.6640625" style="1" customWidth="1"/>
    <col min="7" max="7" width="17.4453125" style="1" customWidth="1"/>
    <col min="8" max="8" width="13.6640625" style="1" customWidth="1"/>
    <col min="9" max="16384" width="9.6640625" style="1" customWidth="1"/>
  </cols>
  <sheetData>
    <row r="1" spans="1:7" ht="31.5">
      <c r="A1" s="137"/>
      <c r="B1" s="147" t="s">
        <v>109</v>
      </c>
      <c r="C1" s="148" t="s">
        <v>129</v>
      </c>
      <c r="D1" s="149" t="s">
        <v>379</v>
      </c>
      <c r="E1" s="149" t="s">
        <v>380</v>
      </c>
      <c r="F1" s="149" t="s">
        <v>381</v>
      </c>
      <c r="G1" s="58"/>
    </row>
    <row r="2" spans="1:6" ht="15.75">
      <c r="A2" s="137"/>
      <c r="B2" s="137"/>
      <c r="C2" s="150"/>
      <c r="D2" s="137"/>
      <c r="E2" s="137"/>
      <c r="F2" s="137"/>
    </row>
    <row r="3" spans="1:7" ht="15.75">
      <c r="A3" s="137" t="s">
        <v>6</v>
      </c>
      <c r="B3" s="137" t="s">
        <v>346</v>
      </c>
      <c r="C3" s="151" t="s">
        <v>271</v>
      </c>
      <c r="D3" s="152">
        <f>1349360+150000</f>
        <v>1499360</v>
      </c>
      <c r="E3" s="59">
        <v>1246100</v>
      </c>
      <c r="F3" s="152">
        <f>SUM(D3-E3)</f>
        <v>253260</v>
      </c>
      <c r="G3" s="22"/>
    </row>
    <row r="4" spans="1:6" ht="15.75">
      <c r="A4" s="137"/>
      <c r="B4" s="137"/>
      <c r="C4" s="154"/>
      <c r="D4" s="152"/>
      <c r="E4" s="155"/>
      <c r="F4" s="152"/>
    </row>
    <row r="5" spans="1:8" ht="15.75">
      <c r="A5" s="137" t="s">
        <v>108</v>
      </c>
      <c r="B5" s="156" t="s">
        <v>347</v>
      </c>
      <c r="C5" s="157" t="s">
        <v>272</v>
      </c>
      <c r="D5" s="45">
        <f>1718543+500000+200000</f>
        <v>2418543</v>
      </c>
      <c r="E5" s="59">
        <v>1796688</v>
      </c>
      <c r="F5" s="45">
        <f>SUM(D5-E5)</f>
        <v>621855</v>
      </c>
      <c r="G5" s="22"/>
      <c r="H5" s="35"/>
    </row>
    <row r="6" spans="1:8" ht="15.75">
      <c r="A6" s="150"/>
      <c r="B6" s="156"/>
      <c r="C6" s="157"/>
      <c r="D6" s="45"/>
      <c r="E6" s="155"/>
      <c r="F6" s="45"/>
      <c r="G6" s="29"/>
      <c r="H6" s="35"/>
    </row>
    <row r="7" spans="1:8" ht="16.5" customHeight="1">
      <c r="A7" s="158" t="s">
        <v>6</v>
      </c>
      <c r="B7" s="156" t="s">
        <v>119</v>
      </c>
      <c r="C7" s="157" t="s">
        <v>273</v>
      </c>
      <c r="D7" s="159">
        <v>125000</v>
      </c>
      <c r="E7" s="59">
        <v>118409</v>
      </c>
      <c r="F7" s="45">
        <f>SUM(D7-E7)</f>
        <v>6591</v>
      </c>
      <c r="G7" s="29"/>
      <c r="H7" s="35"/>
    </row>
    <row r="8" spans="1:8" ht="15" hidden="1">
      <c r="A8" s="158"/>
      <c r="B8" s="156"/>
      <c r="C8" s="157"/>
      <c r="D8" s="45"/>
      <c r="E8" s="152"/>
      <c r="F8" s="45"/>
      <c r="G8" s="29"/>
      <c r="H8" s="35"/>
    </row>
    <row r="9" spans="1:8" ht="15">
      <c r="A9" s="158"/>
      <c r="B9" s="156"/>
      <c r="C9" s="157"/>
      <c r="D9" s="45"/>
      <c r="E9" s="152"/>
      <c r="F9" s="45"/>
      <c r="G9" s="29"/>
      <c r="H9" s="35"/>
    </row>
    <row r="10" spans="1:8" ht="15.75">
      <c r="A10" s="158" t="s">
        <v>108</v>
      </c>
      <c r="B10" s="156" t="s">
        <v>120</v>
      </c>
      <c r="C10" s="157" t="s">
        <v>274</v>
      </c>
      <c r="D10" s="45">
        <f>250000+125000</f>
        <v>375000</v>
      </c>
      <c r="E10" s="59">
        <v>348177</v>
      </c>
      <c r="F10" s="45">
        <f>SUM(D10-E10)</f>
        <v>26823</v>
      </c>
      <c r="G10" s="31"/>
      <c r="H10" s="35"/>
    </row>
    <row r="11" spans="1:8" ht="15">
      <c r="A11" s="158"/>
      <c r="B11" s="156"/>
      <c r="C11" s="157"/>
      <c r="D11" s="45"/>
      <c r="E11" s="152"/>
      <c r="F11" s="45"/>
      <c r="G11" s="29"/>
      <c r="H11" s="35"/>
    </row>
    <row r="12" spans="1:8" ht="15.75">
      <c r="A12" s="158" t="s">
        <v>108</v>
      </c>
      <c r="B12" s="156" t="s">
        <v>211</v>
      </c>
      <c r="C12" s="160" t="s">
        <v>275</v>
      </c>
      <c r="D12" s="45">
        <v>129984</v>
      </c>
      <c r="E12" s="153">
        <v>64648.2</v>
      </c>
      <c r="F12" s="45">
        <f>SUM(D12-E12)</f>
        <v>65335.8</v>
      </c>
      <c r="G12" s="59">
        <v>68680</v>
      </c>
      <c r="H12" s="35"/>
    </row>
    <row r="13" spans="1:8" ht="15.75">
      <c r="A13" s="158"/>
      <c r="B13" s="156"/>
      <c r="C13" s="160"/>
      <c r="D13" s="45"/>
      <c r="E13" s="152"/>
      <c r="F13" s="45"/>
      <c r="G13" s="29"/>
      <c r="H13" s="35"/>
    </row>
    <row r="14" spans="1:8" ht="15.75">
      <c r="A14" s="158" t="s">
        <v>6</v>
      </c>
      <c r="B14" s="156" t="s">
        <v>123</v>
      </c>
      <c r="C14" s="160" t="s">
        <v>275</v>
      </c>
      <c r="D14" s="45">
        <v>192400</v>
      </c>
      <c r="E14" s="161">
        <v>189055.8</v>
      </c>
      <c r="F14" s="45">
        <f>SUM(D14-E14)</f>
        <v>3344.2000000000116</v>
      </c>
      <c r="H14" s="35"/>
    </row>
    <row r="15" spans="1:8" ht="15" hidden="1">
      <c r="A15" s="158"/>
      <c r="B15" s="156"/>
      <c r="C15" s="162"/>
      <c r="D15" s="45"/>
      <c r="E15" s="152"/>
      <c r="F15" s="45"/>
      <c r="G15" s="35"/>
      <c r="H15" s="35"/>
    </row>
    <row r="16" spans="1:8" ht="15.75">
      <c r="A16" s="158"/>
      <c r="B16" s="150" t="s">
        <v>149</v>
      </c>
      <c r="C16" s="162"/>
      <c r="D16" s="45"/>
      <c r="E16" s="152"/>
      <c r="F16" s="45"/>
      <c r="G16" s="35"/>
      <c r="H16" s="35"/>
    </row>
    <row r="17" spans="1:8" ht="15.75">
      <c r="A17" s="158"/>
      <c r="B17" s="150"/>
      <c r="C17" s="162"/>
      <c r="D17" s="45"/>
      <c r="E17" s="152"/>
      <c r="F17" s="45"/>
      <c r="G17" s="35"/>
      <c r="H17" s="35"/>
    </row>
    <row r="18" spans="1:8" ht="15.75">
      <c r="A18" s="158" t="s">
        <v>108</v>
      </c>
      <c r="B18" s="163" t="s">
        <v>122</v>
      </c>
      <c r="C18" s="164" t="s">
        <v>276</v>
      </c>
      <c r="D18" s="45">
        <f>100000+50000</f>
        <v>150000</v>
      </c>
      <c r="E18" s="153">
        <v>150000</v>
      </c>
      <c r="F18" s="45">
        <f>SUM(D18-E18)</f>
        <v>0</v>
      </c>
      <c r="G18" s="32"/>
      <c r="H18" s="35"/>
    </row>
    <row r="19" spans="1:8" ht="15.75">
      <c r="A19" s="158"/>
      <c r="B19" s="163" t="s">
        <v>217</v>
      </c>
      <c r="C19" s="165"/>
      <c r="D19" s="45"/>
      <c r="E19" s="152"/>
      <c r="F19" s="46"/>
      <c r="G19" s="31"/>
      <c r="H19" s="35"/>
    </row>
    <row r="20" spans="1:8" ht="15.75">
      <c r="A20" s="158"/>
      <c r="B20" s="163"/>
      <c r="C20" s="165"/>
      <c r="D20" s="45"/>
      <c r="E20" s="152"/>
      <c r="F20" s="46"/>
      <c r="G20" s="31"/>
      <c r="H20" s="35"/>
    </row>
    <row r="21" spans="1:8" ht="15.75">
      <c r="A21" s="158" t="s">
        <v>108</v>
      </c>
      <c r="B21" s="163" t="s">
        <v>124</v>
      </c>
      <c r="C21" s="164" t="s">
        <v>277</v>
      </c>
      <c r="D21" s="45">
        <v>355000</v>
      </c>
      <c r="E21" s="153">
        <v>321396</v>
      </c>
      <c r="F21" s="45">
        <f>SUM(D21-E21)</f>
        <v>33604</v>
      </c>
      <c r="H21" s="35"/>
    </row>
    <row r="22" spans="1:8" ht="15.75">
      <c r="A22" s="156"/>
      <c r="B22" s="163" t="s">
        <v>217</v>
      </c>
      <c r="C22" s="166"/>
      <c r="D22" s="167"/>
      <c r="E22" s="137"/>
      <c r="F22" s="167"/>
      <c r="G22" s="29"/>
      <c r="H22" s="35"/>
    </row>
    <row r="23" spans="1:8" ht="15.75">
      <c r="A23" s="156"/>
      <c r="B23" s="168"/>
      <c r="C23" s="166"/>
      <c r="D23" s="167"/>
      <c r="E23" s="137"/>
      <c r="F23" s="167"/>
      <c r="G23" s="29"/>
      <c r="H23" s="35"/>
    </row>
    <row r="24" spans="1:8" ht="15.75">
      <c r="A24" s="137" t="s">
        <v>108</v>
      </c>
      <c r="B24" s="163" t="s">
        <v>121</v>
      </c>
      <c r="C24" s="169" t="s">
        <v>278</v>
      </c>
      <c r="D24" s="152">
        <v>50000</v>
      </c>
      <c r="E24" s="153">
        <v>50000</v>
      </c>
      <c r="F24" s="152">
        <f>SUM(D24-E24)</f>
        <v>0</v>
      </c>
      <c r="G24" s="22"/>
      <c r="H24" s="35"/>
    </row>
    <row r="25" spans="1:8" ht="15.75">
      <c r="A25" s="137"/>
      <c r="B25" s="163" t="s">
        <v>279</v>
      </c>
      <c r="C25" s="170"/>
      <c r="D25" s="152"/>
      <c r="E25" s="152"/>
      <c r="F25" s="152"/>
      <c r="G25" s="22"/>
      <c r="H25" s="35"/>
    </row>
    <row r="26" spans="1:8" ht="15.75">
      <c r="A26" s="137"/>
      <c r="B26" s="163"/>
      <c r="C26" s="170"/>
      <c r="D26" s="152"/>
      <c r="E26" s="152"/>
      <c r="F26" s="152"/>
      <c r="G26" s="22"/>
      <c r="H26" s="35"/>
    </row>
    <row r="27" spans="1:8" ht="15">
      <c r="A27" s="156" t="s">
        <v>108</v>
      </c>
      <c r="B27" s="156" t="s">
        <v>335</v>
      </c>
      <c r="C27" s="162" t="s">
        <v>280</v>
      </c>
      <c r="D27" s="45">
        <v>41462</v>
      </c>
      <c r="E27" s="171">
        <v>0</v>
      </c>
      <c r="F27" s="152">
        <f>SUM(D27-E27)</f>
        <v>41462</v>
      </c>
      <c r="G27" s="35"/>
      <c r="H27" s="35"/>
    </row>
    <row r="28" spans="1:8" ht="15.75">
      <c r="A28" s="150"/>
      <c r="B28" s="156" t="s">
        <v>336</v>
      </c>
      <c r="C28" s="156"/>
      <c r="D28" s="156"/>
      <c r="E28" s="45"/>
      <c r="F28" s="156"/>
      <c r="G28" s="35"/>
      <c r="H28" s="35"/>
    </row>
    <row r="29" spans="1:8" ht="15.75">
      <c r="A29" s="150"/>
      <c r="B29" s="156"/>
      <c r="C29" s="137"/>
      <c r="D29" s="137"/>
      <c r="E29" s="45"/>
      <c r="F29" s="156"/>
      <c r="G29" s="35"/>
      <c r="H29" s="35"/>
    </row>
    <row r="30" spans="1:8" ht="15.75">
      <c r="A30" s="150"/>
      <c r="B30" s="156"/>
      <c r="C30" s="156"/>
      <c r="D30" s="156"/>
      <c r="E30" s="45"/>
      <c r="F30" s="156"/>
      <c r="G30" s="35"/>
      <c r="H30" s="35"/>
    </row>
    <row r="31" spans="1:6" ht="15.75">
      <c r="A31" s="150" t="s">
        <v>339</v>
      </c>
      <c r="B31" s="150"/>
      <c r="C31" s="156"/>
      <c r="D31" s="156"/>
      <c r="E31" s="45"/>
      <c r="F31" s="172"/>
    </row>
    <row r="32" spans="1:6" ht="15.75">
      <c r="A32" s="150" t="s">
        <v>212</v>
      </c>
      <c r="B32" s="156" t="s">
        <v>342</v>
      </c>
      <c r="C32" s="156" t="s">
        <v>338</v>
      </c>
      <c r="D32" s="156"/>
      <c r="E32" s="45"/>
      <c r="F32" s="167"/>
    </row>
    <row r="33" spans="1:8" ht="15.75">
      <c r="A33" s="150" t="s">
        <v>212</v>
      </c>
      <c r="B33" s="156" t="s">
        <v>341</v>
      </c>
      <c r="C33" s="156" t="s">
        <v>340</v>
      </c>
      <c r="D33" s="156"/>
      <c r="E33" s="45"/>
      <c r="F33" s="167"/>
      <c r="G33" s="35"/>
      <c r="H33" s="35"/>
    </row>
    <row r="34" spans="1:8" ht="15.75">
      <c r="A34" s="150" t="s">
        <v>108</v>
      </c>
      <c r="B34" s="156" t="s">
        <v>343</v>
      </c>
      <c r="C34" s="156" t="s">
        <v>340</v>
      </c>
      <c r="D34" s="156"/>
      <c r="E34" s="45"/>
      <c r="F34" s="167"/>
      <c r="G34" s="35"/>
      <c r="H34" s="35"/>
    </row>
    <row r="35" spans="1:8" ht="15.75">
      <c r="A35" s="150"/>
      <c r="B35" s="156"/>
      <c r="C35" s="156"/>
      <c r="D35" s="156"/>
      <c r="E35" s="45"/>
      <c r="F35" s="167"/>
      <c r="G35" s="35"/>
      <c r="H35" s="35"/>
    </row>
    <row r="36" spans="1:8" ht="15.75">
      <c r="A36" s="156"/>
      <c r="B36" s="150" t="s">
        <v>266</v>
      </c>
      <c r="C36" s="156"/>
      <c r="D36" s="150" t="s">
        <v>266</v>
      </c>
      <c r="E36" s="45"/>
      <c r="F36" s="45"/>
      <c r="G36" s="35"/>
      <c r="H36" s="31"/>
    </row>
    <row r="37" spans="1:8" ht="15.75">
      <c r="A37" s="156" t="s">
        <v>267</v>
      </c>
      <c r="B37" s="156" t="s">
        <v>268</v>
      </c>
      <c r="C37" s="137"/>
      <c r="D37" s="156" t="s">
        <v>337</v>
      </c>
      <c r="E37" s="137"/>
      <c r="F37" s="137"/>
      <c r="G37" s="35"/>
      <c r="H37" s="31"/>
    </row>
    <row r="38" spans="1:8" ht="15.75">
      <c r="A38" s="150"/>
      <c r="B38" s="156" t="s">
        <v>269</v>
      </c>
      <c r="C38" s="156"/>
      <c r="D38" s="156"/>
      <c r="E38" s="167"/>
      <c r="F38" s="167"/>
      <c r="G38" s="35"/>
      <c r="H38" s="33"/>
    </row>
    <row r="39" spans="1:6" ht="15">
      <c r="A39" s="137"/>
      <c r="B39" s="156" t="s">
        <v>270</v>
      </c>
      <c r="C39" s="137"/>
      <c r="D39" s="137"/>
      <c r="E39" s="137"/>
      <c r="F39" s="137"/>
    </row>
    <row r="40" spans="1:6" ht="15">
      <c r="A40" s="137"/>
      <c r="B40" s="137" t="s">
        <v>344</v>
      </c>
      <c r="C40" s="137"/>
      <c r="D40" s="137"/>
      <c r="E40" s="137"/>
      <c r="F40" s="137"/>
    </row>
    <row r="41" spans="1:6" ht="15.75">
      <c r="A41" s="137"/>
      <c r="B41" s="150" t="s">
        <v>350</v>
      </c>
      <c r="C41" s="137"/>
      <c r="D41" s="137"/>
      <c r="E41" s="137"/>
      <c r="F41" s="137"/>
    </row>
    <row r="42" ht="15">
      <c r="B42" s="173" t="s">
        <v>348</v>
      </c>
    </row>
    <row r="44" ht="15.75">
      <c r="B44" s="22" t="s">
        <v>351</v>
      </c>
    </row>
    <row r="45" ht="15">
      <c r="B45" s="1" t="s">
        <v>349</v>
      </c>
    </row>
    <row r="47" ht="15.75">
      <c r="B47" s="22" t="s">
        <v>358</v>
      </c>
    </row>
    <row r="48" ht="15">
      <c r="B48" s="1" t="s">
        <v>352</v>
      </c>
    </row>
    <row r="50" ht="15.75">
      <c r="B50" s="22" t="s">
        <v>353</v>
      </c>
    </row>
    <row r="52" ht="15.75">
      <c r="B52" s="22" t="s">
        <v>355</v>
      </c>
    </row>
    <row r="53" ht="15">
      <c r="B53" s="1" t="s">
        <v>354</v>
      </c>
    </row>
    <row r="55" ht="15.75">
      <c r="B55" s="22" t="s">
        <v>356</v>
      </c>
    </row>
  </sheetData>
  <printOptions/>
  <pageMargins left="0.5" right="0.5" top="0.5" bottom="0.5" header="0" footer="0"/>
  <pageSetup horizontalDpi="300" verticalDpi="300" orientation="landscape" scale="80" r:id="rId2"/>
  <headerFooter alignWithMargins="0">
    <oddHeader>&amp;RAs of &amp;D &amp;T</oddHeader>
  </headerFooter>
  <rowBreaks count="1" manualBreakCount="1">
    <brk id="39" max="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6"/>
  <sheetViews>
    <sheetView workbookViewId="0" topLeftCell="A1">
      <selection activeCell="C5" sqref="C5"/>
    </sheetView>
  </sheetViews>
  <sheetFormatPr defaultColWidth="8.88671875" defaultRowHeight="15"/>
  <cols>
    <col min="2" max="2" width="9.88671875" style="0" bestFit="1" customWidth="1"/>
  </cols>
  <sheetData>
    <row r="1" ht="15.75">
      <c r="D1" s="101" t="s">
        <v>182</v>
      </c>
    </row>
    <row r="2" ht="15.75">
      <c r="D2" s="101" t="s">
        <v>213</v>
      </c>
    </row>
    <row r="4" spans="1:2" ht="15">
      <c r="A4" t="s">
        <v>6</v>
      </c>
      <c r="B4" s="59">
        <v>475000</v>
      </c>
    </row>
    <row r="5" spans="1:2" ht="15">
      <c r="A5" t="s">
        <v>108</v>
      </c>
      <c r="B5" s="59">
        <v>2461300</v>
      </c>
    </row>
    <row r="6" spans="1:3" ht="15">
      <c r="A6" t="s">
        <v>128</v>
      </c>
      <c r="B6" s="59">
        <v>1643700</v>
      </c>
      <c r="C6" t="s">
        <v>287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09"/>
  <sheetViews>
    <sheetView showOutlineSymbols="0" zoomScale="75" zoomScaleNormal="75" workbookViewId="0" topLeftCell="C8">
      <selection activeCell="M23" sqref="M23"/>
    </sheetView>
  </sheetViews>
  <sheetFormatPr defaultColWidth="8.88671875" defaultRowHeight="15"/>
  <cols>
    <col min="1" max="1" width="19.4453125" style="1" customWidth="1"/>
    <col min="2" max="2" width="33.3359375" style="1" customWidth="1"/>
    <col min="3" max="3" width="11.5546875" style="1" customWidth="1"/>
    <col min="4" max="4" width="19.6640625" style="1" customWidth="1"/>
    <col min="5" max="5" width="16.99609375" style="1" customWidth="1"/>
    <col min="6" max="6" width="15.5546875" style="1" customWidth="1"/>
    <col min="7" max="7" width="14.99609375" style="1" customWidth="1"/>
    <col min="8" max="8" width="11.6640625" style="1" hidden="1" customWidth="1"/>
    <col min="9" max="9" width="11.88671875" style="1" hidden="1" customWidth="1"/>
    <col min="10" max="10" width="14.6640625" style="1" hidden="1" customWidth="1"/>
    <col min="11" max="16384" width="9.6640625" style="1" customWidth="1"/>
  </cols>
  <sheetData>
    <row r="1" spans="1:3" ht="15.75">
      <c r="A1" s="1" t="s">
        <v>104</v>
      </c>
      <c r="C1" s="85" t="s">
        <v>5</v>
      </c>
    </row>
    <row r="2" spans="3:5" ht="15.75">
      <c r="C2" s="47" t="s">
        <v>224</v>
      </c>
      <c r="E2" s="22"/>
    </row>
    <row r="3" spans="4:5" ht="15.75">
      <c r="D3" s="2"/>
      <c r="E3" s="2"/>
    </row>
    <row r="4" spans="1:10" ht="15.75">
      <c r="A4" s="33"/>
      <c r="B4" s="22" t="s">
        <v>110</v>
      </c>
      <c r="C4" s="33"/>
      <c r="D4" s="33"/>
      <c r="E4" s="33"/>
      <c r="F4" s="33"/>
      <c r="G4" s="34"/>
      <c r="H4" s="34"/>
      <c r="I4" s="33"/>
      <c r="J4" s="33"/>
    </row>
    <row r="5" spans="1:10" ht="15" hidden="1">
      <c r="A5" s="60"/>
      <c r="B5" s="60"/>
      <c r="C5" s="60"/>
      <c r="D5" s="61"/>
      <c r="E5" s="61"/>
      <c r="F5" s="60"/>
      <c r="G5" s="60"/>
      <c r="H5" s="60"/>
      <c r="I5" s="60"/>
      <c r="J5" s="35"/>
    </row>
    <row r="6" spans="1:10" ht="15.75">
      <c r="A6" s="60"/>
      <c r="B6" s="61"/>
      <c r="C6" s="60"/>
      <c r="D6" s="60"/>
      <c r="E6" s="60"/>
      <c r="F6" s="60"/>
      <c r="G6" s="62"/>
      <c r="H6" s="62"/>
      <c r="I6" s="60"/>
      <c r="J6" s="31"/>
    </row>
    <row r="7" spans="1:10" ht="15" hidden="1">
      <c r="A7" s="60"/>
      <c r="B7" s="61"/>
      <c r="C7" s="60"/>
      <c r="D7" s="60"/>
      <c r="E7" s="60"/>
      <c r="F7" s="60"/>
      <c r="G7" s="62"/>
      <c r="H7" s="62"/>
      <c r="I7" s="60"/>
      <c r="J7" s="35"/>
    </row>
    <row r="8" spans="1:11" ht="15">
      <c r="A8" s="61" t="s">
        <v>222</v>
      </c>
      <c r="B8" s="60"/>
      <c r="C8" s="60"/>
      <c r="D8" s="60"/>
      <c r="E8" s="60"/>
      <c r="F8" s="60"/>
      <c r="G8"/>
      <c r="H8" s="63"/>
      <c r="I8" s="64">
        <v>2001446</v>
      </c>
      <c r="J8" s="35"/>
      <c r="K8" s="64">
        <f>2001446+555000</f>
        <v>2556446</v>
      </c>
    </row>
    <row r="9" spans="1:11" ht="15">
      <c r="A9" s="60"/>
      <c r="B9" s="60"/>
      <c r="C9" s="60"/>
      <c r="D9" s="60"/>
      <c r="E9" s="60"/>
      <c r="F9" s="63"/>
      <c r="G9" s="65"/>
      <c r="H9" s="65"/>
      <c r="I9" s="63"/>
      <c r="J9" s="35"/>
      <c r="K9" s="63"/>
    </row>
    <row r="10" spans="1:11" ht="15">
      <c r="A10" s="61" t="s">
        <v>111</v>
      </c>
      <c r="B10" s="60"/>
      <c r="C10" s="60"/>
      <c r="D10" s="60"/>
      <c r="E10" s="60"/>
      <c r="F10" s="63"/>
      <c r="G10" s="60"/>
      <c r="H10" s="61"/>
      <c r="I10" s="66"/>
      <c r="J10" s="35"/>
      <c r="K10" s="66"/>
    </row>
    <row r="11" spans="1:11" ht="15">
      <c r="A11" s="60" t="s">
        <v>382</v>
      </c>
      <c r="C11" s="60"/>
      <c r="D11" s="60"/>
      <c r="E11" s="60"/>
      <c r="F11" s="106"/>
      <c r="G11" s="107"/>
      <c r="H11" s="63"/>
      <c r="I11" s="67">
        <f>SUM(E13:E15)</f>
        <v>595416</v>
      </c>
      <c r="J11" s="35"/>
      <c r="K11" s="67">
        <f>SUM(E14:E22)</f>
        <v>2426696</v>
      </c>
    </row>
    <row r="12" spans="1:11" ht="15">
      <c r="A12" s="60"/>
      <c r="B12" s="60"/>
      <c r="C12" s="60"/>
      <c r="D12" s="60"/>
      <c r="E12" s="60"/>
      <c r="F12" s="128"/>
      <c r="G12" s="129" t="s">
        <v>289</v>
      </c>
      <c r="H12" s="63"/>
      <c r="I12" s="67"/>
      <c r="J12" s="35"/>
      <c r="K12" s="67"/>
    </row>
    <row r="13" spans="1:11" ht="15">
      <c r="A13" s="60"/>
      <c r="B13" s="130" t="s">
        <v>163</v>
      </c>
      <c r="C13" s="60"/>
      <c r="D13" s="60"/>
      <c r="E13" s="109" t="s">
        <v>112</v>
      </c>
      <c r="F13" s="112" t="s">
        <v>113</v>
      </c>
      <c r="G13" s="113" t="s">
        <v>288</v>
      </c>
      <c r="H13" s="105"/>
      <c r="I13" s="63"/>
      <c r="J13" s="35"/>
      <c r="K13" s="63"/>
    </row>
    <row r="14" spans="1:11" ht="15">
      <c r="A14" s="62" t="s">
        <v>176</v>
      </c>
      <c r="B14" s="60" t="s">
        <v>114</v>
      </c>
      <c r="C14" s="60"/>
      <c r="D14" s="60"/>
      <c r="E14" s="110">
        <v>34032</v>
      </c>
      <c r="F14" s="114">
        <v>34032</v>
      </c>
      <c r="G14" s="115">
        <f aca="true" t="shared" si="0" ref="G14:G22">SUM(E14-F14)</f>
        <v>0</v>
      </c>
      <c r="H14" s="105"/>
      <c r="I14" s="63"/>
      <c r="J14" s="35"/>
      <c r="K14" s="63"/>
    </row>
    <row r="15" spans="1:11" ht="15">
      <c r="A15" s="62" t="s">
        <v>291</v>
      </c>
      <c r="B15" s="60" t="s">
        <v>292</v>
      </c>
      <c r="C15" s="60"/>
      <c r="D15" s="60"/>
      <c r="E15" s="110">
        <f>36017+111791+298667+425517-310608</f>
        <v>561384</v>
      </c>
      <c r="F15" s="114">
        <v>511427</v>
      </c>
      <c r="G15" s="115">
        <f t="shared" si="0"/>
        <v>49957</v>
      </c>
      <c r="H15" s="105"/>
      <c r="I15" s="63"/>
      <c r="J15" s="35"/>
      <c r="K15" s="63"/>
    </row>
    <row r="16" spans="1:11" ht="15">
      <c r="A16" s="62" t="s">
        <v>177</v>
      </c>
      <c r="B16" s="60" t="s">
        <v>365</v>
      </c>
      <c r="C16" s="61"/>
      <c r="D16" s="68"/>
      <c r="E16" s="69">
        <f>512276+191437+251178</f>
        <v>954891</v>
      </c>
      <c r="F16" s="114">
        <v>584907</v>
      </c>
      <c r="G16" s="115">
        <f t="shared" si="0"/>
        <v>369984</v>
      </c>
      <c r="H16" s="105"/>
      <c r="I16" s="63"/>
      <c r="J16" s="35"/>
      <c r="K16" s="63"/>
    </row>
    <row r="17" spans="1:12" ht="15">
      <c r="A17" s="62" t="s">
        <v>178</v>
      </c>
      <c r="B17" s="60" t="s">
        <v>290</v>
      </c>
      <c r="C17" s="61"/>
      <c r="D17" s="68"/>
      <c r="E17" s="69">
        <v>13215</v>
      </c>
      <c r="F17" s="114">
        <v>13215</v>
      </c>
      <c r="G17" s="115">
        <f t="shared" si="0"/>
        <v>0</v>
      </c>
      <c r="H17" s="105"/>
      <c r="I17" s="63"/>
      <c r="J17" s="35"/>
      <c r="K17" s="63"/>
      <c r="L17" s="1" t="s">
        <v>174</v>
      </c>
    </row>
    <row r="18" spans="1:11" ht="15.75">
      <c r="A18" s="62" t="s">
        <v>179</v>
      </c>
      <c r="B18" s="60" t="s">
        <v>148</v>
      </c>
      <c r="C18" s="60"/>
      <c r="D18" s="60"/>
      <c r="E18" s="110">
        <f>120692+30012</f>
        <v>150704</v>
      </c>
      <c r="F18" s="114">
        <v>131636</v>
      </c>
      <c r="G18" s="115">
        <f t="shared" si="0"/>
        <v>19068</v>
      </c>
      <c r="H18" s="105"/>
      <c r="I18" s="63"/>
      <c r="J18" s="31" t="e">
        <f>SUM(#REF!-I6)</f>
        <v>#REF!</v>
      </c>
      <c r="K18" s="63"/>
    </row>
    <row r="19" spans="1:11" ht="15.75">
      <c r="A19" s="62" t="s">
        <v>180</v>
      </c>
      <c r="B19" s="60" t="s">
        <v>293</v>
      </c>
      <c r="C19" s="60"/>
      <c r="D19" s="60"/>
      <c r="E19" s="110">
        <f>37799+36781</f>
        <v>74580</v>
      </c>
      <c r="F19" s="114">
        <v>18470</v>
      </c>
      <c r="G19" s="115">
        <f t="shared" si="0"/>
        <v>56110</v>
      </c>
      <c r="H19" s="105"/>
      <c r="I19" s="63"/>
      <c r="J19" s="31"/>
      <c r="K19" s="63"/>
    </row>
    <row r="20" spans="1:11" ht="15.75">
      <c r="A20" s="62" t="s">
        <v>181</v>
      </c>
      <c r="B20" s="60" t="s">
        <v>164</v>
      </c>
      <c r="C20" s="60"/>
      <c r="D20" s="60"/>
      <c r="E20" s="110">
        <v>425462</v>
      </c>
      <c r="F20" s="114">
        <v>116194</v>
      </c>
      <c r="G20" s="115">
        <f t="shared" si="0"/>
        <v>309268</v>
      </c>
      <c r="H20" s="105"/>
      <c r="I20" s="63"/>
      <c r="J20" s="31"/>
      <c r="K20" s="63"/>
    </row>
    <row r="21" spans="1:11" ht="15">
      <c r="A21" s="62" t="s">
        <v>219</v>
      </c>
      <c r="B21" s="60" t="s">
        <v>220</v>
      </c>
      <c r="C21" s="60"/>
      <c r="D21" s="60"/>
      <c r="E21" s="110">
        <v>24938</v>
      </c>
      <c r="F21" s="114">
        <v>6533</v>
      </c>
      <c r="G21" s="115">
        <f t="shared" si="0"/>
        <v>18405</v>
      </c>
      <c r="H21" s="105"/>
      <c r="I21" s="63"/>
      <c r="J21" s="51"/>
      <c r="K21" s="63"/>
    </row>
    <row r="22" spans="1:11" ht="15">
      <c r="A22" s="179" t="s">
        <v>383</v>
      </c>
      <c r="B22" s="11" t="s">
        <v>384</v>
      </c>
      <c r="C22" s="180"/>
      <c r="D22" s="180"/>
      <c r="E22" s="181">
        <v>187490</v>
      </c>
      <c r="F22" s="114">
        <v>0</v>
      </c>
      <c r="G22" s="115">
        <f t="shared" si="0"/>
        <v>187490</v>
      </c>
      <c r="H22" s="105"/>
      <c r="I22" s="63"/>
      <c r="J22" s="52"/>
      <c r="K22" s="63"/>
    </row>
    <row r="23" spans="1:11" ht="15">
      <c r="A23" s="62"/>
      <c r="B23" s="61" t="s">
        <v>106</v>
      </c>
      <c r="C23" s="60"/>
      <c r="D23" s="60"/>
      <c r="E23" s="111">
        <f>SUM(E14:E22)</f>
        <v>2426696</v>
      </c>
      <c r="F23" s="116">
        <f>SUM(F14:F22)</f>
        <v>1416414</v>
      </c>
      <c r="G23" s="117">
        <f>SUM(G14:G22)</f>
        <v>1010282</v>
      </c>
      <c r="H23" s="105"/>
      <c r="I23" s="63"/>
      <c r="J23" s="52"/>
      <c r="K23" s="63"/>
    </row>
    <row r="24" spans="1:11" ht="15">
      <c r="A24" s="62" t="s">
        <v>367</v>
      </c>
      <c r="B24" s="61"/>
      <c r="C24" s="60"/>
      <c r="D24" s="60"/>
      <c r="E24" s="111"/>
      <c r="F24" s="118"/>
      <c r="G24" s="118"/>
      <c r="H24" s="105"/>
      <c r="I24" s="63"/>
      <c r="J24" s="52"/>
      <c r="K24" s="63"/>
    </row>
    <row r="25" spans="1:11" ht="15">
      <c r="A25" s="175" t="s">
        <v>366</v>
      </c>
      <c r="B25" s="175"/>
      <c r="C25" s="175"/>
      <c r="D25" s="175"/>
      <c r="E25" s="79">
        <v>27095</v>
      </c>
      <c r="F25" s="176"/>
      <c r="G25" s="108"/>
      <c r="H25"/>
      <c r="I25" s="63"/>
      <c r="J25" s="52"/>
      <c r="K25" s="63"/>
    </row>
    <row r="26" spans="6:11" ht="15">
      <c r="F26" s="176"/>
      <c r="G26" s="108"/>
      <c r="H26"/>
      <c r="I26" s="63"/>
      <c r="J26" s="52"/>
      <c r="K26" s="63"/>
    </row>
    <row r="27" spans="1:11" ht="15">
      <c r="A27" s="175"/>
      <c r="B27" s="175"/>
      <c r="C27" s="175"/>
      <c r="D27" s="175"/>
      <c r="E27" s="79">
        <f>SUM(E25:E26)</f>
        <v>27095</v>
      </c>
      <c r="F27" s="176"/>
      <c r="G27" s="108"/>
      <c r="H27"/>
      <c r="I27" s="63"/>
      <c r="J27" s="52"/>
      <c r="K27" s="63"/>
    </row>
    <row r="28" spans="1:11" ht="15">
      <c r="A28" s="104" t="s">
        <v>223</v>
      </c>
      <c r="B28" s="88"/>
      <c r="C28" s="60"/>
      <c r="D28" s="65"/>
      <c r="E28" s="66"/>
      <c r="F28" s="66"/>
      <c r="G28" s="66"/>
      <c r="H28"/>
      <c r="I28" s="63"/>
      <c r="J28" s="52"/>
      <c r="K28" s="67">
        <f>SUM(K8-K11)</f>
        <v>129750</v>
      </c>
    </row>
    <row r="29" spans="1:11" ht="15">
      <c r="A29" s="62"/>
      <c r="B29" s="88"/>
      <c r="C29" s="60"/>
      <c r="D29" s="65"/>
      <c r="E29" s="66"/>
      <c r="F29" s="66"/>
      <c r="G29" s="66"/>
      <c r="H29"/>
      <c r="I29" s="63"/>
      <c r="J29" s="52"/>
      <c r="K29" s="63"/>
    </row>
    <row r="30" spans="1:11" ht="15.75">
      <c r="A30" s="119"/>
      <c r="B30" s="120"/>
      <c r="C30" s="121"/>
      <c r="D30" s="121"/>
      <c r="E30" s="66"/>
      <c r="F30" s="66"/>
      <c r="G30" s="60"/>
      <c r="H30" s="60"/>
      <c r="I30" s="63"/>
      <c r="J30" s="54"/>
      <c r="K30" s="63"/>
    </row>
    <row r="31" spans="1:11" ht="15.75">
      <c r="A31" s="70" t="s">
        <v>105</v>
      </c>
      <c r="B31" s="71"/>
      <c r="C31" s="71"/>
      <c r="D31" s="71"/>
      <c r="E31" s="72"/>
      <c r="F31" s="73"/>
      <c r="G31" s="73"/>
      <c r="H31" s="73"/>
      <c r="I31" s="74"/>
      <c r="J31" s="54"/>
      <c r="K31" s="63"/>
    </row>
    <row r="32" spans="1:11" ht="15.75">
      <c r="A32" s="75" t="s">
        <v>108</v>
      </c>
      <c r="B32" s="72" t="s">
        <v>135</v>
      </c>
      <c r="C32" s="72"/>
      <c r="E32" s="72" t="s">
        <v>294</v>
      </c>
      <c r="F32" s="78" t="s">
        <v>134</v>
      </c>
      <c r="G32" s="76"/>
      <c r="H32" s="76"/>
      <c r="I32" s="77"/>
      <c r="J32" s="54"/>
      <c r="K32" s="53"/>
    </row>
    <row r="33" spans="1:11" ht="15.75">
      <c r="A33" s="75" t="s">
        <v>108</v>
      </c>
      <c r="B33" s="72" t="s">
        <v>136</v>
      </c>
      <c r="C33" s="72"/>
      <c r="D33" s="72"/>
      <c r="E33" s="72"/>
      <c r="F33" s="78" t="s">
        <v>137</v>
      </c>
      <c r="G33" s="76"/>
      <c r="H33" s="76"/>
      <c r="I33" s="77"/>
      <c r="J33" s="54"/>
      <c r="K33" s="53"/>
    </row>
    <row r="34" spans="1:11" ht="15.75">
      <c r="A34" s="75"/>
      <c r="B34" s="72"/>
      <c r="C34" s="72"/>
      <c r="D34" s="72"/>
      <c r="E34" s="72"/>
      <c r="F34" s="78"/>
      <c r="G34" s="76"/>
      <c r="H34" s="76"/>
      <c r="I34" s="77"/>
      <c r="J34" s="54"/>
      <c r="K34" s="53"/>
    </row>
    <row r="35" spans="1:11" ht="15.75">
      <c r="A35" s="75" t="s">
        <v>108</v>
      </c>
      <c r="B35" s="72" t="s">
        <v>141</v>
      </c>
      <c r="C35" s="72"/>
      <c r="E35" s="72" t="s">
        <v>225</v>
      </c>
      <c r="F35" s="78" t="s">
        <v>142</v>
      </c>
      <c r="G35" s="76"/>
      <c r="H35" s="76"/>
      <c r="I35" s="77"/>
      <c r="J35" s="54"/>
      <c r="K35" s="53"/>
    </row>
    <row r="36" spans="1:11" ht="15.75">
      <c r="A36" s="75" t="s">
        <v>108</v>
      </c>
      <c r="B36" s="72" t="s">
        <v>143</v>
      </c>
      <c r="C36" s="72"/>
      <c r="D36" s="72"/>
      <c r="E36" s="72"/>
      <c r="F36" s="78" t="s">
        <v>144</v>
      </c>
      <c r="G36" s="76"/>
      <c r="H36" s="76"/>
      <c r="I36" s="77"/>
      <c r="J36" s="54"/>
      <c r="K36" s="53"/>
    </row>
    <row r="37" spans="1:11" ht="15.75">
      <c r="A37" s="75" t="s">
        <v>108</v>
      </c>
      <c r="B37" s="72" t="s">
        <v>145</v>
      </c>
      <c r="C37" s="72"/>
      <c r="D37" s="72"/>
      <c r="E37" s="72"/>
      <c r="F37" s="78" t="s">
        <v>146</v>
      </c>
      <c r="G37" s="76"/>
      <c r="H37" s="76"/>
      <c r="I37" s="77"/>
      <c r="J37" s="54"/>
      <c r="K37" s="53"/>
    </row>
    <row r="38" spans="1:11" ht="15.75" hidden="1">
      <c r="A38" s="75" t="s">
        <v>108</v>
      </c>
      <c r="B38" s="72" t="s">
        <v>150</v>
      </c>
      <c r="C38" s="72"/>
      <c r="D38" s="72"/>
      <c r="E38" s="72"/>
      <c r="F38" s="79">
        <v>80656</v>
      </c>
      <c r="G38" s="76"/>
      <c r="H38" s="76"/>
      <c r="I38" s="77"/>
      <c r="J38" s="54"/>
      <c r="K38" s="53"/>
    </row>
    <row r="39" spans="1:11" ht="15.75">
      <c r="A39" s="75"/>
      <c r="B39" s="72"/>
      <c r="C39" s="72"/>
      <c r="D39" s="72"/>
      <c r="E39" s="72"/>
      <c r="F39" s="80"/>
      <c r="G39" s="76"/>
      <c r="H39" s="76"/>
      <c r="I39" s="77"/>
      <c r="J39" s="54"/>
      <c r="K39" s="53"/>
    </row>
    <row r="40" spans="1:11" ht="15.75">
      <c r="A40" s="75" t="s">
        <v>108</v>
      </c>
      <c r="B40" s="72" t="s">
        <v>125</v>
      </c>
      <c r="C40" s="72"/>
      <c r="D40" s="81"/>
      <c r="E40" s="82" t="s">
        <v>226</v>
      </c>
      <c r="F40" s="83" t="s">
        <v>132</v>
      </c>
      <c r="G40" s="76"/>
      <c r="H40" s="76"/>
      <c r="I40" s="77"/>
      <c r="J40" s="54"/>
      <c r="K40" s="53"/>
    </row>
    <row r="41" spans="1:11" ht="15.75">
      <c r="A41" s="75" t="s">
        <v>108</v>
      </c>
      <c r="B41" s="72" t="s">
        <v>126</v>
      </c>
      <c r="C41" s="72"/>
      <c r="D41" s="81"/>
      <c r="E41" s="81"/>
      <c r="F41" s="79" t="s">
        <v>131</v>
      </c>
      <c r="G41" s="76"/>
      <c r="H41" s="76"/>
      <c r="I41" s="77"/>
      <c r="J41" s="54"/>
      <c r="K41" s="53"/>
    </row>
    <row r="42" spans="1:11" ht="15.75">
      <c r="A42" s="75" t="s">
        <v>108</v>
      </c>
      <c r="B42" s="72" t="s">
        <v>127</v>
      </c>
      <c r="C42" s="72"/>
      <c r="D42" s="81"/>
      <c r="E42" s="81"/>
      <c r="F42" s="83" t="s">
        <v>133</v>
      </c>
      <c r="G42" s="76"/>
      <c r="H42" s="76"/>
      <c r="I42" s="77"/>
      <c r="J42" s="54"/>
      <c r="K42" s="53"/>
    </row>
    <row r="43" spans="1:11" ht="15.75">
      <c r="A43" s="143"/>
      <c r="B43" s="144"/>
      <c r="C43" s="144"/>
      <c r="D43" s="145"/>
      <c r="E43" s="81"/>
      <c r="F43" s="83"/>
      <c r="G43" s="76"/>
      <c r="H43" s="76"/>
      <c r="I43" s="77"/>
      <c r="J43" s="54"/>
      <c r="K43" s="53"/>
    </row>
    <row r="44" spans="1:11" ht="15.75">
      <c r="A44" s="75"/>
      <c r="B44" s="72"/>
      <c r="C44" s="72"/>
      <c r="D44" s="81"/>
      <c r="E44" s="81"/>
      <c r="F44" s="84"/>
      <c r="G44" s="76"/>
      <c r="H44" s="76"/>
      <c r="I44" s="77"/>
      <c r="J44" s="54"/>
      <c r="K44" s="53"/>
    </row>
    <row r="45" spans="1:11" ht="15.75">
      <c r="A45" s="75" t="s">
        <v>108</v>
      </c>
      <c r="B45" s="72" t="s">
        <v>139</v>
      </c>
      <c r="C45" s="72"/>
      <c r="D45" s="72"/>
      <c r="E45" s="72" t="s">
        <v>227</v>
      </c>
      <c r="F45" s="79" t="s">
        <v>140</v>
      </c>
      <c r="G45" s="76"/>
      <c r="H45" s="76"/>
      <c r="I45" s="77"/>
      <c r="J45" s="54"/>
      <c r="K45" s="53"/>
    </row>
    <row r="46" spans="1:11" ht="15.75">
      <c r="A46" s="75" t="s">
        <v>108</v>
      </c>
      <c r="B46" s="175"/>
      <c r="C46" s="175"/>
      <c r="D46" s="175"/>
      <c r="E46" s="175"/>
      <c r="F46" s="79"/>
      <c r="G46" s="176"/>
      <c r="H46" s="76"/>
      <c r="I46" s="77"/>
      <c r="J46" s="54"/>
      <c r="K46" s="53"/>
    </row>
    <row r="47" spans="1:11" ht="15.75">
      <c r="A47" s="75"/>
      <c r="B47" s="175"/>
      <c r="C47" s="175"/>
      <c r="D47" s="175"/>
      <c r="E47" s="175"/>
      <c r="F47" s="79"/>
      <c r="G47" s="176"/>
      <c r="H47" s="76"/>
      <c r="I47" s="77"/>
      <c r="J47" s="54"/>
      <c r="K47" s="53"/>
    </row>
    <row r="48" spans="8:10" ht="15">
      <c r="H48" s="76"/>
      <c r="I48" s="76"/>
      <c r="J48" s="33"/>
    </row>
    <row r="49" spans="1:10" ht="15.75">
      <c r="A49" s="33"/>
      <c r="B49" s="33"/>
      <c r="C49" s="22"/>
      <c r="D49" s="33"/>
      <c r="E49" s="35"/>
      <c r="H49" s="34"/>
      <c r="I49" s="33"/>
      <c r="J49" s="33"/>
    </row>
    <row r="50" spans="1:10" ht="15.75">
      <c r="A50" s="33"/>
      <c r="B50" s="33"/>
      <c r="C50" s="22"/>
      <c r="D50" s="33"/>
      <c r="E50" s="35"/>
      <c r="F50" s="31"/>
      <c r="H50" s="35"/>
      <c r="I50" s="35"/>
      <c r="J50" s="31"/>
    </row>
    <row r="51" spans="1:10" ht="15.75">
      <c r="A51" s="22"/>
      <c r="B51" s="38"/>
      <c r="C51" s="22"/>
      <c r="D51" s="38"/>
      <c r="E51" s="48"/>
      <c r="F51" s="32"/>
      <c r="H51" s="35"/>
      <c r="I51" s="35"/>
      <c r="J51" s="31"/>
    </row>
    <row r="52" spans="1:10" ht="15.75">
      <c r="A52" s="33"/>
      <c r="B52" s="91"/>
      <c r="C52" s="89"/>
      <c r="D52" s="89"/>
      <c r="E52" s="89"/>
      <c r="F52" s="89"/>
      <c r="H52" s="35"/>
      <c r="I52" s="35"/>
      <c r="J52" s="35"/>
    </row>
    <row r="53" spans="1:10" ht="15.75">
      <c r="A53" s="33"/>
      <c r="B53" s="91"/>
      <c r="C53" s="89"/>
      <c r="D53" s="89"/>
      <c r="E53" s="89"/>
      <c r="F53" s="89"/>
      <c r="H53" s="35"/>
      <c r="I53" s="35"/>
      <c r="J53" s="35"/>
    </row>
    <row r="54" spans="1:11" ht="15.75">
      <c r="A54" s="33"/>
      <c r="B54" s="92"/>
      <c r="C54" s="102"/>
      <c r="D54" s="90"/>
      <c r="E54" s="102"/>
      <c r="F54" s="103"/>
      <c r="I54" s="35"/>
      <c r="J54" s="31"/>
      <c r="K54" s="25"/>
    </row>
    <row r="55" spans="1:11" ht="15.75">
      <c r="A55" s="33"/>
      <c r="B55" s="92"/>
      <c r="C55" s="89"/>
      <c r="D55" s="90"/>
      <c r="E55" s="102"/>
      <c r="F55" s="103"/>
      <c r="I55" s="35"/>
      <c r="J55" s="31"/>
      <c r="K55" s="25"/>
    </row>
    <row r="56" spans="1:10" ht="15.75">
      <c r="A56" s="33"/>
      <c r="B56" s="89"/>
      <c r="C56" s="89"/>
      <c r="D56" s="89"/>
      <c r="E56" s="89"/>
      <c r="F56" s="29"/>
      <c r="I56" s="35"/>
      <c r="J56" s="31"/>
    </row>
    <row r="57" spans="1:10" ht="15.75">
      <c r="A57" s="44"/>
      <c r="B57" s="89"/>
      <c r="C57" s="89"/>
      <c r="D57" s="89"/>
      <c r="E57" s="89"/>
      <c r="F57" s="29"/>
      <c r="I57" s="35"/>
      <c r="J57" s="31"/>
    </row>
    <row r="58" spans="1:10" ht="15.75">
      <c r="A58" s="34"/>
      <c r="B58" s="33"/>
      <c r="C58" s="29"/>
      <c r="D58" s="29"/>
      <c r="E58" s="29"/>
      <c r="F58" s="29"/>
      <c r="I58" s="35"/>
      <c r="J58" s="31"/>
    </row>
    <row r="59" spans="1:10" ht="15.75">
      <c r="A59" s="47"/>
      <c r="B59" s="33"/>
      <c r="C59" s="29"/>
      <c r="D59" s="29"/>
      <c r="E59" s="29"/>
      <c r="F59" s="29"/>
      <c r="I59" s="35"/>
      <c r="J59" s="31"/>
    </row>
    <row r="60" spans="1:10" ht="15.75">
      <c r="A60" s="33"/>
      <c r="B60" s="91"/>
      <c r="C60" s="89"/>
      <c r="D60" s="29"/>
      <c r="E60" s="89"/>
      <c r="F60" s="89"/>
      <c r="H60" s="35"/>
      <c r="I60" s="35"/>
      <c r="J60" s="31"/>
    </row>
    <row r="61" spans="1:10" ht="15.75">
      <c r="A61" s="33"/>
      <c r="B61" s="33"/>
      <c r="C61" s="89"/>
      <c r="D61" s="29"/>
      <c r="E61" s="89"/>
      <c r="F61" s="89"/>
      <c r="H61" s="35"/>
      <c r="I61" s="35"/>
      <c r="J61" s="31"/>
    </row>
    <row r="62" spans="1:10" ht="15.75">
      <c r="A62" s="33"/>
      <c r="B62" s="33"/>
      <c r="C62" s="89"/>
      <c r="D62" s="29"/>
      <c r="E62" s="89"/>
      <c r="F62" s="89"/>
      <c r="H62" s="35"/>
      <c r="I62" s="35"/>
      <c r="J62" s="31"/>
    </row>
    <row r="63" spans="1:10" ht="15.75">
      <c r="A63" s="33"/>
      <c r="C63" s="89"/>
      <c r="E63" s="89"/>
      <c r="F63" s="89"/>
      <c r="H63" s="35"/>
      <c r="I63" s="35"/>
      <c r="J63" s="31"/>
    </row>
    <row r="64" spans="8:10" ht="15.75">
      <c r="H64" s="35"/>
      <c r="I64" s="35"/>
      <c r="J64" s="31"/>
    </row>
    <row r="65" spans="8:10" ht="15.75">
      <c r="H65" s="35"/>
      <c r="I65" s="35"/>
      <c r="J65" s="31"/>
    </row>
    <row r="66" spans="8:10" ht="15.75">
      <c r="H66" s="35"/>
      <c r="I66" s="35"/>
      <c r="J66" s="31"/>
    </row>
    <row r="67" spans="8:10" ht="15.75">
      <c r="H67" s="35"/>
      <c r="I67" s="35"/>
      <c r="J67" s="31"/>
    </row>
    <row r="68" spans="8:10" ht="15.75">
      <c r="H68" s="35"/>
      <c r="I68" s="35"/>
      <c r="J68" s="31"/>
    </row>
    <row r="69" spans="8:10" ht="15.75">
      <c r="H69" s="35"/>
      <c r="I69" s="35"/>
      <c r="J69" s="31"/>
    </row>
    <row r="70" spans="8:10" ht="15.75">
      <c r="H70" s="35"/>
      <c r="I70" s="35"/>
      <c r="J70" s="31"/>
    </row>
    <row r="71" spans="8:10" ht="15.75">
      <c r="H71" s="35"/>
      <c r="I71" s="35"/>
      <c r="J71" s="31"/>
    </row>
    <row r="72" spans="8:10" ht="15.75">
      <c r="H72" s="35"/>
      <c r="I72" s="35"/>
      <c r="J72" s="31"/>
    </row>
    <row r="73" spans="8:10" ht="15">
      <c r="H73" s="29"/>
      <c r="I73" s="35"/>
      <c r="J73" s="35"/>
    </row>
    <row r="74" spans="8:10" ht="15">
      <c r="H74" s="29"/>
      <c r="I74" s="35"/>
      <c r="J74" s="35"/>
    </row>
    <row r="75" spans="8:10" ht="15.75">
      <c r="H75" s="31"/>
      <c r="I75" s="35"/>
      <c r="J75" s="31"/>
    </row>
    <row r="76" spans="8:10" ht="15.75">
      <c r="H76" s="35"/>
      <c r="I76" s="35"/>
      <c r="J76" s="31"/>
    </row>
    <row r="77" spans="8:10" ht="15.75">
      <c r="H77" s="35"/>
      <c r="I77" s="35"/>
      <c r="J77" s="31"/>
    </row>
    <row r="78" spans="8:10" ht="15.75">
      <c r="H78" s="35"/>
      <c r="I78" s="35"/>
      <c r="J78" s="31"/>
    </row>
    <row r="79" spans="8:10" ht="15.75">
      <c r="H79" s="35"/>
      <c r="I79" s="35"/>
      <c r="J79" s="31"/>
    </row>
    <row r="80" spans="8:10" ht="15.75">
      <c r="H80" s="35"/>
      <c r="I80" s="35"/>
      <c r="J80" s="31"/>
    </row>
    <row r="81" spans="8:9" ht="15">
      <c r="H81" s="35"/>
      <c r="I81" s="35"/>
    </row>
    <row r="82" spans="1:10" ht="15">
      <c r="A82" s="33"/>
      <c r="B82" s="33"/>
      <c r="C82" s="33"/>
      <c r="D82" s="33"/>
      <c r="E82" s="33"/>
      <c r="F82" s="33"/>
      <c r="G82" s="35"/>
      <c r="H82" s="35"/>
      <c r="I82" s="35"/>
      <c r="J82" s="35"/>
    </row>
    <row r="83" spans="1:10" ht="15.75">
      <c r="A83" s="22"/>
      <c r="H83" s="31"/>
      <c r="I83" s="35"/>
      <c r="J83" s="33"/>
    </row>
    <row r="84" spans="1:10" ht="15.75">
      <c r="A84" s="22"/>
      <c r="H84" s="31"/>
      <c r="I84" s="35"/>
      <c r="J84" s="33"/>
    </row>
    <row r="85" spans="1:10" ht="15.75">
      <c r="A85" s="22"/>
      <c r="H85" s="35"/>
      <c r="I85" s="35"/>
      <c r="J85" s="31"/>
    </row>
    <row r="86" spans="8:11" ht="15">
      <c r="H86" s="34"/>
      <c r="I86" s="34"/>
      <c r="J86" s="33"/>
      <c r="K86" s="33"/>
    </row>
    <row r="87" spans="8:11" ht="15.75">
      <c r="H87" s="38"/>
      <c r="I87" s="34"/>
      <c r="J87" s="33"/>
      <c r="K87" s="33"/>
    </row>
    <row r="88" spans="8:11" ht="15.75">
      <c r="H88" s="48"/>
      <c r="I88" s="35"/>
      <c r="J88" s="35"/>
      <c r="K88" s="31"/>
    </row>
    <row r="89" spans="8:11" ht="15.75">
      <c r="H89" s="31"/>
      <c r="I89" s="35"/>
      <c r="J89" s="35"/>
      <c r="K89" s="31"/>
    </row>
    <row r="90" spans="8:11" ht="15.75">
      <c r="H90" s="31"/>
      <c r="I90" s="35"/>
      <c r="J90" s="35"/>
      <c r="K90" s="31"/>
    </row>
    <row r="91" spans="8:11" ht="15.75">
      <c r="H91" s="31"/>
      <c r="I91" s="35"/>
      <c r="J91" s="35"/>
      <c r="K91" s="31"/>
    </row>
    <row r="92" spans="8:11" ht="15.75">
      <c r="H92" s="49"/>
      <c r="I92" s="35"/>
      <c r="J92" s="35"/>
      <c r="K92" s="31"/>
    </row>
    <row r="93" spans="8:11" ht="15.75">
      <c r="H93" s="31"/>
      <c r="I93" s="35"/>
      <c r="J93" s="35"/>
      <c r="K93" s="31"/>
    </row>
    <row r="94" spans="8:11" ht="15.75">
      <c r="H94" s="31"/>
      <c r="I94" s="35"/>
      <c r="J94" s="35"/>
      <c r="K94" s="31"/>
    </row>
    <row r="95" spans="8:11" ht="15.75">
      <c r="H95" s="49"/>
      <c r="I95" s="35"/>
      <c r="J95" s="35"/>
      <c r="K95" s="31"/>
    </row>
    <row r="96" spans="2:11" ht="15.75">
      <c r="B96" s="22"/>
      <c r="C96" s="33"/>
      <c r="D96" s="29"/>
      <c r="E96" s="29"/>
      <c r="F96" s="29"/>
      <c r="G96" s="29"/>
      <c r="H96" s="31"/>
      <c r="I96" s="35"/>
      <c r="J96" s="35"/>
      <c r="K96" s="31"/>
    </row>
    <row r="97" spans="2:11" ht="15.75">
      <c r="B97" s="22"/>
      <c r="C97" s="33"/>
      <c r="D97" s="29"/>
      <c r="E97" s="29"/>
      <c r="F97" s="29"/>
      <c r="G97" s="29"/>
      <c r="H97" s="31"/>
      <c r="I97" s="35"/>
      <c r="J97" s="35"/>
      <c r="K97" s="31"/>
    </row>
    <row r="98" spans="2:11" ht="15.75">
      <c r="B98" s="22"/>
      <c r="I98" s="35"/>
      <c r="J98" s="35"/>
      <c r="K98" s="31"/>
    </row>
    <row r="99" spans="2:11" ht="15.75">
      <c r="B99" s="22"/>
      <c r="C99" s="22"/>
      <c r="D99" s="31"/>
      <c r="E99" s="31"/>
      <c r="F99" s="31"/>
      <c r="G99" s="31"/>
      <c r="H99" s="31"/>
      <c r="I99" s="35"/>
      <c r="J99" s="35"/>
      <c r="K99" s="31"/>
    </row>
    <row r="100" spans="2:11" ht="15.75">
      <c r="B100" s="22"/>
      <c r="C100" s="33"/>
      <c r="D100" s="29"/>
      <c r="E100" s="33"/>
      <c r="F100" s="33"/>
      <c r="G100" s="35"/>
      <c r="H100" s="35"/>
      <c r="I100" s="35"/>
      <c r="J100" s="35"/>
      <c r="K100" s="31"/>
    </row>
    <row r="101" spans="2:11" ht="15.75">
      <c r="B101" s="33"/>
      <c r="C101" s="33"/>
      <c r="D101" s="29"/>
      <c r="E101" s="37"/>
      <c r="F101" s="37"/>
      <c r="G101" s="37"/>
      <c r="H101" s="37"/>
      <c r="I101" s="35"/>
      <c r="J101" s="35"/>
      <c r="K101" s="31"/>
    </row>
    <row r="102" spans="2:11" ht="15.75">
      <c r="B102" s="33"/>
      <c r="C102" s="33"/>
      <c r="D102" s="29"/>
      <c r="E102" s="37"/>
      <c r="F102" s="37"/>
      <c r="G102" s="37"/>
      <c r="H102" s="37"/>
      <c r="I102" s="35"/>
      <c r="J102" s="35"/>
      <c r="K102" s="31"/>
    </row>
    <row r="103" spans="2:11" ht="15.75">
      <c r="B103" s="33"/>
      <c r="C103" s="33"/>
      <c r="D103" s="29"/>
      <c r="E103" s="37"/>
      <c r="F103" s="37"/>
      <c r="G103" s="37"/>
      <c r="H103" s="37"/>
      <c r="I103" s="35"/>
      <c r="J103" s="35"/>
      <c r="K103" s="31"/>
    </row>
    <row r="104" spans="2:11" ht="15.75">
      <c r="B104" s="22"/>
      <c r="C104" s="33"/>
      <c r="D104" s="29"/>
      <c r="E104" s="37"/>
      <c r="F104" s="37"/>
      <c r="G104" s="37"/>
      <c r="H104" s="37"/>
      <c r="I104" s="35"/>
      <c r="J104" s="35"/>
      <c r="K104" s="31"/>
    </row>
    <row r="105" spans="2:11" ht="15.75">
      <c r="B105" s="22"/>
      <c r="C105" s="33"/>
      <c r="D105" s="29"/>
      <c r="E105" s="37"/>
      <c r="F105" s="37"/>
      <c r="G105" s="37"/>
      <c r="H105" s="37"/>
      <c r="I105" s="35"/>
      <c r="J105" s="35"/>
      <c r="K105" s="31"/>
    </row>
    <row r="106" spans="2:11" ht="15.75">
      <c r="B106" s="22"/>
      <c r="C106" s="33"/>
      <c r="D106" s="29"/>
      <c r="E106" s="37"/>
      <c r="F106" s="37"/>
      <c r="G106" s="37"/>
      <c r="H106" s="37"/>
      <c r="I106" s="35"/>
      <c r="J106" s="35"/>
      <c r="K106" s="31"/>
    </row>
    <row r="107" spans="3:11" ht="15">
      <c r="C107" s="33"/>
      <c r="D107" s="29"/>
      <c r="E107" s="37"/>
      <c r="F107" s="37"/>
      <c r="G107" s="37"/>
      <c r="H107" s="37"/>
      <c r="I107" s="29"/>
      <c r="J107" s="35"/>
      <c r="K107" s="35"/>
    </row>
    <row r="108" spans="3:11" ht="15">
      <c r="C108" s="33"/>
      <c r="D108" s="29"/>
      <c r="E108" s="37"/>
      <c r="F108" s="37"/>
      <c r="G108" s="37"/>
      <c r="H108" s="37"/>
      <c r="I108" s="29"/>
      <c r="J108" s="35"/>
      <c r="K108" s="35"/>
    </row>
    <row r="109" spans="3:11" ht="15.75">
      <c r="C109" s="22"/>
      <c r="D109" s="31"/>
      <c r="E109" s="31"/>
      <c r="F109" s="31"/>
      <c r="G109" s="31"/>
      <c r="H109" s="31"/>
      <c r="I109" s="29"/>
      <c r="J109" s="35"/>
      <c r="K109" s="35"/>
    </row>
  </sheetData>
  <printOptions/>
  <pageMargins left="0.5" right="0.5" top="0.5" bottom="0.5" header="0" footer="0"/>
  <pageSetup horizontalDpi="300" verticalDpi="300" orientation="landscape" scale="60" r:id="rId1"/>
  <headerFooter alignWithMargins="0">
    <oddHeader>&amp;L&amp;Z&amp;F&amp;RAs of &amp;D &amp;T</oddHeader>
  </headerFooter>
  <rowBreaks count="2" manualBreakCount="2">
    <brk id="47" max="255" man="1"/>
    <brk id="82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M47"/>
  <sheetViews>
    <sheetView zoomScale="75" zoomScaleNormal="75" workbookViewId="0" topLeftCell="C1">
      <selection activeCell="D1" sqref="D1"/>
    </sheetView>
  </sheetViews>
  <sheetFormatPr defaultColWidth="8.88671875" defaultRowHeight="15"/>
  <cols>
    <col min="1" max="1" width="33.5546875" style="1" customWidth="1"/>
    <col min="2" max="2" width="15.5546875" style="1" customWidth="1"/>
    <col min="3" max="4" width="13.4453125" style="1" customWidth="1"/>
    <col min="5" max="5" width="11.5546875" style="1" customWidth="1"/>
    <col min="6" max="6" width="19.6640625" style="1" customWidth="1"/>
    <col min="7" max="7" width="16.99609375" style="1" customWidth="1"/>
    <col min="8" max="8" width="15.5546875" style="1" customWidth="1"/>
    <col min="9" max="9" width="13.6640625" style="1" customWidth="1"/>
    <col min="10" max="10" width="11.6640625" style="1" hidden="1" customWidth="1"/>
    <col min="11" max="11" width="11.88671875" style="1" hidden="1" customWidth="1"/>
    <col min="12" max="12" width="14.6640625" style="1" hidden="1" customWidth="1"/>
    <col min="13" max="16384" width="9.6640625" style="1" customWidth="1"/>
  </cols>
  <sheetData>
    <row r="1" ht="15.75">
      <c r="E1" s="85" t="s">
        <v>5</v>
      </c>
    </row>
    <row r="2" spans="5:7" ht="15.75">
      <c r="E2" s="47" t="s">
        <v>224</v>
      </c>
      <c r="G2" s="22"/>
    </row>
    <row r="3" spans="1:7" ht="15.75">
      <c r="A3" s="1" t="s">
        <v>104</v>
      </c>
      <c r="F3" s="2"/>
      <c r="G3" s="2"/>
    </row>
    <row r="4" spans="1:12" ht="15.75">
      <c r="A4" s="122"/>
      <c r="B4" s="122"/>
      <c r="C4" s="33"/>
      <c r="D4" s="33"/>
      <c r="E4" s="22" t="s">
        <v>165</v>
      </c>
      <c r="F4" s="33"/>
      <c r="G4" s="35"/>
      <c r="J4" s="34"/>
      <c r="K4" s="33"/>
      <c r="L4" s="33"/>
    </row>
    <row r="5" spans="3:12" ht="15.75">
      <c r="C5" s="33"/>
      <c r="D5" s="33"/>
      <c r="E5" s="22"/>
      <c r="F5" s="33"/>
      <c r="G5" s="35"/>
      <c r="H5" s="31" t="s">
        <v>170</v>
      </c>
      <c r="J5" s="35"/>
      <c r="K5" s="35"/>
      <c r="L5" s="31"/>
    </row>
    <row r="6" spans="1:12" ht="15.75">
      <c r="A6" s="22" t="s">
        <v>166</v>
      </c>
      <c r="B6" s="38" t="s">
        <v>297</v>
      </c>
      <c r="C6" s="38" t="s">
        <v>228</v>
      </c>
      <c r="D6" s="38" t="s">
        <v>230</v>
      </c>
      <c r="E6" s="22" t="s">
        <v>167</v>
      </c>
      <c r="F6" s="38" t="s">
        <v>118</v>
      </c>
      <c r="G6" s="48" t="s">
        <v>168</v>
      </c>
      <c r="H6" s="32" t="s">
        <v>117</v>
      </c>
      <c r="J6" s="35"/>
      <c r="K6" s="35"/>
      <c r="L6" s="31"/>
    </row>
    <row r="7" spans="1:12" ht="15.75">
      <c r="A7" s="1" t="s">
        <v>299</v>
      </c>
      <c r="B7" s="123"/>
      <c r="C7" s="91">
        <v>10642.31</v>
      </c>
      <c r="D7" s="91" t="s">
        <v>229</v>
      </c>
      <c r="J7" s="35">
        <f>185000+15000</f>
        <v>200000</v>
      </c>
      <c r="K7" s="35">
        <f>92387+11450</f>
        <v>103837</v>
      </c>
      <c r="L7" s="35">
        <f>200000-103387</f>
        <v>96613</v>
      </c>
    </row>
    <row r="8" spans="3:12" ht="15.75">
      <c r="C8" s="91"/>
      <c r="D8" s="91"/>
      <c r="J8" s="35"/>
      <c r="K8" s="35"/>
      <c r="L8" s="35"/>
    </row>
    <row r="9" spans="1:13" ht="15.75">
      <c r="A9" s="33" t="s">
        <v>169</v>
      </c>
      <c r="B9" s="124">
        <v>38540</v>
      </c>
      <c r="C9" s="92"/>
      <c r="D9" s="92"/>
      <c r="E9" s="89">
        <v>1035.16</v>
      </c>
      <c r="F9" s="89">
        <v>178.45</v>
      </c>
      <c r="G9" s="89">
        <f>SUM(E9-F9)</f>
        <v>856.71</v>
      </c>
      <c r="H9" s="89">
        <f>SUM(C7-G9)</f>
        <v>9785.599999999999</v>
      </c>
      <c r="K9" s="35"/>
      <c r="L9" s="31"/>
      <c r="M9" s="25"/>
    </row>
    <row r="10" spans="1:13" ht="15.75">
      <c r="A10" s="33" t="s">
        <v>172</v>
      </c>
      <c r="B10" s="124">
        <v>38561</v>
      </c>
      <c r="C10" s="92"/>
      <c r="D10" s="92"/>
      <c r="E10" s="89">
        <v>2217</v>
      </c>
      <c r="F10" s="89">
        <v>2217</v>
      </c>
      <c r="G10" s="89">
        <f>1478+739</f>
        <v>2217</v>
      </c>
      <c r="H10" s="89">
        <f>H9-E10</f>
        <v>7568.5999999999985</v>
      </c>
      <c r="K10" s="35"/>
      <c r="L10" s="31"/>
      <c r="M10" s="25"/>
    </row>
    <row r="11" spans="1:12" ht="15.75">
      <c r="A11" s="33" t="s">
        <v>173</v>
      </c>
      <c r="B11" s="124">
        <v>38596</v>
      </c>
      <c r="C11" s="89"/>
      <c r="D11" s="89"/>
      <c r="E11" s="102">
        <v>7390</v>
      </c>
      <c r="F11" s="102">
        <v>2956</v>
      </c>
      <c r="G11" s="102">
        <v>7390</v>
      </c>
      <c r="H11" s="177">
        <f>H10-G11</f>
        <v>178.59999999999854</v>
      </c>
      <c r="K11" s="35"/>
      <c r="L11" s="31"/>
    </row>
    <row r="12" spans="1:12" ht="15.75">
      <c r="A12" s="33" t="s">
        <v>215</v>
      </c>
      <c r="B12" s="124">
        <v>38658</v>
      </c>
      <c r="C12" s="91">
        <v>15595.75</v>
      </c>
      <c r="D12" s="91" t="s">
        <v>295</v>
      </c>
      <c r="E12" s="127">
        <v>15595.75</v>
      </c>
      <c r="F12" s="102">
        <v>1523.22</v>
      </c>
      <c r="G12" s="102">
        <v>15595.75</v>
      </c>
      <c r="H12" s="102">
        <f>C12-E12</f>
        <v>0</v>
      </c>
      <c r="K12" s="35"/>
      <c r="L12" s="31"/>
    </row>
    <row r="13" spans="1:12" ht="15.75">
      <c r="A13" s="33" t="s">
        <v>334</v>
      </c>
      <c r="B13" s="174">
        <v>38698</v>
      </c>
      <c r="C13" s="91">
        <v>1182.4</v>
      </c>
      <c r="D13" s="91" t="s">
        <v>364</v>
      </c>
      <c r="E13" s="127">
        <v>1182.4</v>
      </c>
      <c r="F13" s="90"/>
      <c r="G13" s="127">
        <v>1182.4</v>
      </c>
      <c r="H13" s="102">
        <f>C13-E13</f>
        <v>0</v>
      </c>
      <c r="K13" s="35"/>
      <c r="L13" s="31"/>
    </row>
    <row r="14" spans="1:12" ht="15.75">
      <c r="A14" s="33" t="s">
        <v>359</v>
      </c>
      <c r="B14" s="178">
        <v>38748</v>
      </c>
      <c r="C14" s="91">
        <v>2554.78</v>
      </c>
      <c r="D14" s="91" t="s">
        <v>377</v>
      </c>
      <c r="E14" s="127">
        <v>2554.78</v>
      </c>
      <c r="F14" s="89"/>
      <c r="G14" s="102">
        <v>2554.78</v>
      </c>
      <c r="H14" s="102">
        <f>C14-E14</f>
        <v>0</v>
      </c>
      <c r="K14" s="35"/>
      <c r="L14" s="31"/>
    </row>
    <row r="15" spans="1:12" ht="15.75">
      <c r="A15" s="33" t="s">
        <v>214</v>
      </c>
      <c r="B15" s="124">
        <v>38631</v>
      </c>
      <c r="C15" s="91">
        <v>8620.94</v>
      </c>
      <c r="D15" s="22" t="s">
        <v>232</v>
      </c>
      <c r="E15" s="89">
        <v>8620.94</v>
      </c>
      <c r="F15" s="89">
        <v>8620.94</v>
      </c>
      <c r="G15" s="89">
        <v>8620.94</v>
      </c>
      <c r="H15" s="89">
        <f>C15-G15</f>
        <v>0</v>
      </c>
      <c r="K15" s="35"/>
      <c r="L15" s="31"/>
    </row>
    <row r="16" spans="1:12" ht="15.75">
      <c r="A16" s="44" t="s">
        <v>216</v>
      </c>
      <c r="B16" s="125">
        <v>38631</v>
      </c>
      <c r="C16" s="91">
        <v>5736.75</v>
      </c>
      <c r="D16" s="22" t="s">
        <v>233</v>
      </c>
      <c r="E16" s="89">
        <v>5736.75</v>
      </c>
      <c r="F16" s="89">
        <v>3844.91</v>
      </c>
      <c r="G16" s="102">
        <v>11023.06</v>
      </c>
      <c r="H16" s="89">
        <f>C16+C17-E16-E17</f>
        <v>0</v>
      </c>
      <c r="K16" s="35"/>
      <c r="L16" s="31"/>
    </row>
    <row r="17" spans="1:12" ht="15.75">
      <c r="A17" s="44"/>
      <c r="B17" s="125"/>
      <c r="C17" s="91">
        <v>5286.31</v>
      </c>
      <c r="D17" s="22" t="s">
        <v>301</v>
      </c>
      <c r="E17" s="89">
        <v>5286.31</v>
      </c>
      <c r="F17" s="89">
        <v>5286.31</v>
      </c>
      <c r="G17" s="89">
        <v>0</v>
      </c>
      <c r="H17" s="89"/>
      <c r="K17" s="35"/>
      <c r="L17" s="31"/>
    </row>
    <row r="18" spans="1:12" ht="15.75">
      <c r="A18" s="44" t="s">
        <v>373</v>
      </c>
      <c r="B18" s="125">
        <v>38741</v>
      </c>
      <c r="C18" s="91">
        <v>839.9</v>
      </c>
      <c r="D18" s="22" t="s">
        <v>374</v>
      </c>
      <c r="E18" s="89">
        <v>839.9</v>
      </c>
      <c r="F18" s="89">
        <v>839.9</v>
      </c>
      <c r="G18" s="89">
        <v>839.9</v>
      </c>
      <c r="H18" s="89">
        <f>SUM(E18-G18)</f>
        <v>0</v>
      </c>
      <c r="K18" s="35"/>
      <c r="L18" s="31"/>
    </row>
    <row r="19" spans="1:12" ht="15.75">
      <c r="A19" s="44" t="s">
        <v>234</v>
      </c>
      <c r="B19" s="125">
        <v>38658</v>
      </c>
      <c r="C19" s="91">
        <v>6891.43</v>
      </c>
      <c r="D19" s="22" t="s">
        <v>296</v>
      </c>
      <c r="E19" s="89">
        <v>6891.43</v>
      </c>
      <c r="F19" s="89">
        <v>6891.43</v>
      </c>
      <c r="G19" s="89">
        <f>SUM(E19-F19)</f>
        <v>0</v>
      </c>
      <c r="H19" s="89">
        <f>C19-E19</f>
        <v>0</v>
      </c>
      <c r="K19" s="35"/>
      <c r="L19" s="31"/>
    </row>
    <row r="20" spans="1:12" ht="15.75">
      <c r="A20" s="33" t="s">
        <v>282</v>
      </c>
      <c r="B20" s="125">
        <v>38671</v>
      </c>
      <c r="C20" s="91">
        <v>19333.86</v>
      </c>
      <c r="D20" s="22" t="s">
        <v>321</v>
      </c>
      <c r="E20" s="89">
        <v>19333.86</v>
      </c>
      <c r="F20" s="89">
        <v>1072.06</v>
      </c>
      <c r="G20" s="89">
        <f>SUM(E20-F20)</f>
        <v>18261.8</v>
      </c>
      <c r="H20" s="89">
        <f>SUM(C20-G20)</f>
        <v>1072.0600000000013</v>
      </c>
      <c r="K20" s="35"/>
      <c r="L20" s="31"/>
    </row>
    <row r="21" spans="1:12" ht="15.75">
      <c r="A21" s="44" t="s">
        <v>333</v>
      </c>
      <c r="B21" s="125">
        <v>38722</v>
      </c>
      <c r="C21" s="91">
        <v>3316.46</v>
      </c>
      <c r="D21" s="22" t="s">
        <v>360</v>
      </c>
      <c r="E21" s="89">
        <v>3316.46</v>
      </c>
      <c r="F21" s="89">
        <v>295.6</v>
      </c>
      <c r="G21" s="89">
        <v>3316.46</v>
      </c>
      <c r="H21" s="89">
        <f>SUM(C21-G21)</f>
        <v>0</v>
      </c>
      <c r="K21" s="35"/>
      <c r="L21" s="31"/>
    </row>
    <row r="22" spans="1:12" ht="15.75">
      <c r="A22" s="44"/>
      <c r="B22" s="125"/>
      <c r="C22" s="89"/>
      <c r="D22" s="33"/>
      <c r="E22" s="89"/>
      <c r="F22" s="89"/>
      <c r="G22" s="89"/>
      <c r="H22" s="29"/>
      <c r="K22" s="35"/>
      <c r="L22" s="31"/>
    </row>
    <row r="23" spans="1:12" ht="15.75">
      <c r="A23" s="44"/>
      <c r="B23" s="125"/>
      <c r="C23" s="89"/>
      <c r="D23" s="33"/>
      <c r="E23" s="89"/>
      <c r="F23" s="89"/>
      <c r="G23" s="89"/>
      <c r="H23" s="29"/>
      <c r="K23" s="35"/>
      <c r="L23" s="31"/>
    </row>
    <row r="24" spans="1:12" ht="15.75">
      <c r="A24" s="44"/>
      <c r="B24" s="125"/>
      <c r="C24" s="89"/>
      <c r="D24" s="33"/>
      <c r="E24" s="89"/>
      <c r="F24" s="89"/>
      <c r="G24" s="89"/>
      <c r="H24" s="29"/>
      <c r="K24" s="35"/>
      <c r="L24" s="31"/>
    </row>
    <row r="25" spans="1:12" ht="15.75">
      <c r="A25" s="47" t="s">
        <v>319</v>
      </c>
      <c r="B25" s="142"/>
      <c r="C25" s="91">
        <f>SUM(C7:C21)</f>
        <v>80000.89</v>
      </c>
      <c r="D25" s="22"/>
      <c r="E25" s="91">
        <f>SUM(E9:E21)</f>
        <v>80000.74</v>
      </c>
      <c r="F25" s="91">
        <f>SUM(F9:F21)</f>
        <v>33725.82</v>
      </c>
      <c r="G25" s="91">
        <f>SUM(G9:G21)</f>
        <v>71858.8</v>
      </c>
      <c r="H25" s="29"/>
      <c r="K25" s="35"/>
      <c r="L25" s="31"/>
    </row>
    <row r="26" spans="1:12" ht="15.75">
      <c r="A26" s="44"/>
      <c r="B26" s="125"/>
      <c r="C26" s="89"/>
      <c r="D26" s="33"/>
      <c r="E26" s="89"/>
      <c r="F26" s="89"/>
      <c r="G26" s="89"/>
      <c r="H26" s="29"/>
      <c r="K26" s="35"/>
      <c r="L26" s="31"/>
    </row>
    <row r="27" spans="1:12" ht="15.75">
      <c r="A27" s="1" t="s">
        <v>300</v>
      </c>
      <c r="F27" s="89"/>
      <c r="G27" s="89"/>
      <c r="H27" s="29"/>
      <c r="K27" s="35"/>
      <c r="L27" s="31"/>
    </row>
    <row r="28" spans="1:12" ht="15.75">
      <c r="A28" s="1" t="s">
        <v>231</v>
      </c>
      <c r="F28" s="89"/>
      <c r="G28" s="89"/>
      <c r="H28" s="29"/>
      <c r="K28" s="35"/>
      <c r="L28" s="31"/>
    </row>
    <row r="29" spans="1:12" ht="15.75">
      <c r="A29" s="44"/>
      <c r="B29" s="125"/>
      <c r="C29" s="89"/>
      <c r="D29" s="33"/>
      <c r="E29" s="89"/>
      <c r="F29" s="89"/>
      <c r="G29" s="89"/>
      <c r="H29" s="29"/>
      <c r="K29" s="35"/>
      <c r="L29" s="31"/>
    </row>
    <row r="30" spans="1:12" ht="15.75">
      <c r="A30" s="47" t="s">
        <v>171</v>
      </c>
      <c r="B30" s="34"/>
      <c r="E30" s="29"/>
      <c r="F30" s="29"/>
      <c r="G30" s="29"/>
      <c r="H30" s="29"/>
      <c r="J30" s="35"/>
      <c r="K30" s="35"/>
      <c r="L30" s="31"/>
    </row>
    <row r="31" spans="1:12" ht="15.75">
      <c r="A31" s="1" t="s">
        <v>298</v>
      </c>
      <c r="B31" s="47"/>
      <c r="C31" s="91">
        <v>25000</v>
      </c>
      <c r="D31" s="91" t="s">
        <v>281</v>
      </c>
      <c r="E31" s="29"/>
      <c r="F31" s="29"/>
      <c r="G31" s="29"/>
      <c r="H31" s="29"/>
      <c r="J31" s="35"/>
      <c r="K31" s="35"/>
      <c r="L31" s="31"/>
    </row>
    <row r="32" spans="2:12" ht="15.75">
      <c r="B32" s="47"/>
      <c r="C32" s="91"/>
      <c r="D32" s="91"/>
      <c r="E32" s="29"/>
      <c r="F32" s="29"/>
      <c r="G32" s="29"/>
      <c r="H32" s="29"/>
      <c r="J32" s="35"/>
      <c r="K32" s="35"/>
      <c r="L32" s="31"/>
    </row>
    <row r="33" spans="1:12" ht="15.75">
      <c r="A33" s="33" t="s">
        <v>169</v>
      </c>
      <c r="B33" s="124">
        <v>38540</v>
      </c>
      <c r="C33" s="33"/>
      <c r="D33" s="33"/>
      <c r="E33" s="89">
        <v>1035.16</v>
      </c>
      <c r="F33" s="89">
        <v>178.45</v>
      </c>
      <c r="G33" s="89">
        <f>SUM(E33-F33)</f>
        <v>856.71</v>
      </c>
      <c r="H33" s="89">
        <f>SUM(C31-G33)</f>
        <v>24143.29</v>
      </c>
      <c r="J33" s="35"/>
      <c r="K33" s="35"/>
      <c r="L33" s="31"/>
    </row>
    <row r="34" spans="1:12" ht="15.75">
      <c r="A34" s="33" t="s">
        <v>172</v>
      </c>
      <c r="B34" s="124">
        <v>38561</v>
      </c>
      <c r="E34" s="89">
        <v>2217</v>
      </c>
      <c r="F34" s="89">
        <v>2217</v>
      </c>
      <c r="G34" s="89">
        <f>1478+739</f>
        <v>2217</v>
      </c>
      <c r="H34" s="89">
        <f>H33-E34</f>
        <v>21926.29</v>
      </c>
      <c r="J34" s="35"/>
      <c r="K34" s="35"/>
      <c r="L34" s="31"/>
    </row>
    <row r="35" spans="1:12" ht="15.75">
      <c r="A35" s="33" t="s">
        <v>215</v>
      </c>
      <c r="B35" s="124">
        <v>38658</v>
      </c>
      <c r="C35" s="127"/>
      <c r="D35" s="91"/>
      <c r="E35" s="127">
        <v>15595.74</v>
      </c>
      <c r="F35" s="89">
        <v>1523.23</v>
      </c>
      <c r="G35" s="127">
        <v>15595.74</v>
      </c>
      <c r="H35" s="89">
        <f>H34-E35</f>
        <v>6330.550000000001</v>
      </c>
      <c r="J35" s="35"/>
      <c r="K35" s="35"/>
      <c r="L35" s="31"/>
    </row>
    <row r="36" spans="1:12" ht="15.75">
      <c r="A36" s="33" t="s">
        <v>334</v>
      </c>
      <c r="B36" s="124">
        <v>38698</v>
      </c>
      <c r="C36" s="91"/>
      <c r="D36" s="91"/>
      <c r="E36" s="127">
        <v>1182.4</v>
      </c>
      <c r="F36" s="89">
        <v>1523.23</v>
      </c>
      <c r="G36" s="127">
        <v>1182.4</v>
      </c>
      <c r="H36" s="89">
        <f>H35-E36</f>
        <v>5148.1500000000015</v>
      </c>
      <c r="J36" s="35"/>
      <c r="K36" s="35"/>
      <c r="L36" s="31"/>
    </row>
    <row r="37" spans="1:12" ht="15.75">
      <c r="A37" s="33" t="s">
        <v>359</v>
      </c>
      <c r="B37" s="178">
        <v>38748</v>
      </c>
      <c r="C37" s="91"/>
      <c r="D37" s="91"/>
      <c r="E37" s="91">
        <v>1653.24</v>
      </c>
      <c r="F37" s="89">
        <v>295.6</v>
      </c>
      <c r="G37" s="91">
        <v>2544.78</v>
      </c>
      <c r="H37" s="89">
        <f>H36-E37</f>
        <v>3494.9100000000017</v>
      </c>
      <c r="J37" s="35"/>
      <c r="K37" s="35"/>
      <c r="L37" s="31"/>
    </row>
    <row r="38" spans="1:12" ht="15.75">
      <c r="A38" s="33"/>
      <c r="B38" s="146"/>
      <c r="C38" s="91">
        <v>891.54</v>
      </c>
      <c r="D38" s="91" t="s">
        <v>378</v>
      </c>
      <c r="E38" s="91">
        <v>891.54</v>
      </c>
      <c r="F38" s="89"/>
      <c r="G38" s="91"/>
      <c r="H38" s="89"/>
      <c r="J38" s="35"/>
      <c r="K38" s="35"/>
      <c r="L38" s="31"/>
    </row>
    <row r="39" spans="1:12" ht="15.75">
      <c r="A39" s="33" t="s">
        <v>363</v>
      </c>
      <c r="B39" s="58" t="s">
        <v>218</v>
      </c>
      <c r="E39" s="1" t="s">
        <v>218</v>
      </c>
      <c r="G39" s="89"/>
      <c r="H39" s="89"/>
      <c r="J39" s="35"/>
      <c r="K39" s="35"/>
      <c r="L39" s="31"/>
    </row>
    <row r="41" spans="1:8" ht="15">
      <c r="A41" s="44" t="s">
        <v>333</v>
      </c>
      <c r="B41" s="125">
        <v>38722</v>
      </c>
      <c r="C41" s="89"/>
      <c r="D41" s="33"/>
      <c r="E41" s="89">
        <v>3316.46</v>
      </c>
      <c r="G41" s="127">
        <v>3316.46</v>
      </c>
      <c r="H41" s="89">
        <f>H37-E41</f>
        <v>178.45000000000164</v>
      </c>
    </row>
    <row r="43" spans="1:5" ht="15">
      <c r="A43" s="33" t="s">
        <v>361</v>
      </c>
      <c r="B43" s="89" t="s">
        <v>218</v>
      </c>
      <c r="E43" s="89" t="s">
        <v>218</v>
      </c>
    </row>
    <row r="44" spans="1:5" ht="15">
      <c r="A44" s="33" t="s">
        <v>362</v>
      </c>
      <c r="B44" s="1" t="s">
        <v>218</v>
      </c>
      <c r="E44" s="1" t="s">
        <v>218</v>
      </c>
    </row>
    <row r="46" spans="1:7" ht="15.75">
      <c r="A46" s="22" t="s">
        <v>320</v>
      </c>
      <c r="B46" s="22"/>
      <c r="C46" s="91">
        <f>SUM(C31:C42)</f>
        <v>25891.54</v>
      </c>
      <c r="D46" s="22"/>
      <c r="E46" s="91">
        <f>SUM(E31:E42)</f>
        <v>25891.540000000005</v>
      </c>
      <c r="F46" s="91">
        <f>SUM(F33:F37)</f>
        <v>5737.51</v>
      </c>
      <c r="G46" s="91">
        <f>SUM(G31:G43)</f>
        <v>25713.09</v>
      </c>
    </row>
    <row r="47" ht="15.75">
      <c r="F47" s="91">
        <f>SUM(F25+F46)</f>
        <v>39463.33</v>
      </c>
    </row>
  </sheetData>
  <printOptions/>
  <pageMargins left="0.5" right="0.5" top="0.5" bottom="0.5" header="0" footer="0"/>
  <pageSetup horizontalDpi="300" verticalDpi="300" orientation="landscape" scale="60" r:id="rId2"/>
  <headerFooter alignWithMargins="0">
    <oddHeader>&amp;L&amp;Z&amp;F&amp;RAs of &amp;D &amp;T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3"/>
  <sheetViews>
    <sheetView showOutlineSymbols="0" zoomScale="87" zoomScaleNormal="87" workbookViewId="0" topLeftCell="A1">
      <selection activeCell="F69" sqref="F69"/>
    </sheetView>
  </sheetViews>
  <sheetFormatPr defaultColWidth="8.88671875" defaultRowHeight="15"/>
  <cols>
    <col min="1" max="1" width="9.6640625" style="1" customWidth="1"/>
    <col min="2" max="2" width="10.6640625" style="1" customWidth="1"/>
    <col min="3" max="16384" width="9.6640625" style="1" customWidth="1"/>
  </cols>
  <sheetData>
    <row r="1" ht="15.75">
      <c r="A1" s="2" t="s">
        <v>8</v>
      </c>
    </row>
    <row r="2" spans="1:8" ht="15.75">
      <c r="A2" s="10">
        <v>1</v>
      </c>
      <c r="B2" s="11" t="s">
        <v>10</v>
      </c>
      <c r="C2" s="11"/>
      <c r="D2" s="11"/>
      <c r="E2" s="11"/>
      <c r="F2" s="11"/>
      <c r="G2" s="11"/>
      <c r="H2" s="11"/>
    </row>
    <row r="3" spans="1:8" ht="15.75">
      <c r="A3" s="10"/>
      <c r="B3" s="11" t="s">
        <v>11</v>
      </c>
      <c r="C3" s="11"/>
      <c r="D3" s="11"/>
      <c r="E3" s="11"/>
      <c r="F3" s="11"/>
      <c r="G3" s="11"/>
      <c r="H3" s="11"/>
    </row>
    <row r="4" spans="1:8" ht="15.75">
      <c r="A4" s="10"/>
      <c r="B4" s="11" t="s">
        <v>12</v>
      </c>
      <c r="C4" s="11"/>
      <c r="D4" s="11"/>
      <c r="E4" s="11"/>
      <c r="F4" s="11"/>
      <c r="G4" s="11"/>
      <c r="H4" s="11"/>
    </row>
    <row r="5" spans="1:8" ht="15.75">
      <c r="A5" s="10"/>
      <c r="B5" s="11" t="s">
        <v>13</v>
      </c>
      <c r="C5" s="11"/>
      <c r="D5" s="11"/>
      <c r="E5" s="11"/>
      <c r="F5" s="11"/>
      <c r="G5" s="11" t="s">
        <v>38</v>
      </c>
      <c r="H5" s="11"/>
    </row>
    <row r="6" spans="1:6" ht="15.75">
      <c r="A6" s="10"/>
      <c r="F6" s="9" t="s">
        <v>7</v>
      </c>
    </row>
    <row r="7" spans="1:6" ht="15.75">
      <c r="A7" s="10"/>
      <c r="B7" s="3" t="s">
        <v>14</v>
      </c>
      <c r="F7" s="12">
        <f>175000+300000</f>
        <v>475000</v>
      </c>
    </row>
    <row r="8" spans="1:6" ht="15.75">
      <c r="A8" s="10"/>
      <c r="B8" s="3" t="s">
        <v>15</v>
      </c>
      <c r="F8" s="12">
        <f>175000+112500</f>
        <v>287500</v>
      </c>
    </row>
    <row r="9" spans="1:6" ht="15.75">
      <c r="A9" s="10"/>
      <c r="B9" s="3" t="s">
        <v>16</v>
      </c>
      <c r="F9" s="12">
        <f>SUM(F7-F8)</f>
        <v>187500</v>
      </c>
    </row>
    <row r="10" spans="1:6" ht="15.75">
      <c r="A10" s="10"/>
      <c r="F10" s="12"/>
    </row>
    <row r="11" spans="1:6" ht="15.75">
      <c r="A11" s="10"/>
      <c r="B11" s="3" t="s">
        <v>17</v>
      </c>
      <c r="F11" s="12">
        <v>87500</v>
      </c>
    </row>
    <row r="12" spans="1:6" ht="15.75">
      <c r="A12" s="10"/>
      <c r="B12" s="3" t="s">
        <v>18</v>
      </c>
      <c r="F12" s="13">
        <f>SUM(F9-F11)</f>
        <v>100000</v>
      </c>
    </row>
    <row r="13" spans="1:6" ht="15.75">
      <c r="A13" s="10"/>
      <c r="B13" s="2" t="s">
        <v>19</v>
      </c>
      <c r="F13" s="13">
        <v>269360</v>
      </c>
    </row>
    <row r="14" spans="1:6" ht="15.75">
      <c r="A14" s="10"/>
      <c r="F14" s="12"/>
    </row>
    <row r="15" spans="1:8" ht="15.75">
      <c r="A15" s="10">
        <v>2</v>
      </c>
      <c r="B15" s="11" t="s">
        <v>20</v>
      </c>
      <c r="C15" s="11"/>
      <c r="D15" s="11"/>
      <c r="E15" s="11"/>
      <c r="F15" s="14"/>
      <c r="G15" s="11"/>
      <c r="H15" s="11"/>
    </row>
    <row r="16" spans="1:8" ht="15.75">
      <c r="A16" s="10"/>
      <c r="B16" s="11" t="s">
        <v>21</v>
      </c>
      <c r="C16" s="11"/>
      <c r="D16" s="11"/>
      <c r="E16" s="11"/>
      <c r="F16" s="14"/>
      <c r="G16" s="11" t="s">
        <v>38</v>
      </c>
      <c r="H16" s="11"/>
    </row>
    <row r="17" spans="1:6" ht="15.75">
      <c r="A17" s="10"/>
      <c r="F17" s="12"/>
    </row>
    <row r="18" spans="2:6" ht="15">
      <c r="B18" s="3" t="s">
        <v>14</v>
      </c>
      <c r="F18" s="12">
        <v>63190</v>
      </c>
    </row>
    <row r="19" spans="2:6" ht="15">
      <c r="B19" s="3" t="s">
        <v>15</v>
      </c>
      <c r="F19" s="1">
        <v>0</v>
      </c>
    </row>
    <row r="20" spans="2:6" ht="15">
      <c r="B20" s="3" t="s">
        <v>22</v>
      </c>
      <c r="F20" s="12">
        <f>SUM(F18-F19)</f>
        <v>63190</v>
      </c>
    </row>
    <row r="22" spans="2:6" ht="15">
      <c r="B22" s="3" t="s">
        <v>23</v>
      </c>
      <c r="F22" s="12">
        <v>63190</v>
      </c>
    </row>
    <row r="23" spans="2:6" ht="15.75">
      <c r="B23" s="3" t="s">
        <v>24</v>
      </c>
      <c r="F23" s="13">
        <f>SUM(F20-F22)</f>
        <v>0</v>
      </c>
    </row>
    <row r="24" spans="2:6" ht="15.75">
      <c r="B24" s="2" t="s">
        <v>19</v>
      </c>
      <c r="F24" s="13">
        <v>63190</v>
      </c>
    </row>
    <row r="26" ht="15.75">
      <c r="A26" s="2" t="s">
        <v>9</v>
      </c>
    </row>
    <row r="27" spans="1:8" ht="15.75">
      <c r="A27" s="10">
        <v>1</v>
      </c>
      <c r="B27" s="11" t="s">
        <v>25</v>
      </c>
      <c r="C27" s="11"/>
      <c r="D27" s="11"/>
      <c r="E27" s="11"/>
      <c r="F27" s="11"/>
      <c r="G27" s="11"/>
      <c r="H27" s="11"/>
    </row>
    <row r="28" spans="1:8" ht="15.75">
      <c r="A28" s="10"/>
      <c r="B28" s="11" t="s">
        <v>26</v>
      </c>
      <c r="C28" s="11"/>
      <c r="D28" s="11"/>
      <c r="E28" s="11"/>
      <c r="F28" s="11"/>
      <c r="G28" s="11"/>
      <c r="H28" s="11"/>
    </row>
    <row r="29" spans="1:8" ht="15.75">
      <c r="A29" s="10"/>
      <c r="B29" s="11" t="s">
        <v>27</v>
      </c>
      <c r="C29" s="11"/>
      <c r="D29" s="11"/>
      <c r="E29" s="11"/>
      <c r="F29" s="11"/>
      <c r="G29" s="11"/>
      <c r="H29" s="11"/>
    </row>
    <row r="30" spans="1:8" ht="15.75">
      <c r="A30" s="10"/>
      <c r="B30" s="11" t="s">
        <v>13</v>
      </c>
      <c r="C30" s="11"/>
      <c r="D30" s="11"/>
      <c r="E30" s="11"/>
      <c r="F30" s="11"/>
      <c r="G30" s="11" t="s">
        <v>39</v>
      </c>
      <c r="H30" s="11"/>
    </row>
    <row r="31" spans="1:8" ht="15.75">
      <c r="A31" s="10"/>
      <c r="F31" s="10" t="s">
        <v>7</v>
      </c>
      <c r="G31" s="11" t="s">
        <v>40</v>
      </c>
      <c r="H31" s="11"/>
    </row>
    <row r="32" spans="1:8" ht="15.75">
      <c r="A32" s="10"/>
      <c r="B32" s="3" t="s">
        <v>14</v>
      </c>
      <c r="F32" s="12">
        <f>225000+200000</f>
        <v>425000</v>
      </c>
      <c r="G32" s="11" t="s">
        <v>41</v>
      </c>
      <c r="H32" s="11"/>
    </row>
    <row r="33" spans="1:8" ht="15.75">
      <c r="A33" s="10"/>
      <c r="B33" s="3" t="s">
        <v>15</v>
      </c>
      <c r="F33" s="12">
        <f>225000+75000</f>
        <v>300000</v>
      </c>
      <c r="G33" s="11" t="s">
        <v>42</v>
      </c>
      <c r="H33" s="11"/>
    </row>
    <row r="34" spans="1:6" ht="15.75">
      <c r="A34" s="10"/>
      <c r="B34" s="3" t="s">
        <v>16</v>
      </c>
      <c r="F34" s="12">
        <f>SUM(F32-F33)</f>
        <v>125000</v>
      </c>
    </row>
    <row r="35" spans="1:6" ht="15.75">
      <c r="A35" s="10"/>
      <c r="F35" s="12"/>
    </row>
    <row r="36" spans="1:6" ht="15.75">
      <c r="A36" s="10"/>
      <c r="B36" s="3" t="s">
        <v>17</v>
      </c>
      <c r="F36" s="12">
        <v>125000</v>
      </c>
    </row>
    <row r="37" spans="1:6" ht="15.75">
      <c r="A37" s="10"/>
      <c r="B37" s="3" t="s">
        <v>18</v>
      </c>
      <c r="F37" s="13">
        <f>SUM(F34-F36)</f>
        <v>0</v>
      </c>
    </row>
    <row r="38" spans="1:6" ht="15.75">
      <c r="A38" s="10"/>
      <c r="B38" s="2" t="s">
        <v>19</v>
      </c>
      <c r="F38" s="13">
        <v>468000</v>
      </c>
    </row>
    <row r="39" ht="15.75">
      <c r="A39" s="10"/>
    </row>
    <row r="40" spans="1:8" ht="15.75">
      <c r="A40" s="10">
        <v>2</v>
      </c>
      <c r="B40" s="11" t="s">
        <v>28</v>
      </c>
      <c r="C40" s="11"/>
      <c r="D40" s="11"/>
      <c r="E40" s="11"/>
      <c r="F40" s="11"/>
      <c r="G40" s="11"/>
      <c r="H40" s="11"/>
    </row>
    <row r="41" spans="1:8" ht="15.75">
      <c r="A41" s="10"/>
      <c r="B41" s="11" t="s">
        <v>29</v>
      </c>
      <c r="C41" s="11"/>
      <c r="D41" s="11"/>
      <c r="E41" s="11"/>
      <c r="F41" s="11"/>
      <c r="G41" s="11"/>
      <c r="H41" s="11"/>
    </row>
    <row r="42" spans="1:8" ht="15.75">
      <c r="A42" s="10"/>
      <c r="B42" s="11" t="s">
        <v>30</v>
      </c>
      <c r="C42" s="11"/>
      <c r="D42" s="11"/>
      <c r="E42" s="11"/>
      <c r="F42" s="11"/>
      <c r="G42" s="11" t="s">
        <v>39</v>
      </c>
      <c r="H42" s="11"/>
    </row>
    <row r="43" spans="1:8" ht="15.75">
      <c r="A43" s="10"/>
      <c r="G43" s="11" t="s">
        <v>40</v>
      </c>
      <c r="H43" s="11"/>
    </row>
    <row r="44" spans="1:8" ht="15.75">
      <c r="A44" s="10"/>
      <c r="B44" s="3" t="s">
        <v>14</v>
      </c>
      <c r="F44" s="12">
        <f>150940+50000+12500</f>
        <v>213440</v>
      </c>
      <c r="G44" s="11" t="s">
        <v>41</v>
      </c>
      <c r="H44" s="11"/>
    </row>
    <row r="45" spans="1:8" ht="15.75">
      <c r="A45" s="10"/>
      <c r="B45" s="3" t="s">
        <v>15</v>
      </c>
      <c r="F45" s="12">
        <f>150940+50000</f>
        <v>200940</v>
      </c>
      <c r="G45" s="11" t="s">
        <v>42</v>
      </c>
      <c r="H45" s="11"/>
    </row>
    <row r="46" spans="1:6" ht="15.75">
      <c r="A46" s="10"/>
      <c r="B46" s="3" t="s">
        <v>16</v>
      </c>
      <c r="F46" s="13">
        <f>SUM(F44-F45)</f>
        <v>12500</v>
      </c>
    </row>
    <row r="47" spans="1:6" ht="15.75">
      <c r="A47" s="10"/>
      <c r="B47" s="2" t="s">
        <v>19</v>
      </c>
      <c r="F47" s="13">
        <v>125000</v>
      </c>
    </row>
    <row r="48" spans="1:6" ht="15.75">
      <c r="A48" s="10"/>
      <c r="F48" s="12"/>
    </row>
    <row r="49" spans="1:8" ht="15.75">
      <c r="A49" s="10">
        <v>3</v>
      </c>
      <c r="B49" s="11" t="s">
        <v>31</v>
      </c>
      <c r="C49" s="11"/>
      <c r="D49" s="11"/>
      <c r="E49" s="11"/>
      <c r="F49" s="11"/>
      <c r="G49" s="11"/>
      <c r="H49" s="11"/>
    </row>
    <row r="50" spans="1:8" ht="15.75">
      <c r="A50" s="10"/>
      <c r="B50" s="11" t="s">
        <v>32</v>
      </c>
      <c r="C50" s="11"/>
      <c r="D50" s="11"/>
      <c r="E50" s="11"/>
      <c r="F50" s="11"/>
      <c r="G50" s="11"/>
      <c r="H50" s="11"/>
    </row>
    <row r="51" spans="1:8" ht="15.75">
      <c r="A51" s="10"/>
      <c r="B51" s="11" t="s">
        <v>33</v>
      </c>
      <c r="C51" s="11"/>
      <c r="D51" s="11"/>
      <c r="E51" s="11"/>
      <c r="F51" s="11"/>
      <c r="G51" s="11"/>
      <c r="H51" s="11"/>
    </row>
    <row r="52" spans="1:8" ht="15.75">
      <c r="A52" s="10"/>
      <c r="B52" s="11" t="s">
        <v>34</v>
      </c>
      <c r="C52" s="11"/>
      <c r="D52" s="11"/>
      <c r="E52" s="11"/>
      <c r="F52" s="11"/>
      <c r="G52" s="11" t="s">
        <v>38</v>
      </c>
      <c r="H52" s="11"/>
    </row>
    <row r="53" ht="15.75">
      <c r="A53" s="10"/>
    </row>
    <row r="54" spans="1:6" ht="15.75">
      <c r="A54" s="10"/>
      <c r="B54" s="3" t="s">
        <v>14</v>
      </c>
      <c r="F54" s="12">
        <f>75000+125000</f>
        <v>200000</v>
      </c>
    </row>
    <row r="55" spans="1:6" ht="15.75">
      <c r="A55" s="10"/>
      <c r="B55" s="3" t="s">
        <v>15</v>
      </c>
      <c r="F55" s="12">
        <f>75000+82362</f>
        <v>157362</v>
      </c>
    </row>
    <row r="56" spans="1:6" ht="15.75">
      <c r="A56" s="10"/>
      <c r="B56" s="3" t="s">
        <v>16</v>
      </c>
      <c r="F56" s="13">
        <f>SUM(F54-F55)</f>
        <v>42638</v>
      </c>
    </row>
    <row r="57" spans="1:6" ht="15.75">
      <c r="A57" s="10"/>
      <c r="B57" s="2" t="s">
        <v>19</v>
      </c>
      <c r="F57" s="13">
        <v>125000</v>
      </c>
    </row>
    <row r="58" spans="1:6" ht="15.75">
      <c r="A58" s="10"/>
      <c r="F58" s="12"/>
    </row>
    <row r="59" spans="1:8" ht="15.75">
      <c r="A59" s="10">
        <v>4</v>
      </c>
      <c r="B59" s="11" t="s">
        <v>35</v>
      </c>
      <c r="C59" s="11"/>
      <c r="D59" s="11"/>
      <c r="E59" s="11"/>
      <c r="F59" s="14"/>
      <c r="G59" s="11" t="s">
        <v>43</v>
      </c>
      <c r="H59" s="11"/>
    </row>
    <row r="60" spans="2:8" ht="15">
      <c r="B60" s="11" t="s">
        <v>36</v>
      </c>
      <c r="C60" s="11"/>
      <c r="D60" s="11"/>
      <c r="E60" s="11"/>
      <c r="F60" s="15"/>
      <c r="G60" s="11" t="s">
        <v>44</v>
      </c>
      <c r="H60" s="11"/>
    </row>
    <row r="61" spans="2:8" ht="15">
      <c r="B61" s="11" t="s">
        <v>37</v>
      </c>
      <c r="C61" s="11"/>
      <c r="D61" s="11"/>
      <c r="G61" s="11" t="s">
        <v>45</v>
      </c>
      <c r="H61" s="11"/>
    </row>
    <row r="62" spans="7:8" ht="15">
      <c r="G62" s="11" t="s">
        <v>46</v>
      </c>
      <c r="H62" s="11"/>
    </row>
    <row r="63" spans="2:6" ht="15.75">
      <c r="B63" s="2" t="s">
        <v>19</v>
      </c>
      <c r="F63" s="13">
        <v>25000</v>
      </c>
    </row>
  </sheetData>
  <printOptions/>
  <pageMargins left="0.5" right="0.5" top="0.5" bottom="0.5" header="0" footer="0"/>
  <pageSetup horizontalDpi="300" verticalDpi="300" orientation="portrait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Lynn DePont/DC/USEPA/US</dc:creator>
  <cp:keywords/>
  <dc:description/>
  <cp:lastModifiedBy>EPA</cp:lastModifiedBy>
  <cp:lastPrinted>2006-03-20T13:48:51Z</cp:lastPrinted>
  <dcterms:created xsi:type="dcterms:W3CDTF">2002-06-27T19:44:51Z</dcterms:created>
  <dcterms:modified xsi:type="dcterms:W3CDTF">2006-03-30T19:11:33Z</dcterms:modified>
  <cp:category/>
  <cp:version/>
  <cp:contentType/>
  <cp:contentStatus/>
</cp:coreProperties>
</file>