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260" yWindow="270" windowWidth="12540" windowHeight="8210" activeTab="0"/>
  </bookViews>
  <sheets>
    <sheet name="Instructions &amp; Main Menu" sheetId="1" r:id="rId1"/>
    <sheet name="Definitions" sheetId="2" r:id="rId2"/>
    <sheet name="Confidence Interval Proportion" sheetId="3" r:id="rId3"/>
    <sheet name="Confidence Interval Mean" sheetId="4" r:id="rId4"/>
    <sheet name="Test Difference in Proportions" sheetId="5" r:id="rId5"/>
    <sheet name="Test Difference in Means" sheetId="6" r:id="rId6"/>
    <sheet name="DropDownMenus" sheetId="7" state="hidden" r:id="rId7"/>
  </sheets>
  <definedNames>
    <definedName name="assumeone" localSheetId="1">'Definitions'!#REF!</definedName>
    <definedName name="assumeone">'Instructions &amp; Main Menu'!#REF!</definedName>
    <definedName name="conintmea">'Confidence Interval Mean'!$A$1</definedName>
    <definedName name="conintpro">'Confidence Interval Proportion'!$A$1</definedName>
    <definedName name="data">#REF!</definedName>
    <definedName name="Define1" localSheetId="1">'Definitions'!#REF!</definedName>
    <definedName name="Define1">'Instructions &amp; Main Menu'!#REF!</definedName>
    <definedName name="Definite" localSheetId="1">'Definitions'!#REF!</definedName>
    <definedName name="Definite">'Instructions &amp; Main Menu'!#REF!</definedName>
    <definedName name="Definition" localSheetId="1">'Definitions'!#REF!</definedName>
    <definedName name="Definition">'Instructions &amp; Main Menu'!#REF!</definedName>
    <definedName name="Definitions" localSheetId="1">'Definitions'!#REF!</definedName>
    <definedName name="Definitions">'Instructions &amp; Main Menu'!#REF!</definedName>
    <definedName name="Definitions1">'Definitions'!$A$1</definedName>
    <definedName name="fixonepop" localSheetId="1">'Definitions'!#REF!</definedName>
    <definedName name="fixonepop">'Instructions &amp; Main Menu'!#REF!</definedName>
    <definedName name="H">#REF!</definedName>
    <definedName name="HalfWidth" localSheetId="3">'Confidence Interval Mean'!#REF!</definedName>
    <definedName name="HalfWidth">'Confidence Interval Proportion'!#REF!</definedName>
    <definedName name="Instruct" localSheetId="1">'Definitions'!#REF!</definedName>
    <definedName name="Instruct">'Instructions &amp; Main Menu'!#REF!</definedName>
    <definedName name="Instructions" localSheetId="1">'Definitions'!#REF!</definedName>
    <definedName name="Instructions">'Instructions &amp; Main Menu'!#REF!</definedName>
    <definedName name="Instructions1">'Instructions &amp; Main Menu'!$A$1</definedName>
    <definedName name="margineone" localSheetId="1">'Definitions'!#REF!</definedName>
    <definedName name="margineone">'Instructions &amp; Main Menu'!#REF!</definedName>
    <definedName name="n">#REF!</definedName>
    <definedName name="onesampe" localSheetId="1">'Definitions'!#REF!</definedName>
    <definedName name="onesampe">'Instructions &amp; Main Menu'!#REF!</definedName>
    <definedName name="OneSample">#REF!</definedName>
    <definedName name="_xlnm.Print_Area" localSheetId="3">'Confidence Interval Mean'!$B$1:$I$36</definedName>
    <definedName name="_xlnm.Print_Area" localSheetId="2">'Confidence Interval Proportion'!$B$1:$I$42</definedName>
    <definedName name="_xlnm.Print_Area" localSheetId="5">'Test Difference in Means'!$B$6:$E$32</definedName>
    <definedName name="_xlnm.Print_Area" localSheetId="4">'Test Difference in Proportions'!$B$6:$E$29</definedName>
    <definedName name="s">#REF!</definedName>
    <definedName name="testmea">'Test Difference in Means'!$A$1</definedName>
    <definedName name="testpro">'Test Difference in Proportions'!$A$1</definedName>
    <definedName name="TopInst" localSheetId="1">'Definitions'!#REF!</definedName>
    <definedName name="TopInst">'Instructions &amp; Main Menu'!$B$1</definedName>
    <definedName name="Topofonesamp" localSheetId="3">'Confidence Interval Mean'!#REF!</definedName>
    <definedName name="Topofonesamp" localSheetId="2">'Confidence Interval Proportion'!#REF!</definedName>
    <definedName name="Topofonesamp">#REF!</definedName>
    <definedName name="Topofonesampe" localSheetId="3">'Confidence Interval Mean'!#REF!</definedName>
    <definedName name="Topofonesampe" localSheetId="2">'Confidence Interval Proportion'!#REF!</definedName>
    <definedName name="Topofonesampe">#REF!</definedName>
    <definedName name="Toponeprop">#REF!</definedName>
    <definedName name="TopOneSamp" localSheetId="3">'Confidence Interval Mean'!#REF!</definedName>
    <definedName name="TopOneSamp" localSheetId="2">'Confidence Interval Proportion'!#REF!</definedName>
    <definedName name="TopOneSamp" localSheetId="5">'Test Difference in Means'!#REF!</definedName>
    <definedName name="TopOneSamp" localSheetId="4">'Test Difference in Proportions'!#REF!</definedName>
    <definedName name="TopOneSamp">#REF!</definedName>
    <definedName name="TopOneSamp1" localSheetId="3">'Confidence Interval Mean'!#REF!</definedName>
    <definedName name="TopOneSamp1" localSheetId="2">'Confidence Interval Proportion'!#REF!</definedName>
    <definedName name="TopOneSamp1">#REF!</definedName>
    <definedName name="TopOneSampe" localSheetId="3">'Confidence Interval Mean'!#REF!</definedName>
    <definedName name="TopOneSampe" localSheetId="2">'Confidence Interval Proportion'!#REF!</definedName>
    <definedName name="TopOneSampe" localSheetId="5">'Test Difference in Means'!#REF!</definedName>
    <definedName name="TopOneSampe" localSheetId="4">'Test Difference in Proportions'!#REF!</definedName>
    <definedName name="TopOneSampe">#REF!</definedName>
    <definedName name="twosampe" localSheetId="5">'Test Difference in Means'!#REF!</definedName>
    <definedName name="twosampe">'Test Difference in Proportions'!#REF!</definedName>
    <definedName name="TwoSample">#REF!</definedName>
    <definedName name="TwoSampleTest" localSheetId="5">'Test Difference in Means'!#REF!</definedName>
    <definedName name="TwoSampleTest">'Test Difference in Proportions'!#REF!</definedName>
    <definedName name="twosamptest" localSheetId="5">'Test Difference in Means'!#REF!</definedName>
    <definedName name="twosamptest" localSheetId="4">'Test Difference in Proportions'!#REF!</definedName>
    <definedName name="twosamptest">#REF!</definedName>
    <definedName name="View">#REF!</definedName>
    <definedName name="View2">#REF!</definedName>
  </definedNames>
  <calcPr fullCalcOnLoad="1"/>
</workbook>
</file>

<file path=xl/comments3.xml><?xml version="1.0" encoding="utf-8"?>
<comments xmlns="http://schemas.openxmlformats.org/spreadsheetml/2006/main">
  <authors>
    <author>Joseph</author>
    <author>R.W. Bienert</author>
    <author>Richard Krop</author>
    <author>MCrow</author>
  </authors>
  <commentList>
    <comment ref="H17" authorId="0">
      <text>
        <r>
          <rPr>
            <sz val="8"/>
            <rFont val="Tahoma"/>
            <family val="0"/>
          </rPr>
          <t>This is the number of inspections you conducted.  I.e., it is the sample size.</t>
        </r>
      </text>
    </comment>
    <comment ref="H15" authorId="1">
      <text>
        <r>
          <rPr>
            <sz val="8"/>
            <rFont val="Geneva"/>
            <family val="0"/>
          </rPr>
          <t xml:space="preserve">This is the population about which you wish to make inferences.  E.g., You want to know what proportion of 500 dry cleaners are in compliance with proposed standards.  There are a total of 500 dry cleaners, of which you would like to inspect a sample.  
If you're not sure exactly how many there are, put the largest likely number to be sure you don't attribute too much certainty too your results.
This assumes that the characteristic you intend to measure at each facility applies to all facilities in the population.  If the characteristic applies to a subset of facilities, you should enter the number to which it applies rather than the total number of faciiites.  
</t>
        </r>
      </text>
    </comment>
    <comment ref="H35" authorId="2">
      <text>
        <r>
          <rPr>
            <sz val="8"/>
            <rFont val="Tahoma"/>
            <family val="2"/>
          </rPr>
          <t xml:space="preserve">This is a Score confidence interval, which may be preferable to the standard (Wald) interval reported above.  Unlike the Wald interval, this measure will work for proportions close to zero or one.  See Agresti and Coull, </t>
        </r>
        <r>
          <rPr>
            <i/>
            <sz val="8"/>
            <rFont val="Tahoma"/>
            <family val="2"/>
          </rPr>
          <t>The American Statistician</t>
        </r>
        <r>
          <rPr>
            <sz val="8"/>
            <rFont val="Tahoma"/>
            <family val="2"/>
          </rPr>
          <t xml:space="preserve">, 1998.  </t>
        </r>
      </text>
    </comment>
    <comment ref="H18" authorId="2">
      <text>
        <r>
          <rPr>
            <sz val="8"/>
            <rFont val="Tahoma"/>
            <family val="2"/>
          </rPr>
          <t xml:space="preserve">This is the number of facilities in your sample that meet some criteria.  For example, it may be the number in compliance, or the the number that are not following best management practices.  
This assumes that the characteristic you are measuring applies to all facilities in the sample.  You need to enter the number of facilities to which the characteristic applies that meet the necessar criteria (e.g., are in compliance, or are not following best management practices).   </t>
        </r>
      </text>
    </comment>
    <comment ref="H26" authorId="2">
      <text>
        <r>
          <rPr>
            <sz val="8"/>
            <rFont val="Tahoma"/>
            <family val="2"/>
          </rPr>
          <t xml:space="preserve">This is a Score confidence interval, which is considered a more accurate estimate than the  standard (Wald) interval, especially with smaller sample sizes and proportions close to 0% or 100%.  See Agresti and Coull, </t>
        </r>
        <r>
          <rPr>
            <i/>
            <sz val="8"/>
            <rFont val="Tahoma"/>
            <family val="2"/>
          </rPr>
          <t>The American Statistician</t>
        </r>
        <r>
          <rPr>
            <sz val="8"/>
            <rFont val="Tahoma"/>
            <family val="2"/>
          </rPr>
          <t xml:space="preserve">, 1998.  </t>
        </r>
      </text>
    </comment>
    <comment ref="H22" authorId="3">
      <text>
        <r>
          <rPr>
            <sz val="8"/>
            <rFont val="Tahoma"/>
            <family val="2"/>
          </rPr>
          <t>This is a point estimate of the proportion of facilities in the population with the relevant characteristic.  It is halfway between the upper and lower bounds of the confidence interval.  It may be slightly different than the proportion observed in the sample population.</t>
        </r>
      </text>
    </comment>
    <comment ref="H16" authorId="0">
      <text>
        <r>
          <rPr>
            <sz val="8"/>
            <rFont val="Tahoma"/>
            <family val="2"/>
          </rPr>
          <t xml:space="preserve">Because you are conducting inspections at a sample of facilities (rather than all of them), there is a chance your estimate of the proportion of facilities in compliance is incorrect.  
A confidence interval is a way to describe the uncertainty associated with your estimate.  You can choose either 90 percent or 95 percent, which are two standard levels of confidence.  A 95 percent confidence level means that you can be 95 percent confident that the proportion of facilities in the population in compliance is in the range you estimate based on your sample.  
For example if you estimate that 50 percent of facilities are in compliance, with a 95 percent confidence interval of ± 5 percent, you can state that you are 95 percent confident that the true proportion of facilities in compliance is between 45 and 55 percent.  
The higher the level of confidence, the larger the number of inspections needed.  
</t>
        </r>
      </text>
    </comment>
  </commentList>
</comments>
</file>

<file path=xl/comments4.xml><?xml version="1.0" encoding="utf-8"?>
<comments xmlns="http://schemas.openxmlformats.org/spreadsheetml/2006/main">
  <authors>
    <author>Joseph</author>
    <author>Richard Krop</author>
    <author>R.W. Bienert</author>
  </authors>
  <commentList>
    <comment ref="H17" authorId="0">
      <text>
        <r>
          <rPr>
            <sz val="8"/>
            <rFont val="Tahoma"/>
            <family val="0"/>
          </rPr>
          <t>This is the number of inspections you conducted.  I.e., it is the sample size.</t>
        </r>
      </text>
    </comment>
    <comment ref="H19" authorId="1">
      <text>
        <r>
          <rPr>
            <sz val="8"/>
            <rFont val="Tahoma"/>
            <family val="2"/>
          </rPr>
          <t xml:space="preserve">The standard deviation is a measure of the variablility in the data.  
Excel includes functions to calculate the sample standard deviation for a set of observations.  See help on the stdev() function.
The analysis assumes that the characteristic you are measuring applies to all facilities in the sample.  You need to enter the standard deviation for systems with this characteristic.  </t>
        </r>
      </text>
    </comment>
    <comment ref="H18" authorId="1">
      <text>
        <r>
          <rPr>
            <sz val="8"/>
            <rFont val="Tahoma"/>
            <family val="2"/>
          </rPr>
          <t xml:space="preserve">This is the average value of the variable you want to measure in your sample.  It equals the sum of the variable across all the inspections in your sample, divided by the number of inspections.
Excel includes functions to calculate the sample mean for a set of observations.  See help on the average() function.
This assumes that the characteristic you are measuring applies to all facilities in the sample.  You need to enter mean for facilities with this characteristic.  </t>
        </r>
      </text>
    </comment>
    <comment ref="H15" authorId="2">
      <text>
        <r>
          <rPr>
            <sz val="8"/>
            <rFont val="Geneva"/>
            <family val="0"/>
          </rPr>
          <t xml:space="preserve">This is the population about which you wish to make inferences.  E.g., You want to know what proportion of 500 dry cleaners are in compliance with proposed standards.  There are a total of 500 dry cleaners, of which you would like to inspect a sample.  
If you're not sure exactly how many there are, put the largest likely number to be sure you don't attribute too much certainty too your results.
This assumes that the characteristic you intend to measure at each facility applies to all facilities in the population.  If the characteristic applies to a subset of facilities, you should enter the number to which it applies rather than the total number of faciiites.  
</t>
        </r>
      </text>
    </comment>
    <comment ref="H16" authorId="0">
      <text>
        <r>
          <rPr>
            <sz val="8"/>
            <rFont val="Tahoma"/>
            <family val="2"/>
          </rPr>
          <t xml:space="preserve">Because you are conducting inspections at a sample of facilities (rather than all of them), there is a chance your estimate of the proportion of facilities in compliance is incorrect.  
A confidence interval is a way to describe the uncertainty associated with your estimate.  You can choose either 90 percent or 95 percent, which are two standard levels of confidence.  A 95 percent confidence level means that you can be 95 percent confident that the proportion of facilities in the population in compliance is in the range you estimate based on your sample.  
For example if you estimate that 50 percent of facilities are in compliance, with a 95 percent confidence interval of ± 5 percent, you can state that you are 95 percent confident that the true proportion of facilities in compliance is between 45 and 55 percent.  
The higher the level of confidence, the larger the number of inspections needed.  
</t>
        </r>
      </text>
    </comment>
  </commentList>
</comments>
</file>

<file path=xl/comments5.xml><?xml version="1.0" encoding="utf-8"?>
<comments xmlns="http://schemas.openxmlformats.org/spreadsheetml/2006/main">
  <authors>
    <author>Joseph</author>
    <author>Richard Krop</author>
    <author>MCrow</author>
  </authors>
  <commentList>
    <comment ref="D16" authorId="0">
      <text>
        <r>
          <rPr>
            <sz val="8"/>
            <rFont val="Tahoma"/>
            <family val="2"/>
          </rPr>
          <t xml:space="preserve">This is the number of inspections you conducted in the first sample.  
If the characteristic you are testing was not relevant to all inspected facilities, enter the number of </t>
        </r>
        <r>
          <rPr>
            <i/>
            <sz val="8"/>
            <rFont val="Tahoma"/>
            <family val="2"/>
          </rPr>
          <t xml:space="preserve">relevant </t>
        </r>
        <r>
          <rPr>
            <sz val="8"/>
            <rFont val="Tahoma"/>
            <family val="2"/>
          </rPr>
          <t xml:space="preserve">inspected facilities. </t>
        </r>
      </text>
    </comment>
    <comment ref="D17" authorId="0">
      <text>
        <r>
          <rPr>
            <sz val="8"/>
            <rFont val="Tahoma"/>
            <family val="2"/>
          </rPr>
          <t xml:space="preserve">This is the number of inspections you conducted in the second sample.  
If the characteristic you are testing was not relevant to all inspected facilities, enter the number of relevant inspected facilities. </t>
        </r>
      </text>
    </comment>
    <comment ref="D18" authorId="1">
      <text>
        <r>
          <rPr>
            <sz val="8"/>
            <rFont val="Tahoma"/>
            <family val="2"/>
          </rPr>
          <t xml:space="preserve">This is the number of facilities in your first sample that meet some criterion.  For example, it may be the number in compliance, or the number that are not following best management practices.  
This assumes that the characteristic you are measuring applies to all facilities in the sample.  You need to enter the number of facilities to which the characteristic applies that meet the necessary criterion (e.g., are in compliance, or are not following best management practices).   </t>
        </r>
      </text>
    </comment>
    <comment ref="D19" authorId="1">
      <text>
        <r>
          <rPr>
            <sz val="8"/>
            <rFont val="Tahoma"/>
            <family val="2"/>
          </rPr>
          <t xml:space="preserve">This is the number of facilities in your second sample that meet some criterion.  For example, it may be the number in compliance, or the number that are not following best management practices.  
This assumes that the characteristic you are measuring applies to all facilities in the sample.  You need to enter the number of facilities to which the characteristic applies that meet the necessary criterion (e.g., are in compliance, or are not following best management practices).   </t>
        </r>
      </text>
    </comment>
    <comment ref="D15" authorId="0">
      <text>
        <r>
          <rPr>
            <sz val="8"/>
            <rFont val="Tahoma"/>
            <family val="2"/>
          </rPr>
          <t xml:space="preserve">Because you are conducting inspections at a sample of facilities (rather than all of them), there is a chance your estimate of the proportion of facilities in compliance is incorrect.  
A confidence interval is a way to describe the uncertainty associated with your estimate.  You can choose either 90 percent or 95 percent, which are two standard levels of confidence.  A 95 percent confidence level means that you can be 95 percent confident that the proportion of facilities in the population in compliance is in the range you estimate based on your sample.  
For example if you estimate that 50 percent of facilities are in compliance, with a 95 percent confidence interval of ± 5 percent, you can state that you are 95 percent confident that the true proportion of facilities in compliance is between 45 and 55 percent.  
The higher the level of confidence, the larger the number of inspections needed.  
</t>
        </r>
      </text>
    </comment>
    <comment ref="B23" authorId="2">
      <text>
        <r>
          <rPr>
            <sz val="8"/>
            <rFont val="Tahoma"/>
            <family val="2"/>
          </rPr>
          <t>When the Round 2 observed proportion is greater than the Round 1 observed proportion, the Results Analyzer automatically tests whether P2 appears to be greater than P1, and vice-versa. When P2=P1, the Results Analyzer tests whether P2 appears to be greater than P1.  (It does not matter whether the test is "greater than" or "less than," because the result will be the same:  no apparent difference.)</t>
        </r>
      </text>
    </comment>
  </commentList>
</comments>
</file>

<file path=xl/comments6.xml><?xml version="1.0" encoding="utf-8"?>
<comments xmlns="http://schemas.openxmlformats.org/spreadsheetml/2006/main">
  <authors>
    <author>Richard Krop</author>
    <author>Joseph</author>
    <author>MCrow</author>
  </authors>
  <commentList>
    <comment ref="D18" authorId="0">
      <text>
        <r>
          <rPr>
            <sz val="8"/>
            <rFont val="Tahoma"/>
            <family val="2"/>
          </rPr>
          <t xml:space="preserve">This is the average value of the variable you want to measure in your first sample.  It equals the sum of the variable across all the inspections in the sample, divided by the number of inspections.
Excel includes functions to calculate the sample mean for a set of observations.  See help on the average() function.
This assumes that the characteristic you are measuring applies to all facilities in the sample.  You need to enter mean for facilities with this characteristic.  </t>
        </r>
      </text>
    </comment>
    <comment ref="D19" authorId="0">
      <text>
        <r>
          <rPr>
            <sz val="8"/>
            <rFont val="Tahoma"/>
            <family val="2"/>
          </rPr>
          <t xml:space="preserve">This is the average value of the variable you want to measure in your second sample.  It equals the sum of the variable across all the inspections in the sample, divided by the number of inspections.
Excel includes functions to calculate the sample mean for a set of observations.  See help on the average() function.
This assumes that the characteristic you are measuring applies to all facilities in the sample.  You need to enter mean for facilities with this characteristic.  </t>
        </r>
      </text>
    </comment>
    <comment ref="D20" authorId="0">
      <text>
        <r>
          <rPr>
            <sz val="8"/>
            <rFont val="Tahoma"/>
            <family val="2"/>
          </rPr>
          <t xml:space="preserve">The standard deviation is a measure of the variablility in the data.  
Excel includes functions to calculate the sample standard deviation for a set of observations.  See help on the stdev() function.
The analysis assumes that the characteristic you are measuring applies to all facilities in the sample.  You need to enter the standard deviation for facilities with this characteristic.  </t>
        </r>
      </text>
    </comment>
    <comment ref="D21" authorId="0">
      <text>
        <r>
          <rPr>
            <sz val="8"/>
            <rFont val="Tahoma"/>
            <family val="2"/>
          </rPr>
          <t xml:space="preserve">The standard deviation is a measure of the variablility in the data.  
Excel includes functions to calculate the sample standard deviation for a set of observations.  See help on the stdev() function.
The analysis assumes that the characteristic you are measuring applies to all facilities in the sample.  You need to enter the standard deviation for facilites with this characteristic.  </t>
        </r>
      </text>
    </comment>
    <comment ref="D15" authorId="1">
      <text>
        <r>
          <rPr>
            <sz val="8"/>
            <rFont val="Tahoma"/>
            <family val="2"/>
          </rPr>
          <t xml:space="preserve">Because you are conducting inspections at a sample of facilities (rather than all of them), there is a chance your estimate of the proportion of facilities in compliance is incorrect.  
A confidence interval is a way to describe the uncertainty associated with your estimate.  You can choose either 90 percent or 95 percent, which are two standard levels of confidence.  A 95 percent confidence level means that you can be 95 percent confident that the proportion of facilities in the population in compliance is in the range you estimate based on your sample.  
For example if you estimate that 50 percent of facilities are in compliance, with a 95 percent confidence interval of ± 5 percent, you can state that you are 95 percent confident that the true proportion of facilities in compliance is between 45 and 55 percent.  
The higher the level of confidence, the larger the number of inspections needed.  
</t>
        </r>
      </text>
    </comment>
    <comment ref="D16" authorId="1">
      <text>
        <r>
          <rPr>
            <sz val="8"/>
            <rFont val="Tahoma"/>
            <family val="2"/>
          </rPr>
          <t xml:space="preserve">This is the number of inspections you conducted in the first sample.  
If the characteristic you are testing was not relevant to all inspected facilities, enter the number of </t>
        </r>
        <r>
          <rPr>
            <i/>
            <sz val="8"/>
            <rFont val="Tahoma"/>
            <family val="2"/>
          </rPr>
          <t xml:space="preserve">relevant </t>
        </r>
        <r>
          <rPr>
            <sz val="8"/>
            <rFont val="Tahoma"/>
            <family val="2"/>
          </rPr>
          <t xml:space="preserve">inspected facilities. </t>
        </r>
      </text>
    </comment>
    <comment ref="D17" authorId="1">
      <text>
        <r>
          <rPr>
            <sz val="8"/>
            <rFont val="Tahoma"/>
            <family val="2"/>
          </rPr>
          <t xml:space="preserve">This is the number of inspections you conducted in the second sample.  
If the characteristic you are testing was not relevant to all inspected facilities, enter the number of relevant inspected facilities. </t>
        </r>
      </text>
    </comment>
    <comment ref="D34" authorId="1">
      <text>
        <r>
          <rPr>
            <sz val="8"/>
            <rFont val="Tahoma"/>
            <family val="2"/>
          </rPr>
          <t>The use of this formula assumes a common variance for the two populations (which is likely for a before and after sample of the same population). This formula should not be used to compare the means of two different populations which may not have a common variance.</t>
        </r>
      </text>
    </comment>
    <comment ref="D25" authorId="1">
      <text>
        <r>
          <rPr>
            <sz val="8"/>
            <rFont val="Tahoma"/>
            <family val="2"/>
          </rPr>
          <t>This test result assumes a common variance for the two populations (which is likely for a before and after sample of the same population). The "Test Difference in Means" spreadsheet should not be used to compare the means of two different populations which may not have a common variance.</t>
        </r>
      </text>
    </comment>
    <comment ref="B25" authorId="2">
      <text>
        <r>
          <rPr>
            <sz val="8"/>
            <rFont val="Tahoma"/>
            <family val="2"/>
          </rPr>
          <t>When the Round 2 observed mean (x2) is greater than the Round 1 observed mean (x1), the Results Analyzer automatically tests whether x2 appears to be greater than x1, and vice-versa. When x2=x1, the Results Analyzer tests whether x2 appears to be greater than x1.  (It does not matter whether the test is "greater than" or "less than," because the result will be the same:  no apparent difference.)</t>
        </r>
      </text>
    </comment>
  </commentList>
</comments>
</file>

<file path=xl/sharedStrings.xml><?xml version="1.0" encoding="utf-8"?>
<sst xmlns="http://schemas.openxmlformats.org/spreadsheetml/2006/main" count="268" uniqueCount="179">
  <si>
    <t>Confidence Level</t>
  </si>
  <si>
    <t>Enter your data in the yellow cells</t>
  </si>
  <si>
    <t xml:space="preserve">Some calculations are shown in green cells.  These cells are locked. </t>
  </si>
  <si>
    <t>The results are shown in red cells.  These cells are locked, too.</t>
  </si>
  <si>
    <t>Information needed</t>
  </si>
  <si>
    <t>Input/
Results</t>
  </si>
  <si>
    <t>Statistical terminology</t>
  </si>
  <si>
    <t>Enter Your Information</t>
  </si>
  <si>
    <t>Confidence level</t>
  </si>
  <si>
    <t>Results</t>
  </si>
  <si>
    <r>
      <t>Reference:</t>
    </r>
    <r>
      <rPr>
        <sz val="12"/>
        <rFont val="Times New Roman"/>
        <family val="0"/>
      </rPr>
      <t xml:space="preserve"> </t>
    </r>
  </si>
  <si>
    <t>For Confidence Interval Information</t>
  </si>
  <si>
    <t>Menu for sample size, 1 sample</t>
  </si>
  <si>
    <t>Confidence interval (1-α/2)</t>
  </si>
  <si>
    <r>
      <t xml:space="preserve">Snedecor, G. W. and Cochran, W. G. 1989.  </t>
    </r>
    <r>
      <rPr>
        <i/>
        <sz val="12"/>
        <rFont val="Times New Roman"/>
        <family val="0"/>
      </rPr>
      <t>Statistical Methods</t>
    </r>
    <r>
      <rPr>
        <sz val="12"/>
        <rFont val="Times New Roman"/>
        <family val="0"/>
      </rPr>
      <t xml:space="preserve">, Eighth Edition. Iowa State University Press. </t>
    </r>
  </si>
  <si>
    <t xml:space="preserve">   Ames, Iowa.</t>
  </si>
  <si>
    <t>Definitions for Variables</t>
  </si>
  <si>
    <t>±</t>
  </si>
  <si>
    <t>Population or N</t>
  </si>
  <si>
    <t>Sample size or n</t>
  </si>
  <si>
    <t xml:space="preserve">determine the proportion of this group of facilities that is in compliance with a certain </t>
  </si>
  <si>
    <t>regulation or do a certain type of treatment.</t>
  </si>
  <si>
    <r>
      <t>Confidence Level</t>
    </r>
    <r>
      <rPr>
        <sz val="10"/>
        <rFont val="Geneva"/>
        <family val="0"/>
      </rPr>
      <t xml:space="preserve"> - The confidence level is used because a sample is being taken to </t>
    </r>
  </si>
  <si>
    <r>
      <t>Population (N)</t>
    </r>
    <r>
      <rPr>
        <sz val="10"/>
        <rFont val="Geneva"/>
        <family val="0"/>
      </rPr>
      <t xml:space="preserve"> - </t>
    </r>
    <r>
      <rPr>
        <sz val="10"/>
        <rFont val="Geneva"/>
        <family val="0"/>
      </rPr>
      <t xml:space="preserve">This is the total set of facilities being studied.  You may want to </t>
    </r>
  </si>
  <si>
    <t>One/Two Tailed</t>
  </si>
  <si>
    <t>Difference</t>
  </si>
  <si>
    <t>Test statistic</t>
  </si>
  <si>
    <t>Critical value</t>
  </si>
  <si>
    <t>p</t>
  </si>
  <si>
    <t>What is your confidence level (select from drop-down menu)?</t>
  </si>
  <si>
    <t>How many inspections did you conduct?</t>
  </si>
  <si>
    <t>Proportion or P</t>
  </si>
  <si>
    <r>
      <t>P</t>
    </r>
    <r>
      <rPr>
        <vertAlign val="subscript"/>
        <sz val="12"/>
        <color indexed="8"/>
        <rFont val="Times New Roman"/>
        <family val="1"/>
      </rPr>
      <t>1</t>
    </r>
  </si>
  <si>
    <r>
      <t>P</t>
    </r>
    <r>
      <rPr>
        <vertAlign val="subscript"/>
        <sz val="12"/>
        <color indexed="8"/>
        <rFont val="Times New Roman"/>
        <family val="1"/>
      </rPr>
      <t>2</t>
    </r>
  </si>
  <si>
    <r>
      <t>(p</t>
    </r>
    <r>
      <rPr>
        <vertAlign val="subscript"/>
        <sz val="12"/>
        <rFont val="Times New Roman"/>
        <family val="1"/>
      </rPr>
      <t>1</t>
    </r>
    <r>
      <rPr>
        <sz val="12"/>
        <rFont val="Times New Roman"/>
        <family val="0"/>
      </rPr>
      <t>*n</t>
    </r>
    <r>
      <rPr>
        <vertAlign val="subscript"/>
        <sz val="12"/>
        <rFont val="Times New Roman"/>
        <family val="1"/>
      </rPr>
      <t>1</t>
    </r>
    <r>
      <rPr>
        <sz val="12"/>
        <rFont val="Times New Roman"/>
        <family val="0"/>
      </rPr>
      <t xml:space="preserve"> + p</t>
    </r>
    <r>
      <rPr>
        <vertAlign val="subscript"/>
        <sz val="12"/>
        <rFont val="Times New Roman"/>
        <family val="1"/>
      </rPr>
      <t>2</t>
    </r>
    <r>
      <rPr>
        <sz val="12"/>
        <rFont val="Times New Roman"/>
        <family val="0"/>
      </rPr>
      <t>*n</t>
    </r>
    <r>
      <rPr>
        <vertAlign val="subscript"/>
        <sz val="12"/>
        <rFont val="Times New Roman"/>
        <family val="1"/>
      </rPr>
      <t>2</t>
    </r>
    <r>
      <rPr>
        <sz val="12"/>
        <rFont val="Times New Roman"/>
        <family val="0"/>
      </rPr>
      <t>)/(n</t>
    </r>
    <r>
      <rPr>
        <vertAlign val="subscript"/>
        <sz val="12"/>
        <rFont val="Times New Roman"/>
        <family val="1"/>
      </rPr>
      <t>1</t>
    </r>
    <r>
      <rPr>
        <sz val="12"/>
        <rFont val="Times New Roman"/>
        <family val="0"/>
      </rPr>
      <t>+n</t>
    </r>
    <r>
      <rPr>
        <vertAlign val="subscript"/>
        <sz val="12"/>
        <rFont val="Times New Roman"/>
        <family val="1"/>
      </rPr>
      <t>2</t>
    </r>
    <r>
      <rPr>
        <sz val="12"/>
        <rFont val="Times New Roman"/>
        <family val="0"/>
      </rPr>
      <t>)</t>
    </r>
  </si>
  <si>
    <t>Confidence interval</t>
  </si>
  <si>
    <t>Score interval</t>
  </si>
  <si>
    <t>Wald interval</t>
  </si>
  <si>
    <t>to</t>
  </si>
  <si>
    <t>What is your estimate of the standard deviation in your data?</t>
  </si>
  <si>
    <t>Sample standard 
deviation, or s.  It equals</t>
  </si>
  <si>
    <t>Degrees of freedom</t>
  </si>
  <si>
    <t>Factor to achieve level of confidence required.</t>
  </si>
  <si>
    <t>Z (standard normal)</t>
  </si>
  <si>
    <t xml:space="preserve">This tool will help you analyze the results of your inspections.  You can use it to </t>
  </si>
  <si>
    <t>Spreadsheets in this tool</t>
  </si>
  <si>
    <t>Spreadsheet Name</t>
  </si>
  <si>
    <t>Description</t>
  </si>
  <si>
    <t>Confidence Interval Proportion</t>
  </si>
  <si>
    <t>Confidence Interval Mean</t>
  </si>
  <si>
    <t xml:space="preserve">You enter the necessary data in the yellow cells.  The green and red cells contain other </t>
  </si>
  <si>
    <r>
      <t xml:space="preserve">Sample Mean (   ) - </t>
    </r>
    <r>
      <rPr>
        <sz val="10"/>
        <rFont val="Geneva"/>
        <family val="0"/>
      </rPr>
      <t xml:space="preserve">The average value of the variable you want to measure in each </t>
    </r>
  </si>
  <si>
    <t>inspection.  It equals the sum of the variable across all inspections,divided by the number</t>
  </si>
  <si>
    <t>of inspections.</t>
  </si>
  <si>
    <r>
      <t>Standard deviation (s)</t>
    </r>
    <r>
      <rPr>
        <sz val="10"/>
        <rFont val="Geneva"/>
        <family val="0"/>
      </rPr>
      <t xml:space="preserve"> - A measure of the variablility of the variable you measure in </t>
    </r>
  </si>
  <si>
    <t xml:space="preserve">the  inspections.  It is given by: </t>
  </si>
  <si>
    <t>Quick Guide to the Results Analyzer</t>
  </si>
  <si>
    <t xml:space="preserve">For more information on the use of statistics in ERP, please refer to </t>
  </si>
  <si>
    <t xml:space="preserve">inputs and results.  </t>
  </si>
  <si>
    <t>Click Here to See Definitions of Terms Used in the Sheets</t>
  </si>
  <si>
    <t>Test Difference in Means</t>
  </si>
  <si>
    <t>Test Difference in Proportions</t>
  </si>
  <si>
    <t>Back to Instructions / Main Menu</t>
  </si>
  <si>
    <t>What is the mean (or average) value of your measure?</t>
  </si>
  <si>
    <t>What is the mean of the measure for the first round of inspections?</t>
  </si>
  <si>
    <t>What is the mean of the measure for the second round of inspections?</t>
  </si>
  <si>
    <t>What is the standard deviation in your first round of inspections?</t>
  </si>
  <si>
    <t>What is the standard deviation in your second round of inspections?</t>
  </si>
  <si>
    <t>One/Two Tailed Test</t>
  </si>
  <si>
    <t>Confidence level, (1-α)</t>
  </si>
  <si>
    <r>
      <t>Value of Standard Normal, Z</t>
    </r>
    <r>
      <rPr>
        <vertAlign val="subscript"/>
        <sz val="12"/>
        <rFont val="Times New Roman"/>
        <family val="1"/>
      </rPr>
      <t>(1-α/2)</t>
    </r>
  </si>
  <si>
    <t>p(1-p)</t>
  </si>
  <si>
    <t>For Advanced Users:  Intermediate Calculations &amp; Fixed Assumptions</t>
  </si>
  <si>
    <r>
      <t>t</t>
    </r>
    <r>
      <rPr>
        <vertAlign val="subscript"/>
        <sz val="12"/>
        <rFont val="Times New Roman"/>
        <family val="1"/>
      </rPr>
      <t>(1-α,n)</t>
    </r>
    <r>
      <rPr>
        <sz val="12"/>
        <rFont val="Times New Roman"/>
        <family val="0"/>
      </rPr>
      <t xml:space="preserve"> distribution</t>
    </r>
  </si>
  <si>
    <r>
      <t>t</t>
    </r>
    <r>
      <rPr>
        <vertAlign val="subscript"/>
        <sz val="12"/>
        <rFont val="Times New Roman"/>
        <family val="1"/>
      </rPr>
      <t>(α/2, n-1)</t>
    </r>
    <r>
      <rPr>
        <sz val="12"/>
        <rFont val="Times New Roman"/>
        <family val="1"/>
      </rPr>
      <t xml:space="preserve"> distribution</t>
    </r>
  </si>
  <si>
    <t>Confidence level (1-α)</t>
  </si>
  <si>
    <r>
      <t xml:space="preserve">When to use this spreadsheet:  </t>
    </r>
    <r>
      <rPr>
        <sz val="12"/>
        <color indexed="8"/>
        <rFont val="Times New Roman"/>
        <family val="1"/>
      </rPr>
      <t>When you want to calculate the confidence interval associated with a proportion you observed in one round of inspections (e.g., the percentage of facilities in compliance with a particular indicator).  Use this sheet for "yes/no" data, as opposed to numerical data.</t>
    </r>
  </si>
  <si>
    <t>Calculate the Confidence Interval for a Mean</t>
  </si>
  <si>
    <t>Calculate the Confidence Interval for a Proportion</t>
  </si>
  <si>
    <r>
      <t xml:space="preserve">When to use this spreadsheet:  </t>
    </r>
    <r>
      <rPr>
        <sz val="12"/>
        <color indexed="8"/>
        <rFont val="Times New Roman"/>
        <family val="1"/>
      </rPr>
      <t>When you want to calculate the confidence interval associated with a mean you observed in one round of inspections (e.g., the average amount of hazardous waste generated by facilities).  Use this sheet for numerical data, as opposed to "yes/no" data.</t>
    </r>
  </si>
  <si>
    <t>Test Whether Two Proportions are Different</t>
  </si>
  <si>
    <r>
      <t xml:space="preserve">When to use this spreadsheet:  </t>
    </r>
    <r>
      <rPr>
        <sz val="12"/>
        <color indexed="8"/>
        <rFont val="Times New Roman"/>
        <family val="1"/>
      </rPr>
      <t>When you want to find out whether a proportion observed in one round of inspections (such as the percentage of facilities in compliance with a particular indicator) is different than the proportion observed in a different round of inspections.</t>
    </r>
  </si>
  <si>
    <t>Test Whether Two Means are Different</t>
  </si>
  <si>
    <r>
      <t xml:space="preserve">When to use this spreadsheet:  </t>
    </r>
    <r>
      <rPr>
        <sz val="12"/>
        <color indexed="8"/>
        <rFont val="Times New Roman"/>
        <family val="1"/>
      </rPr>
      <t xml:space="preserve">When you want to find out if a mean observed in one round of inspections (such as average amount of hazardous waste generated) is different than the mean observed in a different round of inspections. </t>
    </r>
  </si>
  <si>
    <t>How many facilities is your ERP focusing on?  
(Estimate if you do not know.)</t>
  </si>
  <si>
    <t>Sample mean, or   .  It is given by:</t>
  </si>
  <si>
    <t>estimate the confidence interval or margin of error associated with the findings from one</t>
  </si>
  <si>
    <t>round of inspections, or you can test whether there is a difference in findings between</t>
  </si>
  <si>
    <t xml:space="preserve">two rounds of inspections (e.g., if there is a change in compliance with a </t>
  </si>
  <si>
    <t xml:space="preserve">particular indicator).  </t>
  </si>
  <si>
    <t>There are two sheets to help you analyze proportions, or data that come from yes/no</t>
  </si>
  <si>
    <t>questions, such as the proportion of facilities in compliance.  There are also two</t>
  </si>
  <si>
    <t>sheets to help you analyze averages (or "means") that come from numerical data,</t>
  </si>
  <si>
    <t>FIRST-TIME USERS:  Be sure to read the additional information about the inputs and</t>
  </si>
  <si>
    <t>results, provided in comments in the cells.  Cells with comments have a small red flag</t>
  </si>
  <si>
    <t xml:space="preserve">in the upper right-hand corner.  Place the cursor over the cell to see the comment.  </t>
  </si>
  <si>
    <t>The sheets are protected so you do not need to worry about changing the formulas.  If</t>
  </si>
  <si>
    <t>you do want to modify protected cells, unprotect the cell or worksheet under the</t>
  </si>
  <si>
    <t>"Tools" menu.  There is no password.</t>
  </si>
  <si>
    <t xml:space="preserve">conduct in each round of ERP.  </t>
  </si>
  <si>
    <r>
      <t xml:space="preserve">The spreadsheet </t>
    </r>
    <r>
      <rPr>
        <b/>
        <sz val="10"/>
        <color indexed="8"/>
        <rFont val="Geneva"/>
        <family val="0"/>
      </rPr>
      <t>SamplePlanner.xls</t>
    </r>
    <r>
      <rPr>
        <sz val="10"/>
        <color indexed="8"/>
        <rFont val="Geneva"/>
        <family val="0"/>
      </rPr>
      <t xml:space="preserve"> will help you plan for the number of inspections to</t>
    </r>
  </si>
  <si>
    <t>Calculates 90 or 95 percent confidence</t>
  </si>
  <si>
    <t>interval for an estimated proportion, for</t>
  </si>
  <si>
    <t>data from one round of random</t>
  </si>
  <si>
    <t>inspections.</t>
  </si>
  <si>
    <t>interval for an estimated mean, for data</t>
  </si>
  <si>
    <t>from one round of random inspections.</t>
  </si>
  <si>
    <t>Tests whether the proportions observed in</t>
  </si>
  <si>
    <t>two different rounds of inspections are</t>
  </si>
  <si>
    <t>different from each other.  (Also called a</t>
  </si>
  <si>
    <t>hypothesis test.)</t>
  </si>
  <si>
    <t>Tests whether the means observed in two</t>
  </si>
  <si>
    <t>different rounds of inspections are different</t>
  </si>
  <si>
    <t>from each other.  (Also called a</t>
  </si>
  <si>
    <t>Instructions</t>
  </si>
  <si>
    <t>make inferences about an entire group.  Different samples of facilities will not always</t>
  </si>
  <si>
    <t xml:space="preserve">have the exact same information as the population as whole.  For example, 60 percent </t>
  </si>
  <si>
    <t>of the facilities in a sample may be in compliance with a regulation. The proportion of</t>
  </si>
  <si>
    <t>facilities in the population as a whole may be greater or less than 60 percent.  The</t>
  </si>
  <si>
    <t>confidence level indicates how good of an estimate the sample provdes.  For example,</t>
  </si>
  <si>
    <t>proportion is 60 percent and the confidence level is set at 95 percent, the 95 percent</t>
  </si>
  <si>
    <t>confidence interval would be 55 to 65 percent.</t>
  </si>
  <si>
    <t xml:space="preserve">around the proportion or mean estimated from the sample.  For example, if the margin of </t>
  </si>
  <si>
    <t>error is set at 0.05, the confidence interval will be plus or minus 0.05.  If the estimated</t>
  </si>
  <si>
    <t xml:space="preserve">For example, assume you must observe a difference of at least 5 percent to conclude </t>
  </si>
  <si>
    <t>a difference is real.  Assume you found that 55 percent of facilities are in compliance</t>
  </si>
  <si>
    <t>in the first sample and 45 percent are in compliance in the second.  With a minimum</t>
  </si>
  <si>
    <t>detectable difference of 5 percent, you can conclude that the proportion in the first</t>
  </si>
  <si>
    <t>proportion in the second sample was 53 percent, you may not conclude the proportion</t>
  </si>
  <si>
    <t xml:space="preserve">each sheet.  (Click on the spreadsheet name to go to that sheet.) </t>
  </si>
  <si>
    <r>
      <t>Margin of Error (e)</t>
    </r>
    <r>
      <rPr>
        <sz val="10"/>
        <rFont val="Geneva"/>
        <family val="0"/>
      </rPr>
      <t xml:space="preserve"> - The margin of error is the size of the interval you want </t>
    </r>
  </si>
  <si>
    <t>Confidence level(1-α)</t>
  </si>
  <si>
    <t>To Definitons of Required Variables</t>
  </si>
  <si>
    <t>How many inspections did you conduct in round 1 of inspections?</t>
  </si>
  <si>
    <t>How many inspections did you conduct in round 2 of inspections?</t>
  </si>
  <si>
    <r>
      <t>Positives in n</t>
    </r>
    <r>
      <rPr>
        <vertAlign val="subscript"/>
        <sz val="12"/>
        <color indexed="8"/>
        <rFont val="Times New Roman"/>
        <family val="1"/>
      </rPr>
      <t>2</t>
    </r>
  </si>
  <si>
    <t>The proportion you observed in this round of inspections.</t>
  </si>
  <si>
    <r>
      <t>n</t>
    </r>
    <r>
      <rPr>
        <vertAlign val="subscript"/>
        <sz val="12"/>
        <color indexed="8"/>
        <rFont val="Times New Roman"/>
        <family val="1"/>
      </rPr>
      <t>2</t>
    </r>
  </si>
  <si>
    <r>
      <t>n</t>
    </r>
    <r>
      <rPr>
        <vertAlign val="subscript"/>
        <sz val="12"/>
        <color indexed="8"/>
        <rFont val="Times New Roman"/>
        <family val="1"/>
      </rPr>
      <t>1</t>
    </r>
  </si>
  <si>
    <t>Degrees of freedom, v</t>
  </si>
  <si>
    <r>
      <t>t</t>
    </r>
    <r>
      <rPr>
        <vertAlign val="subscript"/>
        <sz val="12"/>
        <rFont val="Times New Roman"/>
        <family val="1"/>
      </rPr>
      <t>(1-α,v)</t>
    </r>
    <r>
      <rPr>
        <sz val="12"/>
        <rFont val="Times New Roman"/>
        <family val="0"/>
      </rPr>
      <t xml:space="preserve"> distribution</t>
    </r>
  </si>
  <si>
    <r>
      <t xml:space="preserve">Fleiss, Joseph L., Bruce Levin, Myunghee Cho Paik, 2003.  </t>
    </r>
    <r>
      <rPr>
        <i/>
        <sz val="12"/>
        <rFont val="Times New Roman"/>
        <family val="1"/>
      </rPr>
      <t>Statistical Methods for Rates and Proportions</t>
    </r>
    <r>
      <rPr>
        <sz val="12"/>
        <rFont val="Times New Roman"/>
        <family val="1"/>
      </rPr>
      <t xml:space="preserve">, </t>
    </r>
  </si>
  <si>
    <t>Third Edition.  Wiley Interscienc, New York, NY.</t>
  </si>
  <si>
    <t>Ames, Iowa.</t>
  </si>
  <si>
    <t xml:space="preserve">sample (defined below) will include the true population proportion. </t>
  </si>
  <si>
    <t xml:space="preserve">a 95 percent confidence level means you are 95 percent confident the margin of error in the </t>
  </si>
  <si>
    <t>proportions is based on samples of facilities, any observed difference in proportions</t>
  </si>
  <si>
    <t xml:space="preserve">may be due to this sampling error.  For you to have confidence that there is a real </t>
  </si>
  <si>
    <t xml:space="preserve">difference, the difference must exceed a given size.  The smaller the difference you </t>
  </si>
  <si>
    <t>want to detect, the larger the sample sizes you will need.</t>
  </si>
  <si>
    <r>
      <t>Sample size (n)</t>
    </r>
    <r>
      <rPr>
        <sz val="10"/>
        <rFont val="Geneva"/>
        <family val="0"/>
      </rPr>
      <t xml:space="preserve"> - The sample size refers to the number of random inspections </t>
    </r>
  </si>
  <si>
    <t xml:space="preserve">you conduct in each round.  It's called a sample because it is less than the entire </t>
  </si>
  <si>
    <t>population.</t>
  </si>
  <si>
    <r>
      <t>Detectable Difference (P</t>
    </r>
    <r>
      <rPr>
        <b/>
        <vertAlign val="subscript"/>
        <sz val="12"/>
        <rFont val="Geneva"/>
        <family val="0"/>
      </rPr>
      <t>2</t>
    </r>
    <r>
      <rPr>
        <b/>
        <sz val="12"/>
        <rFont val="Geneva"/>
        <family val="0"/>
      </rPr>
      <t xml:space="preserve"> - P</t>
    </r>
    <r>
      <rPr>
        <b/>
        <vertAlign val="subscript"/>
        <sz val="12"/>
        <rFont val="Geneva"/>
        <family val="0"/>
      </rPr>
      <t>1</t>
    </r>
    <r>
      <rPr>
        <b/>
        <sz val="12"/>
        <rFont val="Geneva"/>
        <family val="0"/>
      </rPr>
      <t xml:space="preserve"> or              )</t>
    </r>
    <r>
      <rPr>
        <sz val="10"/>
        <rFont val="Geneva"/>
        <family val="0"/>
      </rPr>
      <t xml:space="preserve"> - For a two sample test, this is </t>
    </r>
  </si>
  <si>
    <t xml:space="preserve">the smallest difference between the two samples that, if detected, would let you conclude </t>
  </si>
  <si>
    <t>such as the amount of hazardous waste generated.  The following table summarizes</t>
  </si>
  <si>
    <t>Other Resources</t>
  </si>
  <si>
    <r>
      <t xml:space="preserve">the </t>
    </r>
    <r>
      <rPr>
        <i/>
        <sz val="10"/>
        <rFont val="Geneva"/>
        <family val="0"/>
      </rPr>
      <t xml:space="preserve">Generic Guide to Statistical Aspects of Developing an Environmental </t>
    </r>
  </si>
  <si>
    <t>Estimated proportion of all facilities with the criteria in question:</t>
  </si>
  <si>
    <t xml:space="preserve">Sample mean, or    .  It is given by: </t>
  </si>
  <si>
    <r>
      <t>Positives in n</t>
    </r>
    <r>
      <rPr>
        <vertAlign val="subscript"/>
        <sz val="12"/>
        <color indexed="8"/>
        <rFont val="Times New Roman"/>
        <family val="1"/>
      </rPr>
      <t>1</t>
    </r>
  </si>
  <si>
    <t>What is the number of facilities that meet the criterion you are testing, in the the first round of inspections? (E.g., the number of facilities in compliance with a particular regulation.)</t>
  </si>
  <si>
    <t>What is the number of facilities that meet the criterion you are testing, in the the second round of inspections? (E.g., the number of facilities in compliance with a particular regulation.)</t>
  </si>
  <si>
    <t>How many inspected facilites met the criterion in question?
(E.g., how many were in compliance with a particular regulation?)</t>
  </si>
  <si>
    <t>Positives in n</t>
  </si>
  <si>
    <t xml:space="preserve">the proportions in the two populations are not the same.  Because the difference in </t>
  </si>
  <si>
    <t>population is larger than the proportion in the second population.  If, on the other hand, the</t>
  </si>
  <si>
    <t>in the first population is larger.  This is because the difference between the two samples</t>
  </si>
  <si>
    <t>The two populations can be two separate groups of facilities, or the same set of facilities at</t>
  </si>
  <si>
    <t>two different points in time, such as before and after new policies have been instituted,</t>
  </si>
  <si>
    <t>to see if a change in the rate of compliance resulted.</t>
  </si>
  <si>
    <t>could reasonably occur with these sample sizes even if there was no difference in the</t>
  </si>
  <si>
    <t>population proportions. If you need to test whether this difference of 2 percent is real,</t>
  </si>
  <si>
    <t>you must draw larger samples.</t>
  </si>
  <si>
    <r>
      <t>Results Program.</t>
    </r>
    <r>
      <rPr>
        <sz val="10"/>
        <rFont val="Geneva"/>
        <family val="0"/>
      </rPr>
      <t xml:space="preserve">  Please note that the formulas used in this spreadsheet </t>
    </r>
  </si>
  <si>
    <t>are slightly different than the April 25, 2003, version of the Generic Guide.</t>
  </si>
  <si>
    <t>The proportion of positives in the first round of inspections.</t>
  </si>
  <si>
    <t>The proportion of positives in the second round of inspections.</t>
  </si>
  <si>
    <r>
      <t>|P</t>
    </r>
    <r>
      <rPr>
        <vertAlign val="subscript"/>
        <sz val="12"/>
        <rFont val="Times New Roman"/>
        <family val="1"/>
      </rPr>
      <t>1</t>
    </r>
    <r>
      <rPr>
        <sz val="12"/>
        <rFont val="Times New Roman"/>
        <family val="0"/>
      </rPr>
      <t xml:space="preserve"> - P</t>
    </r>
    <r>
      <rPr>
        <vertAlign val="subscript"/>
        <sz val="12"/>
        <rFont val="Times New Roman"/>
        <family val="1"/>
      </rPr>
      <t>2</t>
    </r>
    <r>
      <rPr>
        <sz val="12"/>
        <rFont val="Times New Roman"/>
        <family val="1"/>
      </rPr>
      <t>|</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</si>
</sst>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
    <numFmt numFmtId="166" formatCode="0.0000"/>
    <numFmt numFmtId="167" formatCode="0.0"/>
    <numFmt numFmtId="168" formatCode="#,##0.000"/>
    <numFmt numFmtId="169" formatCode="#,##0.0"/>
    <numFmt numFmtId="170" formatCode="#,##0.0000"/>
    <numFmt numFmtId="171" formatCode="0.0%"/>
    <numFmt numFmtId="172" formatCode="0.0000000"/>
    <numFmt numFmtId="173" formatCode="0.000000"/>
    <numFmt numFmtId="174" formatCode="&quot;Yes&quot;;&quot;Yes&quot;;&quot;No&quot;"/>
    <numFmt numFmtId="175" formatCode="&quot;True&quot;;&quot;True&quot;;&quot;False&quot;"/>
    <numFmt numFmtId="176" formatCode="&quot;On&quot;;&quot;On&quot;;&quot;Off&quot;"/>
    <numFmt numFmtId="177" formatCode="[$-409]h:mm:ss\ AM/PM"/>
    <numFmt numFmtId="178" formatCode="[$-409]dddd\,\ mmmm\ dd\,\ yyyy"/>
    <numFmt numFmtId="179" formatCode="#,##0.00000"/>
    <numFmt numFmtId="180" formatCode="#,##0.00000000000000"/>
  </numFmts>
  <fonts count="30">
    <font>
      <sz val="10"/>
      <name val="Geneva"/>
      <family val="0"/>
    </font>
    <font>
      <b/>
      <sz val="10"/>
      <name val="Geneva"/>
      <family val="0"/>
    </font>
    <font>
      <i/>
      <sz val="10"/>
      <name val="Geneva"/>
      <family val="0"/>
    </font>
    <font>
      <b/>
      <i/>
      <sz val="10"/>
      <name val="Geneva"/>
      <family val="0"/>
    </font>
    <font>
      <u val="single"/>
      <sz val="10"/>
      <color indexed="36"/>
      <name val="Geneva"/>
      <family val="0"/>
    </font>
    <font>
      <u val="single"/>
      <sz val="10"/>
      <color indexed="12"/>
      <name val="Geneva"/>
      <family val="0"/>
    </font>
    <font>
      <b/>
      <sz val="14"/>
      <name val="Times New Roman"/>
      <family val="0"/>
    </font>
    <font>
      <sz val="12"/>
      <name val="Times New Roman"/>
      <family val="0"/>
    </font>
    <font>
      <b/>
      <sz val="12"/>
      <name val="Times New Roman"/>
      <family val="1"/>
    </font>
    <font>
      <sz val="8"/>
      <name val="Tahoma"/>
      <family val="2"/>
    </font>
    <font>
      <sz val="8"/>
      <name val="Geneva"/>
      <family val="0"/>
    </font>
    <font>
      <b/>
      <sz val="10"/>
      <name val="Arial"/>
      <family val="2"/>
    </font>
    <font>
      <sz val="10"/>
      <color indexed="10"/>
      <name val="Arial"/>
      <family val="0"/>
    </font>
    <font>
      <sz val="12"/>
      <color indexed="8"/>
      <name val="Times New Roman"/>
      <family val="1"/>
    </font>
    <font>
      <sz val="10"/>
      <color indexed="10"/>
      <name val="Geneva"/>
      <family val="0"/>
    </font>
    <font>
      <i/>
      <sz val="12"/>
      <name val="Times New Roman"/>
      <family val="0"/>
    </font>
    <font>
      <vertAlign val="subscript"/>
      <sz val="12"/>
      <name val="Times New Roman"/>
      <family val="1"/>
    </font>
    <font>
      <b/>
      <sz val="12"/>
      <name val="Geneva"/>
      <family val="0"/>
    </font>
    <font>
      <b/>
      <sz val="14"/>
      <name val="Geneva"/>
      <family val="0"/>
    </font>
    <font>
      <vertAlign val="subscript"/>
      <sz val="12"/>
      <color indexed="8"/>
      <name val="Times New Roman"/>
      <family val="1"/>
    </font>
    <font>
      <b/>
      <vertAlign val="subscript"/>
      <sz val="12"/>
      <name val="Geneva"/>
      <family val="0"/>
    </font>
    <font>
      <sz val="10"/>
      <color indexed="8"/>
      <name val="Geneva"/>
      <family val="0"/>
    </font>
    <font>
      <b/>
      <sz val="10"/>
      <color indexed="8"/>
      <name val="Geneva"/>
      <family val="0"/>
    </font>
    <font>
      <b/>
      <sz val="12"/>
      <color indexed="8"/>
      <name val="Times New Roman"/>
      <family val="1"/>
    </font>
    <font>
      <sz val="10"/>
      <color indexed="8"/>
      <name val="Times New Roman"/>
      <family val="1"/>
    </font>
    <font>
      <b/>
      <sz val="14"/>
      <color indexed="8"/>
      <name val="Times New Roman"/>
      <family val="1"/>
    </font>
    <font>
      <sz val="12"/>
      <name val="Geneva"/>
      <family val="0"/>
    </font>
    <font>
      <i/>
      <sz val="8"/>
      <name val="Tahoma"/>
      <family val="2"/>
    </font>
    <font>
      <sz val="10"/>
      <name val="Times New Roman"/>
      <family val="0"/>
    </font>
    <font>
      <b/>
      <sz val="8"/>
      <name val="Geneva"/>
      <family val="2"/>
    </font>
  </fonts>
  <fills count="7">
    <fill>
      <patternFill/>
    </fill>
    <fill>
      <patternFill patternType="gray125"/>
    </fill>
    <fill>
      <patternFill patternType="solid">
        <fgColor indexed="42"/>
        <bgColor indexed="64"/>
      </patternFill>
    </fill>
    <fill>
      <patternFill patternType="solid">
        <fgColor indexed="29"/>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s>
  <borders count="67">
    <border>
      <left/>
      <right/>
      <top/>
      <bottom/>
      <diagonal/>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color indexed="63"/>
      </left>
      <right>
        <color indexed="63"/>
      </right>
      <top style="dotted"/>
      <bottom style="dotted"/>
    </border>
    <border>
      <left>
        <color indexed="63"/>
      </left>
      <right style="thick"/>
      <top style="dotted"/>
      <bottom style="dotted"/>
    </border>
    <border>
      <left>
        <color indexed="63"/>
      </left>
      <right>
        <color indexed="63"/>
      </right>
      <top style="dotted"/>
      <bottom style="thick"/>
    </border>
    <border>
      <left>
        <color indexed="63"/>
      </left>
      <right style="thick"/>
      <top style="dotted"/>
      <bottom style="thick"/>
    </border>
    <border>
      <left style="thin"/>
      <right style="medium">
        <color indexed="10"/>
      </right>
      <top style="dotted"/>
      <bottom style="dotted"/>
    </border>
    <border>
      <left style="thin"/>
      <right style="medium">
        <color indexed="10"/>
      </right>
      <top style="dotted"/>
      <bottom style="thick"/>
    </border>
    <border>
      <left style="thin"/>
      <right style="medium">
        <color indexed="10"/>
      </right>
      <top>
        <color indexed="63"/>
      </top>
      <bottom style="dotted"/>
    </border>
    <border>
      <left>
        <color indexed="63"/>
      </left>
      <right>
        <color indexed="63"/>
      </right>
      <top>
        <color indexed="63"/>
      </top>
      <bottom style="dotted"/>
    </border>
    <border>
      <left>
        <color indexed="63"/>
      </left>
      <right style="thick"/>
      <top>
        <color indexed="63"/>
      </top>
      <bottom style="dotted"/>
    </border>
    <border>
      <left style="thin"/>
      <right style="medium">
        <color indexed="10"/>
      </right>
      <top style="thin"/>
      <bottom style="thin"/>
    </border>
    <border>
      <left>
        <color indexed="63"/>
      </left>
      <right style="thick"/>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style="medium"/>
      <top style="thin"/>
      <bottom>
        <color indexed="63"/>
      </bottom>
    </border>
    <border>
      <left style="thin"/>
      <right style="medium">
        <color indexed="10"/>
      </right>
      <top style="dotted"/>
      <bottom>
        <color indexed="63"/>
      </bottom>
    </border>
    <border>
      <left>
        <color indexed="63"/>
      </left>
      <right>
        <color indexed="63"/>
      </right>
      <top style="dotted"/>
      <bottom>
        <color indexed="63"/>
      </bottom>
    </border>
    <border>
      <left>
        <color indexed="63"/>
      </left>
      <right style="thick"/>
      <top style="dotted"/>
      <bottom>
        <color indexed="63"/>
      </bottom>
    </border>
    <border>
      <left>
        <color indexed="63"/>
      </left>
      <right style="thin"/>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
      <left>
        <color indexed="63"/>
      </left>
      <right>
        <color indexed="63"/>
      </right>
      <top style="medium"/>
      <bottom style="medium"/>
    </border>
    <border>
      <left style="medium">
        <color indexed="10"/>
      </left>
      <right>
        <color indexed="63"/>
      </right>
      <top style="dotted"/>
      <bottom style="dott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34">
    <xf numFmtId="0" fontId="0" fillId="0" borderId="0" xfId="0" applyAlignment="1">
      <alignment/>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xf>
    <xf numFmtId="9" fontId="7" fillId="2" borderId="1" xfId="22" applyFont="1" applyFill="1" applyBorder="1" applyAlignment="1">
      <alignment horizontal="left" vertical="center" indent="1"/>
    </xf>
    <xf numFmtId="9" fontId="7" fillId="2" borderId="2" xfId="22" applyFont="1" applyFill="1" applyBorder="1" applyAlignment="1">
      <alignment horizontal="right" vertical="center" indent="1"/>
    </xf>
    <xf numFmtId="9" fontId="7" fillId="2" borderId="3" xfId="22" applyFont="1" applyFill="1" applyBorder="1" applyAlignment="1">
      <alignment horizontal="right" vertical="center" indent="1"/>
    </xf>
    <xf numFmtId="3" fontId="7" fillId="3" borderId="4" xfId="0" applyNumberFormat="1" applyFont="1" applyFill="1" applyBorder="1" applyAlignment="1" applyProtection="1">
      <alignment horizontal="left" vertical="center" indent="1"/>
      <protection/>
    </xf>
    <xf numFmtId="3" fontId="7" fillId="3" borderId="5" xfId="0" applyNumberFormat="1" applyFont="1" applyFill="1" applyBorder="1" applyAlignment="1" applyProtection="1">
      <alignment horizontal="right" vertical="center" indent="1"/>
      <protection/>
    </xf>
    <xf numFmtId="3" fontId="7" fillId="3" borderId="6" xfId="0" applyNumberFormat="1" applyFont="1" applyFill="1" applyBorder="1" applyAlignment="1" applyProtection="1">
      <alignment horizontal="right" vertical="center" indent="1"/>
      <protection/>
    </xf>
    <xf numFmtId="0" fontId="8" fillId="4" borderId="7" xfId="0" applyFont="1" applyFill="1" applyBorder="1" applyAlignment="1">
      <alignment horizontal="left" vertical="center"/>
    </xf>
    <xf numFmtId="0" fontId="0" fillId="0" borderId="0" xfId="0" applyAlignment="1">
      <alignment vertical="center"/>
    </xf>
    <xf numFmtId="0" fontId="8" fillId="4" borderId="7" xfId="0" applyFont="1" applyFill="1" applyBorder="1" applyAlignment="1">
      <alignment horizontal="centerContinuous" vertical="center" wrapText="1"/>
    </xf>
    <xf numFmtId="0" fontId="8" fillId="4" borderId="8" xfId="0" applyFont="1" applyFill="1" applyBorder="1" applyAlignment="1">
      <alignment horizontal="centerContinuous"/>
    </xf>
    <xf numFmtId="0" fontId="8" fillId="4" borderId="9" xfId="0" applyFont="1" applyFill="1" applyBorder="1" applyAlignment="1">
      <alignment horizontal="centerContinuous"/>
    </xf>
    <xf numFmtId="0" fontId="8" fillId="4" borderId="10" xfId="0" applyFont="1" applyFill="1" applyBorder="1" applyAlignment="1">
      <alignment horizontal="centerContinuous"/>
    </xf>
    <xf numFmtId="3" fontId="7" fillId="5" borderId="11" xfId="0" applyNumberFormat="1" applyFont="1" applyFill="1" applyBorder="1" applyAlignment="1" applyProtection="1">
      <alignment horizontal="right" vertical="center" indent="1"/>
      <protection locked="0"/>
    </xf>
    <xf numFmtId="0" fontId="7" fillId="4" borderId="12" xfId="0" applyFont="1" applyFill="1" applyBorder="1" applyAlignment="1">
      <alignment vertical="center" wrapText="1"/>
    </xf>
    <xf numFmtId="0" fontId="7" fillId="0" borderId="0" xfId="0" applyFont="1" applyAlignment="1">
      <alignment vertical="center"/>
    </xf>
    <xf numFmtId="0" fontId="8" fillId="4" borderId="10" xfId="0" applyFont="1" applyFill="1" applyBorder="1" applyAlignment="1">
      <alignment horizontal="centerContinuous" vertical="center"/>
    </xf>
    <xf numFmtId="0" fontId="7" fillId="4" borderId="13" xfId="0" applyFont="1" applyFill="1" applyBorder="1" applyAlignment="1">
      <alignment vertical="center" wrapText="1"/>
    </xf>
    <xf numFmtId="0" fontId="7" fillId="4" borderId="14" xfId="0" applyFont="1" applyFill="1" applyBorder="1" applyAlignment="1" applyProtection="1">
      <alignment/>
      <protection/>
    </xf>
    <xf numFmtId="0" fontId="7" fillId="4" borderId="15" xfId="0" applyFont="1" applyFill="1" applyBorder="1" applyAlignment="1" applyProtection="1">
      <alignment/>
      <protection/>
    </xf>
    <xf numFmtId="0" fontId="7" fillId="4" borderId="16" xfId="0" applyFont="1" applyFill="1" applyBorder="1" applyAlignment="1" applyProtection="1">
      <alignment/>
      <protection/>
    </xf>
    <xf numFmtId="0" fontId="8" fillId="4" borderId="17" xfId="0" applyFont="1" applyFill="1" applyBorder="1" applyAlignment="1" applyProtection="1">
      <alignment/>
      <protection/>
    </xf>
    <xf numFmtId="0" fontId="7" fillId="4" borderId="0" xfId="0" applyFont="1" applyFill="1" applyBorder="1" applyAlignment="1" applyProtection="1">
      <alignment/>
      <protection/>
    </xf>
    <xf numFmtId="0" fontId="7" fillId="4" borderId="18" xfId="0" applyFont="1" applyFill="1" applyBorder="1" applyAlignment="1" applyProtection="1">
      <alignment/>
      <protection/>
    </xf>
    <xf numFmtId="0" fontId="7" fillId="4" borderId="17" xfId="0" applyFont="1" applyFill="1" applyBorder="1" applyAlignment="1" applyProtection="1">
      <alignment/>
      <protection/>
    </xf>
    <xf numFmtId="0" fontId="7" fillId="4" borderId="17" xfId="0" applyFont="1" applyFill="1" applyBorder="1" applyAlignment="1">
      <alignment/>
    </xf>
    <xf numFmtId="0" fontId="7" fillId="4" borderId="19" xfId="0" applyFont="1" applyFill="1" applyBorder="1" applyAlignment="1">
      <alignment/>
    </xf>
    <xf numFmtId="0" fontId="7" fillId="4" borderId="20" xfId="0" applyFont="1" applyFill="1" applyBorder="1" applyAlignment="1">
      <alignment/>
    </xf>
    <xf numFmtId="0" fontId="7" fillId="4" borderId="21" xfId="0" applyFont="1" applyFill="1" applyBorder="1" applyAlignment="1">
      <alignment/>
    </xf>
    <xf numFmtId="0" fontId="5" fillId="0" borderId="0" xfId="20" applyAlignment="1">
      <alignment/>
    </xf>
    <xf numFmtId="0" fontId="7" fillId="4" borderId="22" xfId="0" applyFont="1" applyFill="1" applyBorder="1" applyAlignment="1">
      <alignment vertical="center" wrapText="1"/>
    </xf>
    <xf numFmtId="9" fontId="7" fillId="0" borderId="0" xfId="22" applyFont="1" applyAlignment="1">
      <alignment/>
    </xf>
    <xf numFmtId="0" fontId="0" fillId="5" borderId="23" xfId="0" applyFill="1" applyBorder="1" applyAlignment="1">
      <alignment/>
    </xf>
    <xf numFmtId="0" fontId="0" fillId="5" borderId="24" xfId="0" applyFill="1" applyBorder="1" applyAlignment="1">
      <alignment/>
    </xf>
    <xf numFmtId="0" fontId="0" fillId="5" borderId="25" xfId="0" applyFill="1" applyBorder="1" applyAlignment="1">
      <alignment/>
    </xf>
    <xf numFmtId="0" fontId="0" fillId="5" borderId="26" xfId="0" applyFill="1" applyBorder="1" applyAlignment="1">
      <alignment/>
    </xf>
    <xf numFmtId="0" fontId="0" fillId="5" borderId="27" xfId="0" applyFill="1" applyBorder="1" applyAlignment="1">
      <alignment/>
    </xf>
    <xf numFmtId="0" fontId="0" fillId="5" borderId="28" xfId="0" applyFill="1" applyBorder="1" applyAlignment="1">
      <alignment/>
    </xf>
    <xf numFmtId="0" fontId="0" fillId="5" borderId="29" xfId="0" applyFill="1" applyBorder="1" applyAlignment="1">
      <alignment/>
    </xf>
    <xf numFmtId="0" fontId="0" fillId="5" borderId="30" xfId="0" applyFill="1" applyBorder="1" applyAlignment="1">
      <alignment/>
    </xf>
    <xf numFmtId="0" fontId="0" fillId="5" borderId="31" xfId="0" applyFill="1" applyBorder="1" applyAlignment="1">
      <alignment/>
    </xf>
    <xf numFmtId="0" fontId="0" fillId="5" borderId="32" xfId="0" applyFill="1" applyBorder="1" applyAlignment="1">
      <alignment/>
    </xf>
    <xf numFmtId="0" fontId="0" fillId="5" borderId="33" xfId="0" applyFill="1" applyBorder="1" applyAlignment="1">
      <alignment/>
    </xf>
    <xf numFmtId="0" fontId="0" fillId="0" borderId="0" xfId="0" applyFill="1" applyAlignment="1">
      <alignment/>
    </xf>
    <xf numFmtId="0" fontId="0" fillId="5" borderId="23" xfId="0" applyNumberFormat="1" applyFill="1" applyBorder="1" applyAlignment="1">
      <alignment/>
    </xf>
    <xf numFmtId="0" fontId="5" fillId="5" borderId="23" xfId="20" applyFill="1" applyBorder="1" applyAlignment="1">
      <alignment/>
    </xf>
    <xf numFmtId="0" fontId="13" fillId="4" borderId="11" xfId="20" applyFont="1" applyFill="1" applyBorder="1" applyAlignment="1">
      <alignment vertical="center"/>
    </xf>
    <xf numFmtId="0" fontId="13" fillId="4" borderId="13" xfId="20" applyFont="1" applyFill="1" applyBorder="1" applyAlignment="1">
      <alignment vertical="center"/>
    </xf>
    <xf numFmtId="0" fontId="14" fillId="5" borderId="23" xfId="0" applyFont="1" applyFill="1" applyBorder="1" applyAlignment="1">
      <alignment/>
    </xf>
    <xf numFmtId="0" fontId="0" fillId="0" borderId="0" xfId="0" applyNumberFormat="1" applyFill="1" applyAlignment="1">
      <alignment/>
    </xf>
    <xf numFmtId="0" fontId="7" fillId="6" borderId="34" xfId="0" applyFont="1" applyFill="1" applyBorder="1" applyAlignment="1">
      <alignment/>
    </xf>
    <xf numFmtId="9" fontId="7" fillId="6" borderId="35" xfId="22" applyFont="1" applyFill="1" applyBorder="1" applyAlignment="1">
      <alignment/>
    </xf>
    <xf numFmtId="0" fontId="7" fillId="6" borderId="36" xfId="0" applyFont="1" applyFill="1" applyBorder="1" applyAlignment="1">
      <alignment/>
    </xf>
    <xf numFmtId="0" fontId="8" fillId="0" borderId="0" xfId="0" applyFont="1" applyAlignment="1">
      <alignment/>
    </xf>
    <xf numFmtId="9" fontId="7" fillId="0" borderId="0" xfId="0" applyNumberFormat="1" applyFont="1" applyAlignment="1">
      <alignment/>
    </xf>
    <xf numFmtId="9" fontId="7" fillId="2" borderId="11" xfId="0" applyNumberFormat="1" applyFont="1" applyFill="1" applyBorder="1" applyAlignment="1" applyProtection="1">
      <alignment horizontal="right" vertical="center" indent="1"/>
      <protection/>
    </xf>
    <xf numFmtId="0" fontId="17" fillId="5" borderId="30" xfId="0" applyFont="1" applyFill="1" applyBorder="1" applyAlignment="1">
      <alignment/>
    </xf>
    <xf numFmtId="0" fontId="17" fillId="5" borderId="23" xfId="0" applyFont="1" applyFill="1" applyBorder="1" applyAlignment="1">
      <alignment/>
    </xf>
    <xf numFmtId="0" fontId="18" fillId="5" borderId="2" xfId="0" applyFont="1" applyFill="1" applyBorder="1" applyAlignment="1">
      <alignment/>
    </xf>
    <xf numFmtId="0" fontId="6" fillId="0" borderId="0" xfId="21" applyFont="1" applyAlignment="1">
      <alignment horizontal="centerContinuous"/>
      <protection/>
    </xf>
    <xf numFmtId="0" fontId="7" fillId="0" borderId="0" xfId="21" applyFont="1" applyAlignment="1">
      <alignment horizontal="centerContinuous"/>
      <protection/>
    </xf>
    <xf numFmtId="0" fontId="7" fillId="0" borderId="0" xfId="21" applyFont="1">
      <alignment/>
      <protection/>
    </xf>
    <xf numFmtId="0" fontId="0" fillId="0" borderId="0" xfId="21">
      <alignment/>
      <protection/>
    </xf>
    <xf numFmtId="0" fontId="6" fillId="0" borderId="0" xfId="21" applyFont="1" applyAlignment="1">
      <alignment/>
      <protection/>
    </xf>
    <xf numFmtId="3" fontId="7" fillId="5" borderId="37" xfId="21" applyNumberFormat="1" applyFont="1" applyFill="1" applyBorder="1" applyAlignment="1" applyProtection="1">
      <alignment horizontal="left" vertical="center" indent="1"/>
      <protection locked="0"/>
    </xf>
    <xf numFmtId="3" fontId="7" fillId="5" borderId="38" xfId="21" applyNumberFormat="1" applyFont="1" applyFill="1" applyBorder="1" applyAlignment="1" applyProtection="1">
      <alignment horizontal="left" vertical="center" indent="1"/>
      <protection locked="0"/>
    </xf>
    <xf numFmtId="3" fontId="7" fillId="5" borderId="39" xfId="21" applyNumberFormat="1" applyFont="1" applyFill="1" applyBorder="1" applyAlignment="1" applyProtection="1">
      <alignment horizontal="left" vertical="center" indent="1"/>
      <protection locked="0"/>
    </xf>
    <xf numFmtId="3" fontId="7" fillId="3" borderId="4" xfId="21" applyNumberFormat="1" applyFont="1" applyFill="1" applyBorder="1" applyAlignment="1" applyProtection="1">
      <alignment horizontal="left" vertical="center" indent="1"/>
      <protection/>
    </xf>
    <xf numFmtId="3" fontId="7" fillId="3" borderId="5" xfId="21" applyNumberFormat="1" applyFont="1" applyFill="1" applyBorder="1" applyAlignment="1" applyProtection="1">
      <alignment horizontal="right" vertical="center" indent="1"/>
      <protection/>
    </xf>
    <xf numFmtId="3" fontId="7" fillId="3" borderId="6" xfId="21" applyNumberFormat="1" applyFont="1" applyFill="1" applyBorder="1" applyAlignment="1" applyProtection="1">
      <alignment horizontal="right" vertical="center" indent="1"/>
      <protection/>
    </xf>
    <xf numFmtId="0" fontId="8" fillId="4" borderId="7" xfId="21" applyFont="1" applyFill="1" applyBorder="1" applyAlignment="1">
      <alignment horizontal="left" vertical="center"/>
      <protection/>
    </xf>
    <xf numFmtId="0" fontId="0" fillId="0" borderId="0" xfId="21" applyAlignment="1">
      <alignment vertical="center"/>
      <protection/>
    </xf>
    <xf numFmtId="0" fontId="8" fillId="4" borderId="7" xfId="21" applyFont="1" applyFill="1" applyBorder="1" applyAlignment="1">
      <alignment horizontal="centerContinuous" vertical="center" wrapText="1"/>
      <protection/>
    </xf>
    <xf numFmtId="0" fontId="8" fillId="4" borderId="8" xfId="21" applyFont="1" applyFill="1" applyBorder="1" applyAlignment="1">
      <alignment horizontal="centerContinuous"/>
      <protection/>
    </xf>
    <xf numFmtId="0" fontId="8" fillId="4" borderId="9" xfId="21" applyFont="1" applyFill="1" applyBorder="1" applyAlignment="1">
      <alignment horizontal="centerContinuous"/>
      <protection/>
    </xf>
    <xf numFmtId="0" fontId="8" fillId="4" borderId="10" xfId="21" applyFont="1" applyFill="1" applyBorder="1" applyAlignment="1">
      <alignment horizontal="centerContinuous"/>
      <protection/>
    </xf>
    <xf numFmtId="0" fontId="7" fillId="4" borderId="11" xfId="21" applyFont="1" applyFill="1" applyBorder="1" applyAlignment="1">
      <alignment vertical="center" wrapText="1"/>
      <protection/>
    </xf>
    <xf numFmtId="0" fontId="7" fillId="4" borderId="13" xfId="21" applyFont="1" applyFill="1" applyBorder="1" applyAlignment="1">
      <alignment vertical="center" wrapText="1"/>
      <protection/>
    </xf>
    <xf numFmtId="0" fontId="8" fillId="4" borderId="10" xfId="21" applyFont="1" applyFill="1" applyBorder="1" applyAlignment="1">
      <alignment horizontal="centerContinuous" vertical="center"/>
      <protection/>
    </xf>
    <xf numFmtId="0" fontId="7" fillId="0" borderId="0" xfId="21" applyFont="1" applyAlignment="1">
      <alignment vertical="center"/>
      <protection/>
    </xf>
    <xf numFmtId="0" fontId="7" fillId="4" borderId="13" xfId="21" applyFont="1" applyFill="1" applyBorder="1" applyAlignment="1">
      <alignment vertical="center"/>
      <protection/>
    </xf>
    <xf numFmtId="0" fontId="0" fillId="0" borderId="0" xfId="21" applyAlignment="1">
      <alignment horizontal="left" indent="1"/>
      <protection/>
    </xf>
    <xf numFmtId="9" fontId="7" fillId="2" borderId="11" xfId="21" applyNumberFormat="1" applyFont="1" applyFill="1" applyBorder="1" applyAlignment="1" applyProtection="1">
      <alignment horizontal="right" vertical="center" indent="1"/>
      <protection/>
    </xf>
    <xf numFmtId="0" fontId="7" fillId="4" borderId="40" xfId="21" applyFont="1" applyFill="1" applyBorder="1" applyAlignment="1">
      <alignment vertical="center" wrapText="1"/>
      <protection/>
    </xf>
    <xf numFmtId="3" fontId="7" fillId="2" borderId="40" xfId="21" applyNumberFormat="1" applyFont="1" applyFill="1" applyBorder="1" applyAlignment="1" applyProtection="1">
      <alignment horizontal="right" vertical="center" indent="1"/>
      <protection/>
    </xf>
    <xf numFmtId="0" fontId="7" fillId="4" borderId="12" xfId="21" applyFont="1" applyFill="1" applyBorder="1" applyAlignment="1">
      <alignment vertical="center" wrapText="1"/>
      <protection/>
    </xf>
    <xf numFmtId="165" fontId="7" fillId="2" borderId="12" xfId="21" applyNumberFormat="1" applyFont="1" applyFill="1" applyBorder="1" applyAlignment="1" applyProtection="1">
      <alignment horizontal="right" vertical="center" indent="1"/>
      <protection/>
    </xf>
    <xf numFmtId="0" fontId="7" fillId="4" borderId="22" xfId="21" applyFont="1" applyFill="1" applyBorder="1" applyAlignment="1">
      <alignment vertical="center"/>
      <protection/>
    </xf>
    <xf numFmtId="0" fontId="7" fillId="4" borderId="14" xfId="21" applyFont="1" applyFill="1" applyBorder="1" applyProtection="1">
      <alignment/>
      <protection/>
    </xf>
    <xf numFmtId="0" fontId="7" fillId="4" borderId="15" xfId="21" applyFont="1" applyFill="1" applyBorder="1" applyProtection="1">
      <alignment/>
      <protection/>
    </xf>
    <xf numFmtId="0" fontId="7" fillId="4" borderId="16" xfId="21" applyFont="1" applyFill="1" applyBorder="1" applyProtection="1">
      <alignment/>
      <protection/>
    </xf>
    <xf numFmtId="0" fontId="8" fillId="4" borderId="17" xfId="21" applyFont="1" applyFill="1" applyBorder="1" applyProtection="1">
      <alignment/>
      <protection/>
    </xf>
    <xf numFmtId="0" fontId="7" fillId="4" borderId="0" xfId="21" applyFont="1" applyFill="1" applyBorder="1" applyProtection="1">
      <alignment/>
      <protection/>
    </xf>
    <xf numFmtId="0" fontId="7" fillId="4" borderId="18" xfId="21" applyFont="1" applyFill="1" applyBorder="1" applyProtection="1">
      <alignment/>
      <protection/>
    </xf>
    <xf numFmtId="0" fontId="7" fillId="4" borderId="17" xfId="21" applyFont="1" applyFill="1" applyBorder="1" applyProtection="1">
      <alignment/>
      <protection/>
    </xf>
    <xf numFmtId="0" fontId="7" fillId="4" borderId="17" xfId="21" applyFont="1" applyFill="1" applyBorder="1">
      <alignment/>
      <protection/>
    </xf>
    <xf numFmtId="0" fontId="7" fillId="4" borderId="19" xfId="21" applyFont="1" applyFill="1" applyBorder="1">
      <alignment/>
      <protection/>
    </xf>
    <xf numFmtId="0" fontId="7" fillId="4" borderId="20" xfId="21" applyFont="1" applyFill="1" applyBorder="1">
      <alignment/>
      <protection/>
    </xf>
    <xf numFmtId="0" fontId="7" fillId="4" borderId="21" xfId="21" applyFont="1" applyFill="1" applyBorder="1">
      <alignment/>
      <protection/>
    </xf>
    <xf numFmtId="3" fontId="7" fillId="0" borderId="0" xfId="21" applyNumberFormat="1" applyFont="1">
      <alignment/>
      <protection/>
    </xf>
    <xf numFmtId="179" fontId="7" fillId="0" borderId="0" xfId="21" applyNumberFormat="1" applyFont="1">
      <alignment/>
      <protection/>
    </xf>
    <xf numFmtId="0" fontId="11" fillId="0" borderId="0" xfId="21" applyFont="1" applyAlignment="1">
      <alignment horizontal="centerContinuous"/>
      <protection/>
    </xf>
    <xf numFmtId="0" fontId="12" fillId="0" borderId="0" xfId="21" applyFont="1">
      <alignment/>
      <protection/>
    </xf>
    <xf numFmtId="3" fontId="12" fillId="0" borderId="0" xfId="21" applyNumberFormat="1" applyFont="1">
      <alignment/>
      <protection/>
    </xf>
    <xf numFmtId="1" fontId="0" fillId="0" borderId="0" xfId="21" applyNumberFormat="1">
      <alignment/>
      <protection/>
    </xf>
    <xf numFmtId="0" fontId="11" fillId="0" borderId="0" xfId="21" applyFont="1">
      <alignment/>
      <protection/>
    </xf>
    <xf numFmtId="0" fontId="0" fillId="0" borderId="0" xfId="21" applyAlignment="1">
      <alignment horizontal="centerContinuous"/>
      <protection/>
    </xf>
    <xf numFmtId="0" fontId="7" fillId="4" borderId="12" xfId="21" applyFont="1" applyFill="1" applyBorder="1" applyAlignment="1">
      <alignment vertical="center"/>
      <protection/>
    </xf>
    <xf numFmtId="165" fontId="7" fillId="2" borderId="13" xfId="21" applyNumberFormat="1" applyFont="1" applyFill="1" applyBorder="1" applyAlignment="1" applyProtection="1">
      <alignment horizontal="right" vertical="center" indent="1"/>
      <protection/>
    </xf>
    <xf numFmtId="0" fontId="13" fillId="4" borderId="41" xfId="20" applyFont="1" applyFill="1" applyBorder="1" applyAlignment="1">
      <alignment vertical="center"/>
    </xf>
    <xf numFmtId="0" fontId="13" fillId="4" borderId="12" xfId="20" applyFont="1" applyFill="1" applyBorder="1" applyAlignment="1">
      <alignment vertical="center"/>
    </xf>
    <xf numFmtId="0" fontId="7" fillId="4" borderId="40" xfId="21" applyFont="1" applyFill="1" applyBorder="1" applyAlignment="1">
      <alignment vertical="center"/>
      <protection/>
    </xf>
    <xf numFmtId="3" fontId="7" fillId="5" borderId="12" xfId="21" applyNumberFormat="1" applyFont="1" applyFill="1" applyBorder="1" applyAlignment="1" applyProtection="1">
      <alignment horizontal="right" vertical="center" indent="1"/>
      <protection locked="0"/>
    </xf>
    <xf numFmtId="0" fontId="0" fillId="5" borderId="23" xfId="0" applyFont="1" applyFill="1" applyBorder="1" applyAlignment="1">
      <alignment/>
    </xf>
    <xf numFmtId="0" fontId="2" fillId="5" borderId="23" xfId="0" applyFont="1" applyFill="1" applyBorder="1" applyAlignment="1">
      <alignment/>
    </xf>
    <xf numFmtId="0" fontId="0" fillId="5" borderId="42" xfId="0" applyFill="1" applyBorder="1" applyAlignment="1">
      <alignment/>
    </xf>
    <xf numFmtId="0" fontId="0" fillId="5" borderId="43" xfId="0" applyFill="1" applyBorder="1" applyAlignment="1">
      <alignment/>
    </xf>
    <xf numFmtId="0" fontId="0" fillId="5" borderId="44" xfId="0" applyFill="1" applyBorder="1" applyAlignment="1">
      <alignment/>
    </xf>
    <xf numFmtId="0" fontId="0" fillId="0" borderId="0" xfId="0" applyBorder="1" applyAlignment="1">
      <alignment vertical="center" wrapText="1"/>
    </xf>
    <xf numFmtId="9" fontId="7" fillId="2" borderId="2" xfId="22" applyFont="1" applyFill="1" applyBorder="1" applyAlignment="1">
      <alignment horizontal="left" vertical="center" indent="1"/>
    </xf>
    <xf numFmtId="3" fontId="7" fillId="3" borderId="5" xfId="0" applyNumberFormat="1" applyFont="1" applyFill="1" applyBorder="1" applyAlignment="1" applyProtection="1">
      <alignment horizontal="left" vertical="center" indent="1"/>
      <protection/>
    </xf>
    <xf numFmtId="0" fontId="8" fillId="4" borderId="45" xfId="0" applyFont="1" applyFill="1" applyBorder="1" applyAlignment="1">
      <alignment horizontal="centerContinuous"/>
    </xf>
    <xf numFmtId="0" fontId="7" fillId="4" borderId="7" xfId="0" applyFont="1" applyFill="1" applyBorder="1" applyAlignment="1">
      <alignment vertical="center" wrapText="1"/>
    </xf>
    <xf numFmtId="0" fontId="7" fillId="4" borderId="7" xfId="0" applyFont="1" applyFill="1" applyBorder="1" applyAlignment="1">
      <alignment horizontal="center" vertical="center" wrapText="1"/>
    </xf>
    <xf numFmtId="0" fontId="7" fillId="4" borderId="12" xfId="0" applyFont="1" applyFill="1" applyBorder="1" applyAlignment="1">
      <alignment vertical="center"/>
    </xf>
    <xf numFmtId="4" fontId="7" fillId="2" borderId="12" xfId="0" applyNumberFormat="1" applyFont="1" applyFill="1" applyBorder="1" applyAlignment="1" applyProtection="1">
      <alignment horizontal="right" vertical="center" indent="1"/>
      <protection/>
    </xf>
    <xf numFmtId="165" fontId="7" fillId="2" borderId="13" xfId="22" applyNumberFormat="1" applyFont="1" applyFill="1" applyBorder="1" applyAlignment="1" applyProtection="1">
      <alignment horizontal="right" vertical="center" indent="1"/>
      <protection/>
    </xf>
    <xf numFmtId="0" fontId="8" fillId="4" borderId="8" xfId="0" applyFont="1" applyFill="1" applyBorder="1" applyAlignment="1">
      <alignment horizontal="centerContinuous" vertical="center"/>
    </xf>
    <xf numFmtId="3" fontId="7" fillId="5" borderId="13" xfId="0" applyNumberFormat="1" applyFont="1" applyFill="1" applyBorder="1" applyAlignment="1" applyProtection="1">
      <alignment horizontal="right" vertical="center" indent="1"/>
      <protection locked="0"/>
    </xf>
    <xf numFmtId="3" fontId="7" fillId="5" borderId="12" xfId="0" applyNumberFormat="1" applyFont="1" applyFill="1" applyBorder="1" applyAlignment="1" applyProtection="1">
      <alignment horizontal="right" vertical="center" indent="1"/>
      <protection locked="0"/>
    </xf>
    <xf numFmtId="3" fontId="7" fillId="5" borderId="41" xfId="0" applyNumberFormat="1" applyFont="1" applyFill="1" applyBorder="1" applyAlignment="1" applyProtection="1">
      <alignment horizontal="right" vertical="center" indent="1"/>
      <protection locked="0"/>
    </xf>
    <xf numFmtId="167" fontId="7" fillId="3" borderId="7" xfId="22" applyNumberFormat="1" applyFont="1" applyFill="1" applyBorder="1" applyAlignment="1" applyProtection="1">
      <alignment horizontal="right" vertical="center" indent="1"/>
      <protection/>
    </xf>
    <xf numFmtId="3" fontId="7" fillId="2" borderId="12" xfId="21" applyNumberFormat="1" applyFont="1" applyFill="1" applyBorder="1" applyAlignment="1" applyProtection="1">
      <alignment horizontal="right" vertical="center" indent="1"/>
      <protection/>
    </xf>
    <xf numFmtId="3" fontId="7" fillId="5" borderId="37" xfId="0" applyNumberFormat="1" applyFont="1" applyFill="1" applyBorder="1" applyAlignment="1" applyProtection="1">
      <alignment horizontal="left" vertical="center" indent="1"/>
      <protection/>
    </xf>
    <xf numFmtId="3" fontId="7" fillId="5" borderId="38" xfId="0" applyNumberFormat="1" applyFont="1" applyFill="1" applyBorder="1" applyAlignment="1" applyProtection="1">
      <alignment horizontal="left" vertical="center" indent="1"/>
      <protection/>
    </xf>
    <xf numFmtId="3" fontId="7" fillId="5" borderId="39" xfId="0" applyNumberFormat="1" applyFont="1" applyFill="1" applyBorder="1" applyAlignment="1" applyProtection="1">
      <alignment horizontal="left" vertical="center" indent="1"/>
      <protection/>
    </xf>
    <xf numFmtId="0" fontId="1" fillId="2" borderId="8" xfId="0" applyFont="1" applyFill="1" applyBorder="1" applyAlignment="1">
      <alignment/>
    </xf>
    <xf numFmtId="0" fontId="1" fillId="2" borderId="10" xfId="0" applyFont="1" applyFill="1" applyBorder="1" applyAlignment="1">
      <alignment/>
    </xf>
    <xf numFmtId="4" fontId="7" fillId="2" borderId="22" xfId="0" applyNumberFormat="1" applyFont="1" applyFill="1" applyBorder="1" applyAlignment="1" applyProtection="1">
      <alignment horizontal="right" vertical="center" indent="1"/>
      <protection/>
    </xf>
    <xf numFmtId="164" fontId="7" fillId="0" borderId="0" xfId="0" applyNumberFormat="1" applyFont="1" applyAlignment="1">
      <alignment/>
    </xf>
    <xf numFmtId="0" fontId="21" fillId="5" borderId="43" xfId="0" applyFont="1" applyFill="1" applyBorder="1" applyAlignment="1">
      <alignment/>
    </xf>
    <xf numFmtId="0" fontId="21" fillId="5" borderId="23" xfId="0" applyFont="1" applyFill="1" applyBorder="1" applyAlignment="1">
      <alignment/>
    </xf>
    <xf numFmtId="0" fontId="6" fillId="0" borderId="0" xfId="0" applyFont="1" applyAlignment="1">
      <alignment horizontal="left"/>
    </xf>
    <xf numFmtId="0" fontId="24" fillId="0" borderId="0" xfId="0" applyFont="1" applyAlignment="1">
      <alignment horizontal="left"/>
    </xf>
    <xf numFmtId="0" fontId="13" fillId="4" borderId="12" xfId="21" applyFont="1" applyFill="1" applyBorder="1" applyAlignment="1">
      <alignment vertical="center" wrapText="1"/>
      <protection/>
    </xf>
    <xf numFmtId="0" fontId="13" fillId="4" borderId="13" xfId="21" applyFont="1" applyFill="1" applyBorder="1" applyAlignment="1">
      <alignment vertical="center" wrapText="1"/>
      <protection/>
    </xf>
    <xf numFmtId="165" fontId="13" fillId="2" borderId="12" xfId="21" applyNumberFormat="1" applyFont="1" applyFill="1" applyBorder="1" applyAlignment="1" applyProtection="1">
      <alignment horizontal="right" vertical="center" indent="1"/>
      <protection/>
    </xf>
    <xf numFmtId="0" fontId="13" fillId="4" borderId="41" xfId="21" applyFont="1" applyFill="1" applyBorder="1" applyAlignment="1">
      <alignment vertical="center" wrapText="1"/>
      <protection/>
    </xf>
    <xf numFmtId="0" fontId="7" fillId="4" borderId="41" xfId="0" applyFont="1" applyFill="1" applyBorder="1" applyAlignment="1">
      <alignment vertical="center" wrapText="1"/>
    </xf>
    <xf numFmtId="0" fontId="25" fillId="0" borderId="0" xfId="0" applyFont="1" applyAlignment="1">
      <alignment horizontal="centerContinuous"/>
    </xf>
    <xf numFmtId="0" fontId="21" fillId="2" borderId="46" xfId="0" applyFont="1" applyFill="1" applyBorder="1" applyAlignment="1">
      <alignment vertical="center"/>
    </xf>
    <xf numFmtId="0" fontId="21" fillId="2" borderId="47" xfId="0" applyFont="1" applyFill="1" applyBorder="1" applyAlignment="1">
      <alignment vertical="center"/>
    </xf>
    <xf numFmtId="0" fontId="0" fillId="2" borderId="48" xfId="0" applyFill="1" applyBorder="1" applyAlignment="1">
      <alignment vertical="center"/>
    </xf>
    <xf numFmtId="0" fontId="0" fillId="2" borderId="49" xfId="0" applyFill="1" applyBorder="1" applyAlignment="1">
      <alignment horizontal="left" vertical="center"/>
    </xf>
    <xf numFmtId="0" fontId="0" fillId="2" borderId="47" xfId="0" applyFill="1" applyBorder="1" applyAlignment="1">
      <alignment horizontal="left" vertical="center"/>
    </xf>
    <xf numFmtId="0" fontId="0" fillId="2" borderId="48" xfId="0" applyFill="1" applyBorder="1" applyAlignment="1">
      <alignment horizontal="left" vertical="center"/>
    </xf>
    <xf numFmtId="0" fontId="21" fillId="2" borderId="49" xfId="0" applyFont="1" applyFill="1" applyBorder="1" applyAlignment="1">
      <alignment horizontal="left" vertical="center"/>
    </xf>
    <xf numFmtId="0" fontId="0" fillId="2" borderId="50" xfId="0" applyFill="1" applyBorder="1" applyAlignment="1">
      <alignment horizontal="left" vertical="center"/>
    </xf>
    <xf numFmtId="0" fontId="21" fillId="2" borderId="47" xfId="0" applyFont="1" applyFill="1" applyBorder="1" applyAlignment="1">
      <alignment horizontal="left" vertical="center"/>
    </xf>
    <xf numFmtId="165" fontId="7" fillId="3" borderId="7" xfId="22" applyNumberFormat="1" applyFont="1" applyFill="1" applyBorder="1" applyAlignment="1" applyProtection="1">
      <alignment horizontal="right" vertical="center" indent="1"/>
      <protection/>
    </xf>
    <xf numFmtId="171" fontId="7" fillId="2" borderId="12" xfId="22" applyNumberFormat="1" applyFont="1" applyFill="1" applyBorder="1" applyAlignment="1" applyProtection="1">
      <alignment horizontal="right" vertical="center" indent="1"/>
      <protection/>
    </xf>
    <xf numFmtId="0" fontId="5" fillId="0" borderId="0" xfId="20" applyAlignment="1">
      <alignment/>
    </xf>
    <xf numFmtId="0" fontId="5" fillId="0" borderId="0" xfId="20" applyAlignment="1">
      <alignment horizontal="right"/>
    </xf>
    <xf numFmtId="165" fontId="7" fillId="2" borderId="40" xfId="21" applyNumberFormat="1" applyFont="1" applyFill="1" applyBorder="1" applyAlignment="1" applyProtection="1">
      <alignment horizontal="right" vertical="center" indent="1"/>
      <protection/>
    </xf>
    <xf numFmtId="9" fontId="7" fillId="2" borderId="12" xfId="22" applyFont="1" applyFill="1" applyBorder="1" applyAlignment="1" applyProtection="1">
      <alignment horizontal="right" vertical="center" indent="1"/>
      <protection/>
    </xf>
    <xf numFmtId="3" fontId="7" fillId="5" borderId="12" xfId="22" applyNumberFormat="1" applyFont="1" applyFill="1" applyBorder="1" applyAlignment="1" applyProtection="1">
      <alignment horizontal="right" vertical="center" indent="1"/>
      <protection locked="0"/>
    </xf>
    <xf numFmtId="3" fontId="7" fillId="5" borderId="13" xfId="22" applyNumberFormat="1" applyFont="1" applyFill="1" applyBorder="1" applyAlignment="1" applyProtection="1">
      <alignment horizontal="right" vertical="center" indent="1"/>
      <protection locked="0"/>
    </xf>
    <xf numFmtId="3" fontId="13" fillId="5" borderId="13" xfId="22" applyNumberFormat="1" applyFont="1" applyFill="1" applyBorder="1" applyAlignment="1" applyProtection="1">
      <alignment horizontal="right" vertical="center" indent="1"/>
      <protection locked="0"/>
    </xf>
    <xf numFmtId="171" fontId="13" fillId="3" borderId="7" xfId="22" applyNumberFormat="1" applyFont="1" applyFill="1" applyBorder="1" applyAlignment="1" applyProtection="1">
      <alignment horizontal="right" vertical="center" indent="1"/>
      <protection/>
    </xf>
    <xf numFmtId="4" fontId="7" fillId="2" borderId="41" xfId="0" applyNumberFormat="1" applyFont="1" applyFill="1" applyBorder="1" applyAlignment="1" applyProtection="1">
      <alignment horizontal="right" vertical="center" indent="1"/>
      <protection/>
    </xf>
    <xf numFmtId="171" fontId="13" fillId="2" borderId="12" xfId="22" applyNumberFormat="1" applyFont="1" applyFill="1" applyBorder="1" applyAlignment="1" applyProtection="1">
      <alignment horizontal="right" vertical="center" indent="1"/>
      <protection/>
    </xf>
    <xf numFmtId="0" fontId="7" fillId="4" borderId="11" xfId="21" applyFont="1" applyFill="1" applyBorder="1" applyAlignment="1">
      <alignment horizontal="left" vertical="center" wrapText="1"/>
      <protection/>
    </xf>
    <xf numFmtId="0" fontId="7" fillId="3" borderId="11" xfId="21" applyFont="1" applyFill="1" applyBorder="1" applyAlignment="1">
      <alignment horizontal="center" vertical="center" wrapText="1"/>
      <protection/>
    </xf>
    <xf numFmtId="0" fontId="7" fillId="4" borderId="17" xfId="0" applyFont="1" applyFill="1" applyBorder="1" applyAlignment="1" applyProtection="1">
      <alignment horizontal="left" indent="1"/>
      <protection/>
    </xf>
    <xf numFmtId="0" fontId="7" fillId="4" borderId="17" xfId="0" applyFont="1" applyFill="1" applyBorder="1" applyAlignment="1">
      <alignment horizontal="left" indent="1"/>
    </xf>
    <xf numFmtId="0" fontId="7" fillId="0" borderId="51" xfId="21" applyFont="1" applyBorder="1">
      <alignment/>
      <protection/>
    </xf>
    <xf numFmtId="0" fontId="7" fillId="0" borderId="51" xfId="21" applyFont="1" applyBorder="1" applyAlignment="1">
      <alignment vertical="center"/>
      <protection/>
    </xf>
    <xf numFmtId="171" fontId="7" fillId="3" borderId="7" xfId="22" applyNumberFormat="1" applyFont="1" applyFill="1" applyBorder="1" applyAlignment="1" applyProtection="1">
      <alignment horizontal="right" vertical="center" indent="1"/>
      <protection/>
    </xf>
    <xf numFmtId="3" fontId="7" fillId="5" borderId="40" xfId="0" applyNumberFormat="1" applyFont="1" applyFill="1" applyBorder="1" applyAlignment="1" applyProtection="1">
      <alignment horizontal="right" vertical="center" indent="1"/>
      <protection/>
    </xf>
    <xf numFmtId="3" fontId="7" fillId="5" borderId="11" xfId="0" applyNumberFormat="1" applyFont="1" applyFill="1" applyBorder="1" applyAlignment="1" applyProtection="1">
      <alignment horizontal="right" vertical="center" indent="1"/>
      <protection/>
    </xf>
    <xf numFmtId="0" fontId="7" fillId="0" borderId="0" xfId="0" applyFont="1" applyBorder="1" applyAlignment="1">
      <alignment/>
    </xf>
    <xf numFmtId="171" fontId="7" fillId="2" borderId="41" xfId="22" applyNumberFormat="1" applyFont="1" applyFill="1" applyBorder="1" applyAlignment="1" applyProtection="1">
      <alignment horizontal="right" vertical="center" indent="1"/>
      <protection/>
    </xf>
    <xf numFmtId="0" fontId="7" fillId="0" borderId="51" xfId="0" applyFont="1" applyBorder="1" applyAlignment="1">
      <alignment vertical="center"/>
    </xf>
    <xf numFmtId="0" fontId="7" fillId="0" borderId="51" xfId="0" applyFont="1" applyBorder="1" applyAlignment="1">
      <alignment/>
    </xf>
    <xf numFmtId="0" fontId="28" fillId="0" borderId="0" xfId="21" applyFont="1">
      <alignment/>
      <protection/>
    </xf>
    <xf numFmtId="0" fontId="5" fillId="5" borderId="52" xfId="20" applyFill="1" applyBorder="1" applyAlignment="1">
      <alignment horizontal="left"/>
    </xf>
    <xf numFmtId="0" fontId="5" fillId="5" borderId="23" xfId="20" applyFill="1" applyBorder="1" applyAlignment="1">
      <alignment horizontal="left"/>
    </xf>
    <xf numFmtId="0" fontId="5" fillId="2" borderId="53" xfId="20" applyFill="1" applyBorder="1" applyAlignment="1">
      <alignment vertical="center"/>
    </xf>
    <xf numFmtId="0" fontId="5" fillId="2" borderId="54" xfId="20" applyFill="1" applyBorder="1" applyAlignment="1">
      <alignment vertical="center"/>
    </xf>
    <xf numFmtId="0" fontId="5" fillId="2" borderId="55" xfId="20" applyFill="1" applyBorder="1" applyAlignment="1">
      <alignment vertical="center"/>
    </xf>
    <xf numFmtId="0" fontId="5" fillId="2" borderId="56" xfId="20" applyFill="1" applyBorder="1" applyAlignment="1">
      <alignment horizontal="left" vertical="center"/>
    </xf>
    <xf numFmtId="0" fontId="5" fillId="2" borderId="54" xfId="20" applyFill="1" applyBorder="1" applyAlignment="1">
      <alignment horizontal="left" vertical="center"/>
    </xf>
    <xf numFmtId="0" fontId="5" fillId="2" borderId="55" xfId="20" applyFill="1" applyBorder="1" applyAlignment="1">
      <alignment horizontal="left" vertical="center"/>
    </xf>
    <xf numFmtId="0" fontId="5" fillId="2" borderId="56" xfId="20" applyFill="1" applyBorder="1" applyAlignment="1">
      <alignment horizontal="left" vertical="center" wrapText="1"/>
    </xf>
    <xf numFmtId="0" fontId="5" fillId="2" borderId="54" xfId="20" applyFill="1" applyBorder="1" applyAlignment="1">
      <alignment horizontal="left" vertical="center" wrapText="1"/>
    </xf>
    <xf numFmtId="0" fontId="5" fillId="2" borderId="57" xfId="20" applyFill="1" applyBorder="1" applyAlignment="1">
      <alignment horizontal="left" vertical="center"/>
    </xf>
    <xf numFmtId="0" fontId="7" fillId="4" borderId="58" xfId="0" applyFont="1" applyFill="1" applyBorder="1" applyAlignment="1">
      <alignment vertical="center" wrapText="1"/>
    </xf>
    <xf numFmtId="0" fontId="7" fillId="4" borderId="59" xfId="0" applyFont="1" applyFill="1" applyBorder="1" applyAlignment="1">
      <alignment vertical="center" wrapText="1"/>
    </xf>
    <xf numFmtId="0" fontId="7" fillId="4" borderId="60" xfId="0" applyFont="1" applyFill="1" applyBorder="1" applyAlignment="1">
      <alignment vertical="center" wrapText="1"/>
    </xf>
    <xf numFmtId="0" fontId="8" fillId="4" borderId="61" xfId="0" applyFont="1" applyFill="1" applyBorder="1" applyAlignment="1">
      <alignment horizontal="left" vertical="center"/>
    </xf>
    <xf numFmtId="0" fontId="8" fillId="4" borderId="51" xfId="0" applyFont="1" applyFill="1" applyBorder="1" applyAlignment="1">
      <alignment horizontal="left" vertical="center"/>
    </xf>
    <xf numFmtId="0" fontId="8" fillId="4" borderId="62" xfId="0" applyFont="1" applyFill="1" applyBorder="1" applyAlignment="1">
      <alignment horizontal="left" vertical="center"/>
    </xf>
    <xf numFmtId="0" fontId="7" fillId="4" borderId="37" xfId="0" applyFont="1" applyFill="1" applyBorder="1" applyAlignment="1">
      <alignment vertical="center" wrapText="1"/>
    </xf>
    <xf numFmtId="0" fontId="7" fillId="4" borderId="38" xfId="0" applyFont="1" applyFill="1" applyBorder="1" applyAlignment="1">
      <alignment vertical="center" wrapText="1"/>
    </xf>
    <xf numFmtId="0" fontId="7" fillId="4" borderId="39" xfId="0" applyFont="1" applyFill="1" applyBorder="1" applyAlignment="1">
      <alignment vertical="center" wrapText="1"/>
    </xf>
    <xf numFmtId="0" fontId="7" fillId="4" borderId="1" xfId="21" applyFont="1" applyFill="1" applyBorder="1" applyAlignment="1">
      <alignment vertical="center" wrapText="1"/>
      <protection/>
    </xf>
    <xf numFmtId="0" fontId="7" fillId="4" borderId="2" xfId="21" applyFont="1" applyFill="1" applyBorder="1" applyAlignment="1">
      <alignment vertical="center" wrapText="1"/>
      <protection/>
    </xf>
    <xf numFmtId="0" fontId="7" fillId="4" borderId="3" xfId="21" applyFont="1" applyFill="1" applyBorder="1" applyAlignment="1">
      <alignment vertical="center" wrapText="1"/>
      <protection/>
    </xf>
    <xf numFmtId="0" fontId="7" fillId="4" borderId="1" xfId="0" applyFont="1" applyFill="1" applyBorder="1" applyAlignment="1">
      <alignment vertical="center" wrapText="1"/>
    </xf>
    <xf numFmtId="0" fontId="7" fillId="4" borderId="2" xfId="0" applyFont="1" applyFill="1" applyBorder="1" applyAlignment="1">
      <alignment vertical="center" wrapText="1"/>
    </xf>
    <xf numFmtId="0" fontId="7" fillId="4" borderId="3" xfId="0" applyFont="1" applyFill="1" applyBorder="1" applyAlignment="1">
      <alignment vertical="center" wrapText="1"/>
    </xf>
    <xf numFmtId="0" fontId="5" fillId="0" borderId="0" xfId="20" applyAlignment="1">
      <alignment/>
    </xf>
    <xf numFmtId="0" fontId="7" fillId="4" borderId="63" xfId="0" applyFont="1" applyFill="1" applyBorder="1" applyAlignment="1">
      <alignment horizontal="left" vertical="center" wrapText="1"/>
    </xf>
    <xf numFmtId="0" fontId="7" fillId="4" borderId="64" xfId="0" applyFont="1" applyFill="1" applyBorder="1" applyAlignment="1">
      <alignment horizontal="left" vertical="center" wrapText="1"/>
    </xf>
    <xf numFmtId="0" fontId="7" fillId="4" borderId="65" xfId="0" applyFont="1" applyFill="1" applyBorder="1" applyAlignment="1">
      <alignment horizontal="left" vertical="center" wrapText="1"/>
    </xf>
    <xf numFmtId="0" fontId="23" fillId="0" borderId="0" xfId="0" applyFont="1" applyAlignment="1">
      <alignment horizontal="left" vertical="top" wrapText="1"/>
    </xf>
    <xf numFmtId="0" fontId="26" fillId="0" borderId="0" xfId="0" applyFont="1" applyAlignment="1">
      <alignment horizontal="left" vertical="top" wrapText="1"/>
    </xf>
    <xf numFmtId="0" fontId="7" fillId="4" borderId="4" xfId="0" applyFont="1" applyFill="1" applyBorder="1" applyAlignment="1">
      <alignment vertical="center" wrapText="1"/>
    </xf>
    <xf numFmtId="0" fontId="7" fillId="4" borderId="5" xfId="0" applyFont="1" applyFill="1" applyBorder="1" applyAlignment="1">
      <alignment vertical="center" wrapText="1"/>
    </xf>
    <xf numFmtId="0" fontId="7" fillId="4" borderId="6" xfId="0" applyFont="1" applyFill="1" applyBorder="1" applyAlignment="1">
      <alignment vertical="center" wrapText="1"/>
    </xf>
    <xf numFmtId="0" fontId="7" fillId="4" borderId="61" xfId="0" applyFont="1" applyFill="1" applyBorder="1" applyAlignment="1">
      <alignment vertical="center" wrapText="1"/>
    </xf>
    <xf numFmtId="0" fontId="7" fillId="4" borderId="51" xfId="0" applyFont="1" applyFill="1" applyBorder="1" applyAlignment="1">
      <alignment vertical="center" wrapText="1"/>
    </xf>
    <xf numFmtId="0" fontId="7" fillId="4" borderId="62" xfId="0" applyFont="1" applyFill="1" applyBorder="1" applyAlignment="1">
      <alignment vertical="center" wrapText="1"/>
    </xf>
    <xf numFmtId="0" fontId="13" fillId="4" borderId="1" xfId="0" applyFont="1"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13" fillId="4" borderId="41" xfId="20" applyFont="1" applyFill="1" applyBorder="1" applyAlignment="1">
      <alignment horizontal="left" vertical="center"/>
    </xf>
    <xf numFmtId="0" fontId="13" fillId="4" borderId="22" xfId="20" applyFont="1" applyFill="1" applyBorder="1" applyAlignment="1">
      <alignment horizontal="left" vertical="center"/>
    </xf>
    <xf numFmtId="0" fontId="7" fillId="4" borderId="41" xfId="0" applyFont="1" applyFill="1" applyBorder="1" applyAlignment="1">
      <alignment horizontal="left" vertical="center" wrapText="1"/>
    </xf>
    <xf numFmtId="0" fontId="7" fillId="4" borderId="66" xfId="0" applyFont="1" applyFill="1" applyBorder="1" applyAlignment="1">
      <alignment horizontal="left" vertical="center" wrapText="1"/>
    </xf>
    <xf numFmtId="0" fontId="7" fillId="0" borderId="0" xfId="0" applyFont="1" applyAlignment="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urveyAnalyzerExample(2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5.emf" /><Relationship Id="rId3" Type="http://schemas.openxmlformats.org/officeDocument/2006/relationships/image" Target="../media/image4.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1152525</xdr:colOff>
      <xdr:row>17</xdr:row>
      <xdr:rowOff>133350</xdr:rowOff>
    </xdr:from>
    <xdr:to>
      <xdr:col>9</xdr:col>
      <xdr:colOff>1314450</xdr:colOff>
      <xdr:row>17</xdr:row>
      <xdr:rowOff>295275</xdr:rowOff>
    </xdr:to>
    <xdr:pic>
      <xdr:nvPicPr>
        <xdr:cNvPr id="1" name="Picture 7"/>
        <xdr:cNvPicPr preferRelativeResize="1">
          <a:picLocks noChangeAspect="1"/>
        </xdr:cNvPicPr>
      </xdr:nvPicPr>
      <xdr:blipFill>
        <a:blip r:embed="rId1"/>
        <a:stretch>
          <a:fillRect/>
        </a:stretch>
      </xdr:blipFill>
      <xdr:spPr>
        <a:xfrm>
          <a:off x="7305675" y="4371975"/>
          <a:ext cx="161925"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1171575</xdr:colOff>
      <xdr:row>17</xdr:row>
      <xdr:rowOff>323850</xdr:rowOff>
    </xdr:from>
    <xdr:to>
      <xdr:col>5</xdr:col>
      <xdr:colOff>1333500</xdr:colOff>
      <xdr:row>18</xdr:row>
      <xdr:rowOff>104775</xdr:rowOff>
    </xdr:to>
    <xdr:pic>
      <xdr:nvPicPr>
        <xdr:cNvPr id="1" name="Picture 25"/>
        <xdr:cNvPicPr preferRelativeResize="1">
          <a:picLocks noChangeAspect="1"/>
        </xdr:cNvPicPr>
      </xdr:nvPicPr>
      <xdr:blipFill>
        <a:blip r:embed="rId1"/>
        <a:stretch>
          <a:fillRect/>
        </a:stretch>
      </xdr:blipFill>
      <xdr:spPr>
        <a:xfrm>
          <a:off x="7305675" y="4562475"/>
          <a:ext cx="161925"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oleObject" Target="../embeddings/oleObject_3_1.bin" /><Relationship Id="rId4" Type="http://schemas.openxmlformats.org/officeDocument/2006/relationships/vmlDrawing" Target="../drawings/vmlDrawing3.vml" /><Relationship Id="rId5" Type="http://schemas.openxmlformats.org/officeDocument/2006/relationships/drawing" Target="../drawings/drawing1.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oleObject" Target="../embeddings/oleObject_5_0.bin" /><Relationship Id="rId3" Type="http://schemas.openxmlformats.org/officeDocument/2006/relationships/oleObject" Target="../embeddings/oleObject_5_1.bin" /><Relationship Id="rId4" Type="http://schemas.openxmlformats.org/officeDocument/2006/relationships/oleObject" Target="../embeddings/oleObject_5_2.bin" /><Relationship Id="rId5" Type="http://schemas.openxmlformats.org/officeDocument/2006/relationships/oleObject" Target="../embeddings/oleObject_5_3.bin" /><Relationship Id="rId6" Type="http://schemas.openxmlformats.org/officeDocument/2006/relationships/vmlDrawing" Target="../drawings/vmlDrawing5.v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B2:F59"/>
  <sheetViews>
    <sheetView showGridLines="0" showRowColHeaders="0" tabSelected="1" workbookViewId="0" topLeftCell="A1">
      <selection activeCell="A1" sqref="A1"/>
    </sheetView>
  </sheetViews>
  <sheetFormatPr defaultColWidth="9.00390625" defaultRowHeight="12.75"/>
  <cols>
    <col min="1" max="1" width="9.125" style="46" customWidth="1"/>
    <col min="2" max="2" width="7.50390625" style="46" customWidth="1"/>
    <col min="3" max="3" width="4.75390625" style="46" customWidth="1"/>
    <col min="4" max="4" width="31.75390625" style="46" customWidth="1"/>
    <col min="5" max="5" width="35.75390625" style="46" customWidth="1"/>
    <col min="6" max="6" width="5.75390625" style="46" customWidth="1"/>
    <col min="7" max="16384" width="9.125" style="46" customWidth="1"/>
  </cols>
  <sheetData>
    <row r="2" spans="2:6" ht="39.75" customHeight="1">
      <c r="B2" s="44"/>
      <c r="C2" s="61" t="s">
        <v>56</v>
      </c>
      <c r="D2" s="61"/>
      <c r="E2" s="61"/>
      <c r="F2" s="45"/>
    </row>
    <row r="3" spans="2:6" ht="12">
      <c r="B3" s="41"/>
      <c r="C3" s="42"/>
      <c r="D3" s="42"/>
      <c r="E3" s="42"/>
      <c r="F3" s="43"/>
    </row>
    <row r="4" spans="2:6" ht="12">
      <c r="B4" s="39"/>
      <c r="C4" s="35" t="s">
        <v>44</v>
      </c>
      <c r="D4" s="35"/>
      <c r="E4" s="35"/>
      <c r="F4" s="36"/>
    </row>
    <row r="5" spans="2:6" ht="12">
      <c r="B5" s="39"/>
      <c r="C5" s="144" t="s">
        <v>86</v>
      </c>
      <c r="D5" s="35"/>
      <c r="E5" s="35"/>
      <c r="F5" s="36"/>
    </row>
    <row r="6" spans="2:6" ht="12">
      <c r="B6" s="39"/>
      <c r="C6" s="144" t="s">
        <v>87</v>
      </c>
      <c r="D6" s="35"/>
      <c r="E6" s="35"/>
      <c r="F6" s="36"/>
    </row>
    <row r="7" spans="2:6" ht="12">
      <c r="B7" s="39"/>
      <c r="C7" s="144" t="s">
        <v>88</v>
      </c>
      <c r="D7" s="35"/>
      <c r="E7" s="35"/>
      <c r="F7" s="36"/>
    </row>
    <row r="8" spans="2:6" ht="12">
      <c r="B8" s="39"/>
      <c r="C8" s="47" t="s">
        <v>89</v>
      </c>
      <c r="D8" s="47"/>
      <c r="E8" s="47"/>
      <c r="F8" s="36"/>
    </row>
    <row r="9" spans="2:6" ht="12">
      <c r="B9" s="39"/>
      <c r="C9" s="47"/>
      <c r="D9" s="47"/>
      <c r="E9" s="47"/>
      <c r="F9" s="36"/>
    </row>
    <row r="10" spans="2:6" ht="15">
      <c r="B10" s="39"/>
      <c r="C10" s="60" t="s">
        <v>45</v>
      </c>
      <c r="D10" s="60"/>
      <c r="E10" s="60"/>
      <c r="F10" s="36"/>
    </row>
    <row r="11" spans="2:6" ht="12">
      <c r="B11" s="39"/>
      <c r="C11" s="144" t="s">
        <v>90</v>
      </c>
      <c r="D11" s="35"/>
      <c r="E11" s="35"/>
      <c r="F11" s="36"/>
    </row>
    <row r="12" spans="2:6" ht="12">
      <c r="B12" s="39"/>
      <c r="C12" s="35" t="s">
        <v>91</v>
      </c>
      <c r="D12" s="35"/>
      <c r="E12" s="35"/>
      <c r="F12" s="36"/>
    </row>
    <row r="13" spans="2:6" ht="12">
      <c r="B13" s="39"/>
      <c r="C13" s="35" t="s">
        <v>92</v>
      </c>
      <c r="D13" s="35"/>
      <c r="E13" s="35"/>
      <c r="F13" s="36"/>
    </row>
    <row r="14" spans="2:6" ht="12">
      <c r="B14" s="39"/>
      <c r="C14" s="35" t="s">
        <v>155</v>
      </c>
      <c r="D14" s="35"/>
      <c r="E14" s="35"/>
      <c r="F14" s="36"/>
    </row>
    <row r="15" spans="2:6" ht="12">
      <c r="B15" s="39"/>
      <c r="C15" s="35" t="s">
        <v>129</v>
      </c>
      <c r="D15" s="35"/>
      <c r="E15" s="35"/>
      <c r="F15" s="36"/>
    </row>
    <row r="16" spans="2:6" ht="12">
      <c r="B16" s="39"/>
      <c r="C16" s="35"/>
      <c r="D16" s="35"/>
      <c r="E16" s="35"/>
      <c r="F16" s="36"/>
    </row>
    <row r="17" spans="2:6" ht="12.75" thickBot="1">
      <c r="B17" s="39"/>
      <c r="C17" s="47"/>
      <c r="D17" s="47"/>
      <c r="E17" s="47"/>
      <c r="F17" s="36"/>
    </row>
    <row r="18" spans="2:6" ht="13.5" thickBot="1">
      <c r="B18" s="39"/>
      <c r="C18" s="35"/>
      <c r="D18" s="139" t="s">
        <v>46</v>
      </c>
      <c r="E18" s="140" t="s">
        <v>47</v>
      </c>
      <c r="F18" s="36"/>
    </row>
    <row r="19" spans="2:6" ht="12.75" customHeight="1">
      <c r="B19" s="39"/>
      <c r="C19" s="35"/>
      <c r="D19" s="190" t="s">
        <v>48</v>
      </c>
      <c r="E19" s="153" t="s">
        <v>101</v>
      </c>
      <c r="F19" s="36"/>
    </row>
    <row r="20" spans="2:6" ht="12.75" customHeight="1">
      <c r="B20" s="39"/>
      <c r="C20" s="35"/>
      <c r="D20" s="191"/>
      <c r="E20" s="154" t="s">
        <v>102</v>
      </c>
      <c r="F20" s="36"/>
    </row>
    <row r="21" spans="2:6" ht="12.75" customHeight="1">
      <c r="B21" s="39"/>
      <c r="C21" s="35"/>
      <c r="D21" s="191"/>
      <c r="E21" s="154" t="s">
        <v>103</v>
      </c>
      <c r="F21" s="36"/>
    </row>
    <row r="22" spans="2:6" ht="12.75" customHeight="1">
      <c r="B22" s="39"/>
      <c r="C22" s="35"/>
      <c r="D22" s="192"/>
      <c r="E22" s="155" t="s">
        <v>104</v>
      </c>
      <c r="F22" s="36"/>
    </row>
    <row r="23" spans="2:6" ht="12.75" customHeight="1">
      <c r="B23" s="39"/>
      <c r="C23" s="35"/>
      <c r="D23" s="193" t="s">
        <v>49</v>
      </c>
      <c r="E23" s="156" t="s">
        <v>101</v>
      </c>
      <c r="F23" s="36"/>
    </row>
    <row r="24" spans="2:6" ht="12.75" customHeight="1">
      <c r="B24" s="39"/>
      <c r="C24" s="35"/>
      <c r="D24" s="194"/>
      <c r="E24" s="157" t="s">
        <v>105</v>
      </c>
      <c r="F24" s="36"/>
    </row>
    <row r="25" spans="2:6" ht="12.75" customHeight="1">
      <c r="B25" s="39"/>
      <c r="C25" s="35"/>
      <c r="D25" s="194"/>
      <c r="E25" s="157" t="s">
        <v>106</v>
      </c>
      <c r="F25" s="36"/>
    </row>
    <row r="26" spans="2:6" ht="12.75" customHeight="1">
      <c r="B26" s="39"/>
      <c r="C26" s="35"/>
      <c r="D26" s="193" t="s">
        <v>61</v>
      </c>
      <c r="E26" s="159" t="s">
        <v>107</v>
      </c>
      <c r="F26" s="36"/>
    </row>
    <row r="27" spans="2:6" ht="12">
      <c r="B27" s="39"/>
      <c r="C27" s="35"/>
      <c r="D27" s="194"/>
      <c r="E27" s="157" t="s">
        <v>108</v>
      </c>
      <c r="F27" s="36"/>
    </row>
    <row r="28" spans="2:6" ht="12">
      <c r="B28" s="39"/>
      <c r="C28" s="35"/>
      <c r="D28" s="194"/>
      <c r="E28" s="157" t="s">
        <v>109</v>
      </c>
      <c r="F28" s="36"/>
    </row>
    <row r="29" spans="2:6" ht="12.75" customHeight="1">
      <c r="B29" s="39"/>
      <c r="C29" s="35"/>
      <c r="D29" s="195"/>
      <c r="E29" s="158" t="s">
        <v>110</v>
      </c>
      <c r="F29" s="36"/>
    </row>
    <row r="30" spans="2:6" ht="12.75" customHeight="1">
      <c r="B30" s="39"/>
      <c r="C30" s="35"/>
      <c r="D30" s="196" t="s">
        <v>60</v>
      </c>
      <c r="E30" s="159" t="s">
        <v>111</v>
      </c>
      <c r="F30" s="36"/>
    </row>
    <row r="31" spans="2:6" ht="12.75" customHeight="1">
      <c r="B31" s="39"/>
      <c r="C31" s="35"/>
      <c r="D31" s="197"/>
      <c r="E31" s="161" t="s">
        <v>112</v>
      </c>
      <c r="F31" s="36"/>
    </row>
    <row r="32" spans="2:6" ht="12.75" customHeight="1">
      <c r="B32" s="39"/>
      <c r="C32" s="35"/>
      <c r="D32" s="197"/>
      <c r="E32" s="161" t="s">
        <v>113</v>
      </c>
      <c r="F32" s="36"/>
    </row>
    <row r="33" spans="2:6" ht="12.75" customHeight="1" thickBot="1">
      <c r="B33" s="39"/>
      <c r="C33" s="35"/>
      <c r="D33" s="198"/>
      <c r="E33" s="160" t="s">
        <v>110</v>
      </c>
      <c r="F33" s="36"/>
    </row>
    <row r="34" spans="2:6" ht="12">
      <c r="B34" s="39"/>
      <c r="C34" s="35"/>
      <c r="D34" s="35"/>
      <c r="E34" s="35"/>
      <c r="F34" s="36"/>
    </row>
    <row r="35" spans="2:6" ht="15">
      <c r="B35" s="39"/>
      <c r="C35" s="60" t="s">
        <v>114</v>
      </c>
      <c r="D35" s="60"/>
      <c r="E35" s="60"/>
      <c r="F35" s="36"/>
    </row>
    <row r="36" spans="2:6" ht="12">
      <c r="B36" s="39"/>
      <c r="C36" s="35"/>
      <c r="D36" s="119"/>
      <c r="E36" s="119"/>
      <c r="F36" s="36"/>
    </row>
    <row r="37" spans="2:6" ht="12">
      <c r="B37" s="39"/>
      <c r="C37" s="119" t="s">
        <v>50</v>
      </c>
      <c r="D37" s="119"/>
      <c r="E37" s="119"/>
      <c r="F37" s="36"/>
    </row>
    <row r="38" spans="2:6" ht="12">
      <c r="B38" s="39"/>
      <c r="C38" s="143" t="s">
        <v>58</v>
      </c>
      <c r="D38" s="119"/>
      <c r="E38" s="119"/>
      <c r="F38" s="36"/>
    </row>
    <row r="39" spans="2:6" ht="12">
      <c r="B39" s="39"/>
      <c r="C39" s="143"/>
      <c r="D39" s="119"/>
      <c r="E39" s="119"/>
      <c r="F39" s="36"/>
    </row>
    <row r="40" spans="2:6" ht="12">
      <c r="B40" s="39"/>
      <c r="C40" s="51" t="s">
        <v>93</v>
      </c>
      <c r="D40" s="51"/>
      <c r="E40" s="119"/>
      <c r="F40" s="36"/>
    </row>
    <row r="41" spans="2:6" ht="12">
      <c r="B41" s="39"/>
      <c r="C41" s="51" t="s">
        <v>94</v>
      </c>
      <c r="D41" s="51"/>
      <c r="E41" s="119"/>
      <c r="F41" s="36"/>
    </row>
    <row r="42" spans="2:6" ht="12">
      <c r="B42" s="39"/>
      <c r="C42" s="51" t="s">
        <v>95</v>
      </c>
      <c r="D42" s="119"/>
      <c r="E42" s="119"/>
      <c r="F42" s="36"/>
    </row>
    <row r="43" spans="2:6" ht="12">
      <c r="B43" s="39"/>
      <c r="C43" s="143"/>
      <c r="D43" s="119"/>
      <c r="E43" s="119"/>
      <c r="F43" s="36"/>
    </row>
    <row r="44" spans="2:6" ht="12">
      <c r="B44" s="39"/>
      <c r="C44" s="144" t="s">
        <v>96</v>
      </c>
      <c r="D44" s="119"/>
      <c r="E44" s="119"/>
      <c r="F44" s="36"/>
    </row>
    <row r="45" spans="2:6" ht="12">
      <c r="B45" s="39"/>
      <c r="C45" s="143" t="s">
        <v>97</v>
      </c>
      <c r="D45" s="119"/>
      <c r="E45" s="119"/>
      <c r="F45" s="36"/>
    </row>
    <row r="46" spans="2:6" ht="12">
      <c r="B46" s="39"/>
      <c r="C46" s="119" t="s">
        <v>98</v>
      </c>
      <c r="D46" s="119"/>
      <c r="E46" s="119"/>
      <c r="F46" s="36"/>
    </row>
    <row r="47" spans="2:6" ht="12">
      <c r="B47" s="39"/>
      <c r="C47" s="119"/>
      <c r="D47" s="119"/>
      <c r="E47" s="119"/>
      <c r="F47" s="36"/>
    </row>
    <row r="48" spans="2:6" ht="12">
      <c r="B48" s="39"/>
      <c r="C48" s="188" t="s">
        <v>59</v>
      </c>
      <c r="D48" s="189"/>
      <c r="E48" s="189"/>
      <c r="F48" s="36"/>
    </row>
    <row r="49" spans="2:6" ht="12">
      <c r="B49" s="39"/>
      <c r="C49" s="48"/>
      <c r="D49" s="119"/>
      <c r="E49" s="119"/>
      <c r="F49" s="36"/>
    </row>
    <row r="50" spans="2:6" ht="15">
      <c r="B50" s="39"/>
      <c r="C50" s="60" t="s">
        <v>156</v>
      </c>
      <c r="D50" s="119"/>
      <c r="E50" s="119"/>
      <c r="F50" s="36"/>
    </row>
    <row r="51" spans="2:6" ht="12">
      <c r="B51" s="39"/>
      <c r="C51" s="48"/>
      <c r="D51" s="119"/>
      <c r="E51" s="119"/>
      <c r="F51" s="36"/>
    </row>
    <row r="52" spans="2:6" ht="12">
      <c r="B52" s="39"/>
      <c r="C52" s="35" t="s">
        <v>57</v>
      </c>
      <c r="D52" s="35"/>
      <c r="E52" s="35"/>
      <c r="F52" s="36"/>
    </row>
    <row r="53" spans="2:6" ht="12.75">
      <c r="B53" s="39"/>
      <c r="C53" s="116" t="s">
        <v>157</v>
      </c>
      <c r="D53" s="116"/>
      <c r="E53" s="116"/>
      <c r="F53" s="36"/>
    </row>
    <row r="54" spans="2:6" ht="12.75">
      <c r="B54" s="39"/>
      <c r="C54" s="117" t="s">
        <v>174</v>
      </c>
      <c r="D54" s="117"/>
      <c r="E54" s="117"/>
      <c r="F54" s="36"/>
    </row>
    <row r="55" spans="2:6" ht="12.75">
      <c r="B55" s="39"/>
      <c r="C55" s="116" t="s">
        <v>175</v>
      </c>
      <c r="D55" s="117"/>
      <c r="E55" s="117"/>
      <c r="F55" s="36"/>
    </row>
    <row r="56" spans="2:6" ht="12.75">
      <c r="B56" s="39"/>
      <c r="C56" s="117"/>
      <c r="D56" s="117"/>
      <c r="E56" s="117"/>
      <c r="F56" s="36"/>
    </row>
    <row r="57" spans="2:6" ht="12.75">
      <c r="B57" s="118"/>
      <c r="C57" s="143" t="s">
        <v>100</v>
      </c>
      <c r="D57" s="119"/>
      <c r="E57" s="119"/>
      <c r="F57" s="120"/>
    </row>
    <row r="58" spans="2:6" ht="12">
      <c r="B58" s="118"/>
      <c r="C58" s="119" t="s">
        <v>99</v>
      </c>
      <c r="D58" s="119"/>
      <c r="E58" s="119"/>
      <c r="F58" s="120"/>
    </row>
    <row r="59" spans="2:6" ht="12.75" thickBot="1">
      <c r="B59" s="40"/>
      <c r="C59" s="37"/>
      <c r="D59" s="37"/>
      <c r="E59" s="37"/>
      <c r="F59" s="38"/>
    </row>
    <row r="60" ht="12.75" thickTop="1"/>
  </sheetData>
  <sheetProtection sheet="1" objects="1" scenarios="1"/>
  <mergeCells count="5">
    <mergeCell ref="C48:E48"/>
    <mergeCell ref="D19:D22"/>
    <mergeCell ref="D23:D25"/>
    <mergeCell ref="D26:D29"/>
    <mergeCell ref="D30:D33"/>
  </mergeCells>
  <hyperlinks>
    <hyperlink ref="D19" location="HalfWidth" tooltip="Click to go to calculation of confidence intervals for estimated proportions" display="Confidence Interval Proportion"/>
    <hyperlink ref="D23" location="'Confidence Interval Mean'!HalfWidth" tooltip="Click to go to calculation of confidence interval for estimated mean" display="Confidence Interval Mean"/>
    <hyperlink ref="D26" location="'Test Means'!TwoSampleTest" tooltip="Click to go to hypothesis test for estimated proportion" display="Test Proportion"/>
    <hyperlink ref="D30" location="'Test Means'!TwoSampleTest" tooltip="Click to go to hypothesis test for estimated mean" display="Test Mean"/>
    <hyperlink ref="C48" location="Definition" tooltip="Click to go to definitions of required variables" display="Click to go to definitions of required variables"/>
    <hyperlink ref="D19:D22" location="conintpro" tooltip="Click to go to calculation of confidence intervals for estimated proportions" display="Confidence Interval Proportion"/>
    <hyperlink ref="D23:D25" location="conintmea" tooltip="Click to go to calculation of confidence interval for estimated mean" display="Confidence Interval Mean"/>
    <hyperlink ref="D26:D29" location="testpro" tooltip="Click to go to hypothesis test for estimated proportion" display="Test Difference in Proportions"/>
    <hyperlink ref="D30:D33" location="testmea" tooltip="Click to go to hypothesis test for estimated mean" display="Test Difference in Means"/>
    <hyperlink ref="C48:E48" location="Definitions1" tooltip="Click to go to definitions of required variables" display="Click Here to See Definitions of Terms Used in the Sheets"/>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B2:G58"/>
  <sheetViews>
    <sheetView showGridLines="0" showRowColHeaders="0" workbookViewId="0" topLeftCell="A1">
      <selection activeCell="A1" sqref="A1"/>
    </sheetView>
  </sheetViews>
  <sheetFormatPr defaultColWidth="9.00390625" defaultRowHeight="12.75"/>
  <cols>
    <col min="1" max="1" width="9.125" style="46" customWidth="1"/>
    <col min="2" max="2" width="7.50390625" style="46" customWidth="1"/>
    <col min="3" max="4" width="35.75390625" style="46" customWidth="1"/>
    <col min="5" max="5" width="5.75390625" style="46" customWidth="1"/>
    <col min="6" max="16384" width="9.125" style="46" customWidth="1"/>
  </cols>
  <sheetData>
    <row r="2" spans="2:5" ht="39.75" customHeight="1">
      <c r="B2" s="44"/>
      <c r="C2" s="61" t="s">
        <v>16</v>
      </c>
      <c r="D2" s="61"/>
      <c r="E2" s="45"/>
    </row>
    <row r="3" spans="2:5" ht="12.75" customHeight="1">
      <c r="B3" s="41"/>
      <c r="C3" s="42"/>
      <c r="D3" s="42"/>
      <c r="E3" s="43"/>
    </row>
    <row r="4" spans="2:5" ht="15">
      <c r="B4" s="41"/>
      <c r="C4" s="59" t="s">
        <v>23</v>
      </c>
      <c r="D4" s="42"/>
      <c r="E4" s="43"/>
    </row>
    <row r="5" spans="2:5" ht="12">
      <c r="B5" s="41"/>
      <c r="C5" s="42" t="s">
        <v>20</v>
      </c>
      <c r="D5" s="42"/>
      <c r="E5" s="43"/>
    </row>
    <row r="6" spans="2:5" ht="12">
      <c r="B6" s="41"/>
      <c r="C6" s="42" t="s">
        <v>21</v>
      </c>
      <c r="D6" s="42"/>
      <c r="E6" s="43"/>
    </row>
    <row r="7" spans="2:5" ht="12">
      <c r="B7" s="41"/>
      <c r="C7" s="42"/>
      <c r="D7" s="42"/>
      <c r="E7" s="43"/>
    </row>
    <row r="8" spans="2:5" ht="15">
      <c r="B8" s="41"/>
      <c r="C8" s="59" t="s">
        <v>22</v>
      </c>
      <c r="D8" s="42"/>
      <c r="E8" s="43"/>
    </row>
    <row r="9" spans="2:5" ht="12">
      <c r="B9" s="41"/>
      <c r="C9" s="42" t="s">
        <v>115</v>
      </c>
      <c r="D9" s="42"/>
      <c r="E9" s="43"/>
    </row>
    <row r="10" spans="2:5" ht="12">
      <c r="B10" s="41"/>
      <c r="C10" s="42" t="s">
        <v>116</v>
      </c>
      <c r="D10" s="42"/>
      <c r="E10" s="43"/>
    </row>
    <row r="11" spans="2:5" ht="12">
      <c r="B11" s="41"/>
      <c r="C11" s="42" t="s">
        <v>117</v>
      </c>
      <c r="D11" s="42"/>
      <c r="E11" s="43"/>
    </row>
    <row r="12" spans="2:5" ht="12">
      <c r="B12" s="41"/>
      <c r="C12" s="42" t="s">
        <v>118</v>
      </c>
      <c r="D12" s="42"/>
      <c r="E12" s="43"/>
    </row>
    <row r="13" spans="2:5" ht="12">
      <c r="B13" s="41"/>
      <c r="C13" s="42" t="s">
        <v>119</v>
      </c>
      <c r="D13" s="42"/>
      <c r="E13" s="43"/>
    </row>
    <row r="14" spans="2:5" ht="12">
      <c r="B14" s="41"/>
      <c r="C14" s="42" t="s">
        <v>145</v>
      </c>
      <c r="D14" s="42"/>
      <c r="E14" s="43"/>
    </row>
    <row r="15" spans="2:5" ht="12">
      <c r="B15" s="41"/>
      <c r="C15" s="42" t="s">
        <v>144</v>
      </c>
      <c r="D15" s="42"/>
      <c r="E15" s="43"/>
    </row>
    <row r="16" spans="2:5" ht="12">
      <c r="B16" s="41"/>
      <c r="C16" s="42"/>
      <c r="D16" s="42"/>
      <c r="E16" s="43"/>
    </row>
    <row r="17" spans="2:5" ht="15">
      <c r="B17" s="41"/>
      <c r="C17" s="59" t="s">
        <v>130</v>
      </c>
      <c r="D17" s="59"/>
      <c r="E17" s="43"/>
    </row>
    <row r="18" spans="2:7" ht="12">
      <c r="B18" s="41"/>
      <c r="C18" s="42" t="s">
        <v>122</v>
      </c>
      <c r="D18" s="42"/>
      <c r="E18" s="43"/>
      <c r="G18" s="52"/>
    </row>
    <row r="19" spans="2:5" ht="12">
      <c r="B19" s="41"/>
      <c r="C19" s="42" t="s">
        <v>123</v>
      </c>
      <c r="D19" s="42"/>
      <c r="E19" s="43"/>
    </row>
    <row r="20" spans="2:5" ht="12">
      <c r="B20" s="41"/>
      <c r="C20" s="42" t="s">
        <v>120</v>
      </c>
      <c r="D20" s="42"/>
      <c r="E20" s="43"/>
    </row>
    <row r="21" spans="2:5" ht="12">
      <c r="B21" s="41"/>
      <c r="C21" s="42" t="s">
        <v>121</v>
      </c>
      <c r="D21" s="42"/>
      <c r="E21" s="43"/>
    </row>
    <row r="22" spans="2:5" ht="12">
      <c r="B22" s="41"/>
      <c r="C22" s="42"/>
      <c r="D22" s="42"/>
      <c r="E22" s="43"/>
    </row>
    <row r="23" spans="2:5" ht="15.75">
      <c r="B23" s="41"/>
      <c r="C23" s="59" t="s">
        <v>153</v>
      </c>
      <c r="D23" s="59"/>
      <c r="E23" s="43"/>
    </row>
    <row r="24" spans="2:5" ht="12.75">
      <c r="B24" s="41"/>
      <c r="C24" s="42" t="s">
        <v>154</v>
      </c>
      <c r="D24" s="42"/>
      <c r="E24" s="43"/>
    </row>
    <row r="25" spans="2:5" ht="12">
      <c r="B25" s="41"/>
      <c r="C25" s="42" t="s">
        <v>165</v>
      </c>
      <c r="D25" s="42"/>
      <c r="E25" s="43"/>
    </row>
    <row r="26" spans="2:5" ht="12">
      <c r="B26" s="41"/>
      <c r="C26" s="42" t="s">
        <v>146</v>
      </c>
      <c r="D26" s="42"/>
      <c r="E26" s="43"/>
    </row>
    <row r="27" spans="2:5" ht="12">
      <c r="B27" s="41"/>
      <c r="C27" s="42" t="s">
        <v>147</v>
      </c>
      <c r="D27" s="42"/>
      <c r="E27" s="43"/>
    </row>
    <row r="28" spans="2:5" ht="12">
      <c r="B28" s="41"/>
      <c r="C28" s="42" t="s">
        <v>148</v>
      </c>
      <c r="D28" s="42"/>
      <c r="E28" s="43"/>
    </row>
    <row r="29" spans="2:5" ht="12">
      <c r="B29" s="41"/>
      <c r="C29" s="42" t="s">
        <v>149</v>
      </c>
      <c r="D29" s="42"/>
      <c r="E29" s="43"/>
    </row>
    <row r="30" spans="2:5" ht="12">
      <c r="B30" s="41"/>
      <c r="C30" s="42"/>
      <c r="D30" s="42"/>
      <c r="E30" s="43"/>
    </row>
    <row r="31" spans="2:5" ht="12">
      <c r="B31" s="41"/>
      <c r="C31" s="42" t="s">
        <v>124</v>
      </c>
      <c r="D31" s="42"/>
      <c r="E31" s="43"/>
    </row>
    <row r="32" spans="2:5" ht="12">
      <c r="B32" s="41"/>
      <c r="C32" s="42" t="s">
        <v>125</v>
      </c>
      <c r="D32" s="42"/>
      <c r="E32" s="43"/>
    </row>
    <row r="33" spans="2:5" ht="12">
      <c r="B33" s="41"/>
      <c r="C33" s="42" t="s">
        <v>126</v>
      </c>
      <c r="D33" s="42"/>
      <c r="E33" s="43"/>
    </row>
    <row r="34" spans="2:5" ht="12">
      <c r="B34" s="41"/>
      <c r="C34" s="42" t="s">
        <v>127</v>
      </c>
      <c r="D34" s="42"/>
      <c r="E34" s="43"/>
    </row>
    <row r="35" spans="2:5" ht="12">
      <c r="B35" s="41"/>
      <c r="C35" s="42" t="s">
        <v>166</v>
      </c>
      <c r="D35" s="42"/>
      <c r="E35" s="43"/>
    </row>
    <row r="36" spans="2:5" ht="12">
      <c r="B36" s="41"/>
      <c r="C36" s="42" t="s">
        <v>128</v>
      </c>
      <c r="D36" s="42"/>
      <c r="E36" s="43"/>
    </row>
    <row r="37" spans="2:5" ht="12">
      <c r="B37" s="41"/>
      <c r="C37" s="42" t="s">
        <v>167</v>
      </c>
      <c r="D37" s="42"/>
      <c r="E37" s="43"/>
    </row>
    <row r="38" spans="2:5" ht="12">
      <c r="B38" s="41"/>
      <c r="C38" s="42" t="s">
        <v>171</v>
      </c>
      <c r="D38" s="42"/>
      <c r="E38" s="43"/>
    </row>
    <row r="39" spans="2:5" ht="12">
      <c r="B39" s="41"/>
      <c r="C39" s="42" t="s">
        <v>172</v>
      </c>
      <c r="D39" s="42"/>
      <c r="E39" s="43"/>
    </row>
    <row r="40" spans="2:5" ht="12">
      <c r="B40" s="41"/>
      <c r="C40" s="42" t="s">
        <v>173</v>
      </c>
      <c r="D40" s="42"/>
      <c r="E40" s="43"/>
    </row>
    <row r="41" spans="2:5" ht="12">
      <c r="B41" s="41"/>
      <c r="C41" s="42"/>
      <c r="D41" s="42"/>
      <c r="E41" s="43"/>
    </row>
    <row r="42" spans="2:5" ht="12">
      <c r="B42" s="41"/>
      <c r="C42" s="42" t="s">
        <v>168</v>
      </c>
      <c r="D42" s="42"/>
      <c r="E42" s="43"/>
    </row>
    <row r="43" spans="2:5" ht="12">
      <c r="B43" s="41"/>
      <c r="C43" s="42" t="s">
        <v>169</v>
      </c>
      <c r="D43" s="42"/>
      <c r="E43" s="43"/>
    </row>
    <row r="44" spans="2:5" ht="12">
      <c r="B44" s="41"/>
      <c r="C44" s="42" t="s">
        <v>170</v>
      </c>
      <c r="D44" s="42"/>
      <c r="E44" s="43"/>
    </row>
    <row r="45" spans="2:5" ht="12">
      <c r="B45" s="41"/>
      <c r="C45" s="42"/>
      <c r="D45" s="42"/>
      <c r="E45" s="43"/>
    </row>
    <row r="46" spans="2:5" ht="15">
      <c r="B46" s="41"/>
      <c r="C46" s="59" t="s">
        <v>150</v>
      </c>
      <c r="D46" s="42"/>
      <c r="E46" s="43"/>
    </row>
    <row r="47" spans="2:5" ht="15">
      <c r="B47" s="41"/>
      <c r="C47" s="42" t="s">
        <v>151</v>
      </c>
      <c r="D47" s="59"/>
      <c r="E47" s="43"/>
    </row>
    <row r="48" spans="2:5" ht="15">
      <c r="B48" s="41"/>
      <c r="C48" s="42" t="s">
        <v>152</v>
      </c>
      <c r="D48" s="59"/>
      <c r="E48" s="43"/>
    </row>
    <row r="49" spans="2:5" ht="12">
      <c r="B49" s="41"/>
      <c r="C49" s="42"/>
      <c r="D49" s="42"/>
      <c r="E49" s="43"/>
    </row>
    <row r="50" spans="2:5" ht="15.75">
      <c r="B50" s="41"/>
      <c r="C50" s="59" t="s">
        <v>51</v>
      </c>
      <c r="D50" s="42"/>
      <c r="E50" s="43"/>
    </row>
    <row r="51" spans="2:5" ht="12.75">
      <c r="B51" s="41"/>
      <c r="C51" s="42" t="s">
        <v>52</v>
      </c>
      <c r="D51" s="42"/>
      <c r="E51" s="43"/>
    </row>
    <row r="52" spans="2:5" ht="12">
      <c r="B52" s="41"/>
      <c r="C52" s="42" t="s">
        <v>53</v>
      </c>
      <c r="D52" s="42"/>
      <c r="E52" s="43"/>
    </row>
    <row r="53" spans="2:5" ht="12">
      <c r="B53" s="41"/>
      <c r="C53" s="42"/>
      <c r="D53" s="42"/>
      <c r="E53" s="43"/>
    </row>
    <row r="54" spans="2:5" ht="15.75">
      <c r="B54" s="41"/>
      <c r="C54" s="59" t="s">
        <v>54</v>
      </c>
      <c r="D54" s="42"/>
      <c r="E54" s="43"/>
    </row>
    <row r="55" spans="2:5" ht="12.75">
      <c r="B55" s="41"/>
      <c r="C55" s="42" t="s">
        <v>55</v>
      </c>
      <c r="D55" s="42"/>
      <c r="E55" s="43"/>
    </row>
    <row r="56" spans="2:5" ht="12.75">
      <c r="B56" s="39"/>
      <c r="C56" s="35"/>
      <c r="D56" s="35"/>
      <c r="E56" s="36"/>
    </row>
    <row r="57" spans="2:5" ht="12.75" thickBot="1">
      <c r="B57" s="40"/>
      <c r="C57" s="37"/>
      <c r="D57" s="37"/>
      <c r="E57" s="38"/>
    </row>
    <row r="58" ht="12.75" thickTop="1">
      <c r="D58" s="32" t="s">
        <v>62</v>
      </c>
    </row>
  </sheetData>
  <sheetProtection sheet="1" objects="1" scenarios="1"/>
  <hyperlinks>
    <hyperlink ref="D58" location="Instructions1" tooltip="Click to go back to the Instructions page" display="Back to Instructions / Main Menu"/>
  </hyperlinks>
  <printOptions/>
  <pageMargins left="0.75" right="0.75" top="1" bottom="1" header="0.5" footer="0.5"/>
  <pageSetup horizontalDpi="600" verticalDpi="600" orientation="portrait" r:id="rId5"/>
  <legacyDrawing r:id="rId4"/>
  <oleObjects>
    <oleObject progId="Equation.3" shapeId="125286034" r:id="rId1"/>
    <oleObject progId="Equation.3" shapeId="125559661" r:id="rId2"/>
    <oleObject progId="Equation.3" shapeId="125594509" r:id="rId3"/>
  </oleObjects>
</worksheet>
</file>

<file path=xl/worksheets/sheet3.xml><?xml version="1.0" encoding="utf-8"?>
<worksheet xmlns="http://schemas.openxmlformats.org/spreadsheetml/2006/main" xmlns:r="http://schemas.openxmlformats.org/officeDocument/2006/relationships">
  <sheetPr codeName="Sheet5">
    <pageSetUpPr fitToPage="1"/>
  </sheetPr>
  <dimension ref="B1:N46"/>
  <sheetViews>
    <sheetView showGridLines="0" showRowColHeaders="0" workbookViewId="0" topLeftCell="A1">
      <pane ySplit="5" topLeftCell="BM6" activePane="bottomLeft" state="frozen"/>
      <selection pane="topLeft" activeCell="D5" sqref="D5:F5"/>
      <selection pane="bottomLeft" activeCell="A6" sqref="A6"/>
    </sheetView>
  </sheetViews>
  <sheetFormatPr defaultColWidth="9.00390625" defaultRowHeight="12.75"/>
  <cols>
    <col min="1" max="1" width="4.75390625" style="3" customWidth="1"/>
    <col min="2" max="2" width="41.25390625" style="3" customWidth="1"/>
    <col min="3" max="3" width="1.75390625" style="3" customWidth="1"/>
    <col min="4" max="4" width="10.75390625" style="3" customWidth="1"/>
    <col min="5" max="5" width="1.75390625" style="3" customWidth="1"/>
    <col min="6" max="6" width="6.50390625" style="3" customWidth="1"/>
    <col min="7" max="7" width="1.75390625" style="3" customWidth="1"/>
    <col min="8" max="8" width="10.50390625" style="3" customWidth="1"/>
    <col min="9" max="9" width="1.75390625" style="3" customWidth="1"/>
    <col min="10" max="10" width="34.50390625" style="3" bestFit="1" customWidth="1"/>
    <col min="11" max="11" width="2.75390625" style="0" customWidth="1"/>
    <col min="12" max="16384" width="10.75390625" style="3" customWidth="1"/>
  </cols>
  <sheetData>
    <row r="1" spans="2:10" ht="18.75">
      <c r="B1" s="152" t="s">
        <v>78</v>
      </c>
      <c r="C1" s="1"/>
      <c r="D1" s="1"/>
      <c r="E1" s="1"/>
      <c r="F1" s="1"/>
      <c r="G1" s="1"/>
      <c r="H1" s="1"/>
      <c r="I1" s="2"/>
      <c r="J1" s="2"/>
    </row>
    <row r="2" spans="2:10" ht="6" customHeight="1">
      <c r="B2" s="145"/>
      <c r="C2" s="1"/>
      <c r="D2" s="1"/>
      <c r="E2" s="1"/>
      <c r="F2" s="1"/>
      <c r="G2" s="1"/>
      <c r="H2" s="1"/>
      <c r="I2" s="1"/>
      <c r="J2" s="2"/>
    </row>
    <row r="3" spans="2:10" ht="49.5" customHeight="1">
      <c r="B3" s="218" t="s">
        <v>76</v>
      </c>
      <c r="C3" s="219"/>
      <c r="D3" s="219"/>
      <c r="E3" s="219"/>
      <c r="F3" s="219"/>
      <c r="G3" s="219"/>
      <c r="H3" s="219"/>
      <c r="I3" s="219"/>
      <c r="J3" s="219"/>
    </row>
    <row r="4" spans="2:10" ht="6" customHeight="1">
      <c r="B4" s="146"/>
      <c r="C4" s="1"/>
      <c r="D4" s="1"/>
      <c r="E4" s="1"/>
      <c r="F4" s="1"/>
      <c r="G4" s="1"/>
      <c r="H4" s="1"/>
      <c r="I4" s="1"/>
      <c r="J4" s="2"/>
    </row>
    <row r="5" spans="2:12" ht="18.75">
      <c r="B5" s="32" t="s">
        <v>62</v>
      </c>
      <c r="C5" s="1"/>
      <c r="D5" s="214"/>
      <c r="E5" s="214"/>
      <c r="F5" s="214"/>
      <c r="G5" s="1"/>
      <c r="H5" s="1"/>
      <c r="I5" s="1"/>
      <c r="J5" s="165" t="s">
        <v>132</v>
      </c>
      <c r="L5" s="164"/>
    </row>
    <row r="6" spans="2:10" ht="19.5" thickBot="1">
      <c r="B6" s="1"/>
      <c r="C6" s="1"/>
      <c r="D6" s="1"/>
      <c r="E6" s="1"/>
      <c r="F6" s="1"/>
      <c r="G6" s="1"/>
      <c r="H6" s="1"/>
      <c r="I6" s="1"/>
      <c r="J6" s="2"/>
    </row>
    <row r="7" spans="2:10" ht="19.5" customHeight="1">
      <c r="B7" s="136" t="s">
        <v>1</v>
      </c>
      <c r="C7" s="137"/>
      <c r="D7" s="137"/>
      <c r="E7" s="137"/>
      <c r="F7" s="137"/>
      <c r="G7" s="137"/>
      <c r="H7" s="137"/>
      <c r="I7" s="137"/>
      <c r="J7" s="138"/>
    </row>
    <row r="8" spans="2:10" ht="19.5" customHeight="1">
      <c r="B8" s="4" t="s">
        <v>2</v>
      </c>
      <c r="C8" s="122"/>
      <c r="D8" s="122"/>
      <c r="E8" s="122"/>
      <c r="F8" s="122"/>
      <c r="G8" s="5"/>
      <c r="H8" s="5"/>
      <c r="I8" s="5"/>
      <c r="J8" s="6"/>
    </row>
    <row r="9" spans="2:10" ht="19.5" customHeight="1" thickBot="1">
      <c r="B9" s="7" t="s">
        <v>3</v>
      </c>
      <c r="C9" s="123"/>
      <c r="D9" s="123"/>
      <c r="E9" s="123"/>
      <c r="F9" s="123"/>
      <c r="G9" s="8"/>
      <c r="H9" s="8"/>
      <c r="I9" s="8"/>
      <c r="J9" s="9"/>
    </row>
    <row r="10" ht="6" customHeight="1" thickBot="1"/>
    <row r="11" spans="2:10" ht="32.25" thickBot="1">
      <c r="B11" s="202" t="s">
        <v>4</v>
      </c>
      <c r="C11" s="203"/>
      <c r="D11" s="203"/>
      <c r="E11" s="203"/>
      <c r="F11" s="204"/>
      <c r="G11" s="11"/>
      <c r="H11" s="12" t="s">
        <v>5</v>
      </c>
      <c r="I11" s="11"/>
      <c r="J11" s="10" t="s">
        <v>6</v>
      </c>
    </row>
    <row r="12" ht="6" customHeight="1" thickBot="1"/>
    <row r="13" spans="2:10" ht="16.5" thickBot="1">
      <c r="B13" s="130" t="s">
        <v>7</v>
      </c>
      <c r="C13" s="124"/>
      <c r="D13" s="124"/>
      <c r="E13" s="124"/>
      <c r="F13" s="124"/>
      <c r="G13" s="14"/>
      <c r="H13" s="14"/>
      <c r="I13" s="14"/>
      <c r="J13" s="15"/>
    </row>
    <row r="14" ht="6" customHeight="1" thickBot="1"/>
    <row r="15" spans="2:12" ht="30" customHeight="1">
      <c r="B15" s="205" t="s">
        <v>84</v>
      </c>
      <c r="C15" s="206"/>
      <c r="D15" s="206"/>
      <c r="E15" s="206"/>
      <c r="F15" s="207"/>
      <c r="H15" s="16">
        <v>500</v>
      </c>
      <c r="J15" s="49" t="s">
        <v>18</v>
      </c>
      <c r="L15"/>
    </row>
    <row r="16" spans="2:12" ht="30" customHeight="1">
      <c r="B16" s="208" t="s">
        <v>29</v>
      </c>
      <c r="C16" s="209"/>
      <c r="D16" s="209"/>
      <c r="E16" s="209"/>
      <c r="F16" s="210"/>
      <c r="H16" s="181"/>
      <c r="J16" s="33" t="s">
        <v>8</v>
      </c>
      <c r="L16" s="57"/>
    </row>
    <row r="17" spans="2:10" ht="30" customHeight="1">
      <c r="B17" s="211" t="s">
        <v>30</v>
      </c>
      <c r="C17" s="212"/>
      <c r="D17" s="212"/>
      <c r="E17" s="212"/>
      <c r="F17" s="213"/>
      <c r="H17" s="132">
        <v>80</v>
      </c>
      <c r="J17" s="112" t="s">
        <v>19</v>
      </c>
    </row>
    <row r="18" spans="2:10" ht="34.5" customHeight="1" thickBot="1">
      <c r="B18" s="220" t="s">
        <v>163</v>
      </c>
      <c r="C18" s="221"/>
      <c r="D18" s="221"/>
      <c r="E18" s="221"/>
      <c r="F18" s="222"/>
      <c r="H18" s="170">
        <v>40</v>
      </c>
      <c r="J18" s="20" t="s">
        <v>164</v>
      </c>
    </row>
    <row r="19" ht="6" customHeight="1" thickBot="1"/>
    <row r="20" spans="2:10" ht="16.5" thickBot="1">
      <c r="B20" s="13" t="s">
        <v>9</v>
      </c>
      <c r="C20" s="124"/>
      <c r="D20" s="124"/>
      <c r="E20" s="124"/>
      <c r="F20" s="124"/>
      <c r="G20" s="14"/>
      <c r="H20" s="14"/>
      <c r="I20" s="14"/>
      <c r="J20" s="19"/>
    </row>
    <row r="21" ht="6" customHeight="1" thickBot="1">
      <c r="J21" s="18"/>
    </row>
    <row r="22" spans="2:10" ht="30" customHeight="1" thickBot="1">
      <c r="B22" s="223" t="s">
        <v>158</v>
      </c>
      <c r="C22" s="224"/>
      <c r="D22" s="224"/>
      <c r="E22" s="224"/>
      <c r="F22" s="225"/>
      <c r="H22" s="171">
        <f>H32*(H17/(H17+H31^2))+0.5*(H31^2/(H17+H31^2))</f>
        <v>0.5</v>
      </c>
      <c r="J22" s="125" t="s">
        <v>31</v>
      </c>
    </row>
    <row r="23" ht="6" customHeight="1" thickBot="1"/>
    <row r="24" spans="2:10" ht="30" customHeight="1" hidden="1" thickBot="1">
      <c r="B24" s="125" t="s">
        <v>35</v>
      </c>
      <c r="D24" s="162">
        <f>$H$32-$H34</f>
        <v>0.39269816768359234</v>
      </c>
      <c r="F24" s="126" t="s">
        <v>38</v>
      </c>
      <c r="H24" s="162">
        <f>$H$32+$H34</f>
        <v>0.6073018323164077</v>
      </c>
      <c r="J24" s="125" t="s">
        <v>37</v>
      </c>
    </row>
    <row r="25" ht="6" customHeight="1" hidden="1" thickBot="1">
      <c r="J25" s="18"/>
    </row>
    <row r="26" spans="2:12" ht="30" customHeight="1" thickBot="1">
      <c r="B26" s="125" t="s">
        <v>35</v>
      </c>
      <c r="D26" s="180">
        <f>($H$32+$H$31^2/(2*$H$17))/(1+$H$31^2/$H$17)-$H$35</f>
        <v>0.401482086693708</v>
      </c>
      <c r="F26" s="126" t="s">
        <v>38</v>
      </c>
      <c r="H26" s="180">
        <f>($H$32+$H$31^2/(2*$H$17))/(1+$H$31^2/$H$17)+$H$35</f>
        <v>0.598517913306292</v>
      </c>
      <c r="J26" s="125" t="s">
        <v>36</v>
      </c>
      <c r="L26" s="142"/>
    </row>
    <row r="27" ht="12" customHeight="1" thickBot="1">
      <c r="J27" s="18"/>
    </row>
    <row r="28" spans="2:10" ht="16.5" customHeight="1" thickBot="1">
      <c r="B28" s="13" t="s">
        <v>72</v>
      </c>
      <c r="C28" s="124"/>
      <c r="D28" s="124"/>
      <c r="E28" s="124"/>
      <c r="F28" s="124"/>
      <c r="G28" s="14"/>
      <c r="H28" s="14"/>
      <c r="I28" s="14"/>
      <c r="J28" s="19"/>
    </row>
    <row r="29" ht="6" customHeight="1" thickBot="1">
      <c r="J29" s="18"/>
    </row>
    <row r="30" spans="2:13" ht="19.5" customHeight="1">
      <c r="B30" s="205" t="s">
        <v>13</v>
      </c>
      <c r="C30" s="206"/>
      <c r="D30" s="206"/>
      <c r="E30" s="206"/>
      <c r="F30" s="207"/>
      <c r="H30" s="58">
        <f>INDEX(DropDownMenus!B4:B5,DropDownMenus!B6)</f>
        <v>0.95</v>
      </c>
      <c r="J30" s="79" t="s">
        <v>69</v>
      </c>
      <c r="M30"/>
    </row>
    <row r="31" spans="2:14" ht="19.5" customHeight="1">
      <c r="B31" s="199" t="s">
        <v>42</v>
      </c>
      <c r="C31" s="200" t="s">
        <v>42</v>
      </c>
      <c r="D31" s="200" t="s">
        <v>42</v>
      </c>
      <c r="E31" s="200" t="s">
        <v>42</v>
      </c>
      <c r="F31" s="201" t="s">
        <v>42</v>
      </c>
      <c r="H31" s="172">
        <f>NORMSINV(1-((1-H30)/2))</f>
        <v>1.959963984540054</v>
      </c>
      <c r="J31" s="151" t="s">
        <v>70</v>
      </c>
      <c r="L31"/>
      <c r="M31"/>
      <c r="N31"/>
    </row>
    <row r="32" spans="2:10" ht="19.5" customHeight="1">
      <c r="B32" s="211" t="s">
        <v>136</v>
      </c>
      <c r="C32" s="212"/>
      <c r="D32" s="212"/>
      <c r="E32" s="212"/>
      <c r="F32" s="213"/>
      <c r="H32" s="173">
        <f>H18/H17</f>
        <v>0.5</v>
      </c>
      <c r="J32" s="17" t="s">
        <v>31</v>
      </c>
    </row>
    <row r="33" spans="2:14" ht="20.25" customHeight="1" thickBot="1">
      <c r="B33" s="215" t="s">
        <v>71</v>
      </c>
      <c r="C33" s="216"/>
      <c r="D33" s="216"/>
      <c r="E33" s="216"/>
      <c r="F33" s="217"/>
      <c r="H33" s="141">
        <f>H32*(1-H32)</f>
        <v>0.25</v>
      </c>
      <c r="J33" s="33" t="s">
        <v>71</v>
      </c>
      <c r="L33"/>
      <c r="M33"/>
      <c r="N33"/>
    </row>
    <row r="34" spans="2:10" ht="19.5" customHeight="1" hidden="1">
      <c r="B34" s="211" t="str">
        <f>"The half-width of the "&amp;$H$30*100&amp;" percent confidence interval"</f>
        <v>The half-width of the 95 percent confidence interval</v>
      </c>
      <c r="C34" s="212"/>
      <c r="D34" s="212"/>
      <c r="E34" s="212"/>
      <c r="F34" s="213"/>
      <c r="H34" s="163">
        <f>$H$31*((1-$H$17/$H$15)*(H33/(H17-1)))^0.5+1/(2*$H$17)</f>
        <v>0.10730183231640766</v>
      </c>
      <c r="J34" s="17" t="s">
        <v>37</v>
      </c>
    </row>
    <row r="35" spans="2:10" ht="19.5" customHeight="1" hidden="1" thickBot="1">
      <c r="B35" s="199" t="str">
        <f>"The half-width of the "&amp;$H$30*100&amp;" percent confidence interval"</f>
        <v>The half-width of the 95 percent confidence interval</v>
      </c>
      <c r="C35" s="200"/>
      <c r="D35" s="200"/>
      <c r="E35" s="200"/>
      <c r="F35" s="201"/>
      <c r="G35" s="183"/>
      <c r="H35" s="184">
        <f>($H$31*SQRT((H33*(1-H17/H15)+H31^2/(4*H17))/H17))/(1+H31^2/H17)</f>
        <v>0.09851791330629199</v>
      </c>
      <c r="I35" s="183"/>
      <c r="J35" s="151" t="s">
        <v>36</v>
      </c>
    </row>
    <row r="36" spans="2:10" ht="39.75" customHeight="1" thickBot="1">
      <c r="B36" s="186"/>
      <c r="C36" s="186"/>
      <c r="D36" s="186"/>
      <c r="E36" s="186"/>
      <c r="F36" s="186"/>
      <c r="H36" s="186"/>
      <c r="J36" s="185"/>
    </row>
    <row r="37" spans="2:10" ht="13.5" customHeight="1">
      <c r="B37" s="21"/>
      <c r="C37" s="22"/>
      <c r="D37" s="22"/>
      <c r="E37" s="22"/>
      <c r="F37" s="22"/>
      <c r="G37" s="22"/>
      <c r="H37" s="22"/>
      <c r="I37" s="22"/>
      <c r="J37" s="23"/>
    </row>
    <row r="38" spans="2:10" ht="15" customHeight="1">
      <c r="B38" s="24" t="s">
        <v>10</v>
      </c>
      <c r="C38" s="25"/>
      <c r="D38" s="25"/>
      <c r="E38" s="25"/>
      <c r="F38" s="25"/>
      <c r="G38" s="25"/>
      <c r="H38" s="25"/>
      <c r="I38" s="25"/>
      <c r="J38" s="26"/>
    </row>
    <row r="39" spans="2:10" ht="12" customHeight="1">
      <c r="B39" s="27"/>
      <c r="C39" s="25"/>
      <c r="D39" s="25"/>
      <c r="E39" s="25"/>
      <c r="F39" s="25"/>
      <c r="G39" s="25"/>
      <c r="H39" s="25"/>
      <c r="I39" s="25"/>
      <c r="J39" s="26"/>
    </row>
    <row r="40" spans="2:10" ht="12.75" customHeight="1">
      <c r="B40" s="27" t="s">
        <v>141</v>
      </c>
      <c r="C40" s="25"/>
      <c r="D40" s="25"/>
      <c r="E40" s="25"/>
      <c r="F40" s="25"/>
      <c r="G40" s="25"/>
      <c r="H40" s="25"/>
      <c r="I40" s="25"/>
      <c r="J40" s="26"/>
    </row>
    <row r="41" spans="2:10" ht="12.75" customHeight="1">
      <c r="B41" s="176" t="s">
        <v>142</v>
      </c>
      <c r="C41" s="25"/>
      <c r="D41" s="25"/>
      <c r="E41" s="25"/>
      <c r="F41" s="25"/>
      <c r="G41" s="25"/>
      <c r="H41" s="25"/>
      <c r="I41" s="25"/>
      <c r="J41" s="26"/>
    </row>
    <row r="42" spans="2:10" ht="6.75" customHeight="1" hidden="1">
      <c r="B42" s="27"/>
      <c r="C42" s="25"/>
      <c r="D42" s="25"/>
      <c r="E42" s="25"/>
      <c r="F42" s="25"/>
      <c r="G42" s="25"/>
      <c r="H42" s="25"/>
      <c r="I42" s="25"/>
      <c r="J42" s="26"/>
    </row>
    <row r="43" spans="2:10" ht="15" hidden="1">
      <c r="B43" s="28" t="s">
        <v>14</v>
      </c>
      <c r="C43" s="25"/>
      <c r="D43" s="25"/>
      <c r="E43" s="25"/>
      <c r="F43" s="25"/>
      <c r="G43" s="25"/>
      <c r="H43" s="25"/>
      <c r="I43" s="25"/>
      <c r="J43" s="26"/>
    </row>
    <row r="44" spans="2:10" ht="15" hidden="1">
      <c r="B44" s="177" t="s">
        <v>143</v>
      </c>
      <c r="C44" s="25"/>
      <c r="D44" s="25"/>
      <c r="E44" s="25"/>
      <c r="F44" s="25"/>
      <c r="G44" s="25"/>
      <c r="H44" s="25"/>
      <c r="I44" s="25"/>
      <c r="J44" s="26"/>
    </row>
    <row r="45" spans="2:10" ht="6.75" customHeight="1" thickBot="1">
      <c r="B45" s="29"/>
      <c r="C45" s="30"/>
      <c r="D45" s="30"/>
      <c r="E45" s="30"/>
      <c r="F45" s="30"/>
      <c r="G45" s="30"/>
      <c r="H45" s="30"/>
      <c r="I45" s="30"/>
      <c r="J45" s="31"/>
    </row>
    <row r="46" ht="15.75">
      <c r="H46" s="34"/>
    </row>
    <row r="47" ht="15.75"/>
    <row r="48" ht="15.75"/>
    <row r="49" ht="15.75"/>
  </sheetData>
  <sheetProtection sheet="1" objects="1" scenarios="1"/>
  <mergeCells count="14">
    <mergeCell ref="D5:F5"/>
    <mergeCell ref="B33:F33"/>
    <mergeCell ref="B3:J3"/>
    <mergeCell ref="B34:F34"/>
    <mergeCell ref="B18:F18"/>
    <mergeCell ref="B22:F22"/>
    <mergeCell ref="B35:F35"/>
    <mergeCell ref="B11:F11"/>
    <mergeCell ref="B30:F30"/>
    <mergeCell ref="B31:F31"/>
    <mergeCell ref="B15:F15"/>
    <mergeCell ref="B16:F16"/>
    <mergeCell ref="B17:F17"/>
    <mergeCell ref="B32:F32"/>
  </mergeCells>
  <dataValidations count="1">
    <dataValidation type="decimal" operator="greaterThan" showInputMessage="1" showErrorMessage="1" errorTitle="Data entry error" error="You must enter the number of facilities.  The number must be greater than 0. " sqref="H15">
      <formula1>0</formula1>
    </dataValidation>
  </dataValidations>
  <hyperlinks>
    <hyperlink ref="B5" location="Instructions1" tooltip="Click to go back to the Instructions page" display="Back to Instructions / Main Menu"/>
    <hyperlink ref="J5" location="Definitions1" tooltip="Click to go to definitions of required variables" display="To Definitons of Required Variables"/>
  </hyperlinks>
  <printOptions horizontalCentered="1" verticalCentered="1"/>
  <pageMargins left="0.75" right="0.75" top="1" bottom="1" header="0.5" footer="0.5"/>
  <pageSetup fitToHeight="1" fitToWidth="1" orientation="portrait" scale="94" r:id="rId3"/>
  <legacyDrawing r:id="rId2"/>
</worksheet>
</file>

<file path=xl/worksheets/sheet4.xml><?xml version="1.0" encoding="utf-8"?>
<worksheet xmlns="http://schemas.openxmlformats.org/spreadsheetml/2006/main" xmlns:r="http://schemas.openxmlformats.org/officeDocument/2006/relationships">
  <sheetPr codeName="Sheet7">
    <pageSetUpPr fitToPage="1"/>
  </sheetPr>
  <dimension ref="B1:L40"/>
  <sheetViews>
    <sheetView showGridLines="0" showRowColHeaders="0" workbookViewId="0" topLeftCell="A1">
      <pane ySplit="5" topLeftCell="BM6" activePane="bottomLeft" state="frozen"/>
      <selection pane="topLeft" activeCell="D5" sqref="D5:F5"/>
      <selection pane="bottomLeft" activeCell="A6" sqref="A6"/>
    </sheetView>
  </sheetViews>
  <sheetFormatPr defaultColWidth="9.00390625" defaultRowHeight="12.75"/>
  <cols>
    <col min="1" max="1" width="4.75390625" style="3" customWidth="1"/>
    <col min="2" max="2" width="41.25390625" style="3" customWidth="1"/>
    <col min="3" max="3" width="1.75390625" style="3" customWidth="1"/>
    <col min="4" max="4" width="10.75390625" style="3" customWidth="1"/>
    <col min="5" max="5" width="1.75390625" style="3" customWidth="1"/>
    <col min="6" max="6" width="6.50390625" style="3" customWidth="1"/>
    <col min="7" max="7" width="1.75390625" style="3" customWidth="1"/>
    <col min="8" max="8" width="10.50390625" style="3" customWidth="1"/>
    <col min="9" max="9" width="1.75390625" style="3" customWidth="1"/>
    <col min="10" max="10" width="36.50390625" style="3" customWidth="1"/>
    <col min="11" max="11" width="2.75390625" style="0" customWidth="1"/>
    <col min="12" max="16384" width="10.75390625" style="3" customWidth="1"/>
  </cols>
  <sheetData>
    <row r="1" spans="2:10" ht="18.75">
      <c r="B1" s="152" t="s">
        <v>77</v>
      </c>
      <c r="C1" s="1"/>
      <c r="D1" s="1"/>
      <c r="E1" s="1"/>
      <c r="F1" s="1"/>
      <c r="G1" s="1"/>
      <c r="H1" s="1"/>
      <c r="I1" s="2"/>
      <c r="J1" s="2"/>
    </row>
    <row r="2" spans="2:10" ht="6" customHeight="1">
      <c r="B2" s="145"/>
      <c r="C2" s="1"/>
      <c r="D2" s="1"/>
      <c r="E2" s="1"/>
      <c r="F2" s="1"/>
      <c r="G2" s="1"/>
      <c r="H2" s="1"/>
      <c r="I2" s="1"/>
      <c r="J2" s="2"/>
    </row>
    <row r="3" spans="2:10" ht="49.5" customHeight="1">
      <c r="B3" s="218" t="s">
        <v>79</v>
      </c>
      <c r="C3" s="219"/>
      <c r="D3" s="219"/>
      <c r="E3" s="219"/>
      <c r="F3" s="219"/>
      <c r="G3" s="219"/>
      <c r="H3" s="219"/>
      <c r="I3" s="219"/>
      <c r="J3" s="219"/>
    </row>
    <row r="4" spans="2:10" ht="6" customHeight="1">
      <c r="B4" s="146"/>
      <c r="C4" s="1"/>
      <c r="D4" s="1"/>
      <c r="E4" s="1"/>
      <c r="F4" s="1"/>
      <c r="G4" s="1"/>
      <c r="H4" s="1"/>
      <c r="I4" s="1"/>
      <c r="J4" s="2"/>
    </row>
    <row r="5" spans="2:10" ht="18.75">
      <c r="B5" s="32" t="s">
        <v>62</v>
      </c>
      <c r="C5" s="1"/>
      <c r="D5" s="214"/>
      <c r="E5" s="214"/>
      <c r="F5" s="214"/>
      <c r="G5" s="1"/>
      <c r="H5" s="1"/>
      <c r="I5" s="1"/>
      <c r="J5" s="165" t="s">
        <v>132</v>
      </c>
    </row>
    <row r="6" spans="2:10" ht="19.5" thickBot="1">
      <c r="B6" s="1"/>
      <c r="C6" s="1"/>
      <c r="D6" s="1"/>
      <c r="E6" s="1"/>
      <c r="F6" s="1"/>
      <c r="G6" s="1"/>
      <c r="H6" s="1"/>
      <c r="I6" s="1"/>
      <c r="J6" s="2"/>
    </row>
    <row r="7" spans="2:10" ht="19.5" customHeight="1">
      <c r="B7" s="136" t="s">
        <v>1</v>
      </c>
      <c r="C7" s="137"/>
      <c r="D7" s="137"/>
      <c r="E7" s="137"/>
      <c r="F7" s="137"/>
      <c r="G7" s="137"/>
      <c r="H7" s="137"/>
      <c r="I7" s="137"/>
      <c r="J7" s="138"/>
    </row>
    <row r="8" spans="2:10" ht="19.5" customHeight="1">
      <c r="B8" s="4" t="s">
        <v>2</v>
      </c>
      <c r="C8" s="122"/>
      <c r="D8" s="122"/>
      <c r="E8" s="122"/>
      <c r="F8" s="122"/>
      <c r="G8" s="5"/>
      <c r="H8" s="5"/>
      <c r="I8" s="5"/>
      <c r="J8" s="6"/>
    </row>
    <row r="9" spans="2:10" ht="19.5" customHeight="1" thickBot="1">
      <c r="B9" s="7" t="s">
        <v>3</v>
      </c>
      <c r="C9" s="123"/>
      <c r="D9" s="123"/>
      <c r="E9" s="123"/>
      <c r="F9" s="123"/>
      <c r="G9" s="8"/>
      <c r="H9" s="8"/>
      <c r="I9" s="8"/>
      <c r="J9" s="9"/>
    </row>
    <row r="10" ht="6" customHeight="1" thickBot="1"/>
    <row r="11" spans="2:10" ht="32.25" thickBot="1">
      <c r="B11" s="202" t="s">
        <v>4</v>
      </c>
      <c r="C11" s="203"/>
      <c r="D11" s="203"/>
      <c r="E11" s="203"/>
      <c r="F11" s="204"/>
      <c r="G11" s="11"/>
      <c r="H11" s="12" t="s">
        <v>5</v>
      </c>
      <c r="I11" s="11"/>
      <c r="J11" s="10" t="s">
        <v>6</v>
      </c>
    </row>
    <row r="12" ht="6" customHeight="1" thickBot="1"/>
    <row r="13" spans="2:10" ht="16.5" thickBot="1">
      <c r="B13" s="130" t="s">
        <v>7</v>
      </c>
      <c r="C13" s="124"/>
      <c r="D13" s="124"/>
      <c r="E13" s="124"/>
      <c r="F13" s="124"/>
      <c r="G13" s="14"/>
      <c r="H13" s="14"/>
      <c r="I13" s="14"/>
      <c r="J13" s="15"/>
    </row>
    <row r="14" ht="6" customHeight="1" thickBot="1"/>
    <row r="15" spans="2:10" ht="30" customHeight="1">
      <c r="B15" s="205" t="s">
        <v>84</v>
      </c>
      <c r="C15" s="206"/>
      <c r="D15" s="206"/>
      <c r="E15" s="206"/>
      <c r="F15" s="207"/>
      <c r="H15" s="16">
        <v>500</v>
      </c>
      <c r="J15" s="49" t="s">
        <v>18</v>
      </c>
    </row>
    <row r="16" spans="2:10" ht="30" customHeight="1">
      <c r="B16" s="208" t="s">
        <v>29</v>
      </c>
      <c r="C16" s="209"/>
      <c r="D16" s="209"/>
      <c r="E16" s="209"/>
      <c r="F16" s="210"/>
      <c r="H16" s="181"/>
      <c r="J16" s="33" t="s">
        <v>8</v>
      </c>
    </row>
    <row r="17" spans="2:10" ht="30" customHeight="1">
      <c r="B17" s="211" t="s">
        <v>30</v>
      </c>
      <c r="C17" s="212"/>
      <c r="D17" s="212"/>
      <c r="E17" s="212"/>
      <c r="F17" s="213"/>
      <c r="H17" s="132">
        <v>81</v>
      </c>
      <c r="J17" s="112" t="s">
        <v>19</v>
      </c>
    </row>
    <row r="18" spans="2:10" ht="30" customHeight="1">
      <c r="B18" s="226" t="s">
        <v>63</v>
      </c>
      <c r="C18" s="227"/>
      <c r="D18" s="227"/>
      <c r="E18" s="227"/>
      <c r="F18" s="228"/>
      <c r="H18" s="132">
        <v>35</v>
      </c>
      <c r="J18" s="112" t="s">
        <v>159</v>
      </c>
    </row>
    <row r="19" spans="2:10" ht="30" customHeight="1" thickBot="1">
      <c r="B19" s="220" t="s">
        <v>39</v>
      </c>
      <c r="C19" s="221"/>
      <c r="D19" s="221"/>
      <c r="E19" s="221"/>
      <c r="F19" s="222"/>
      <c r="H19" s="131">
        <v>15</v>
      </c>
      <c r="J19" s="20" t="s">
        <v>40</v>
      </c>
    </row>
    <row r="20" ht="6" customHeight="1" thickBot="1"/>
    <row r="21" spans="2:10" ht="16.5" thickBot="1">
      <c r="B21" s="13" t="s">
        <v>9</v>
      </c>
      <c r="C21" s="124"/>
      <c r="D21" s="124"/>
      <c r="E21" s="124"/>
      <c r="F21" s="124"/>
      <c r="G21" s="14"/>
      <c r="H21" s="14"/>
      <c r="I21" s="14"/>
      <c r="J21" s="19"/>
    </row>
    <row r="22" ht="6" customHeight="1" thickBot="1">
      <c r="J22" s="18"/>
    </row>
    <row r="23" spans="2:10" ht="30" customHeight="1" thickBot="1">
      <c r="B23" s="125" t="s">
        <v>35</v>
      </c>
      <c r="D23" s="134">
        <f>$H$18-$H$29</f>
        <v>31.514721299841973</v>
      </c>
      <c r="F23" s="126" t="s">
        <v>38</v>
      </c>
      <c r="H23" s="134">
        <f>$H$18+$H$29</f>
        <v>38.48527870015803</v>
      </c>
      <c r="J23" s="125" t="str">
        <f>H27*100&amp;" percent confidence interval"</f>
        <v>95 percent confidence interval</v>
      </c>
    </row>
    <row r="24" ht="12" customHeight="1" thickBot="1">
      <c r="J24" s="18"/>
    </row>
    <row r="25" spans="2:10" ht="16.5" customHeight="1" thickBot="1">
      <c r="B25" s="13" t="s">
        <v>72</v>
      </c>
      <c r="C25" s="124"/>
      <c r="D25" s="124"/>
      <c r="E25" s="124"/>
      <c r="F25" s="124"/>
      <c r="G25" s="14"/>
      <c r="H25" s="14"/>
      <c r="I25" s="14"/>
      <c r="J25" s="19"/>
    </row>
    <row r="26" ht="6" customHeight="1" thickBot="1">
      <c r="J26" s="18"/>
    </row>
    <row r="27" spans="2:12" ht="19.5" customHeight="1">
      <c r="B27" s="205" t="s">
        <v>13</v>
      </c>
      <c r="C27" s="206"/>
      <c r="D27" s="206"/>
      <c r="E27" s="206"/>
      <c r="F27" s="207"/>
      <c r="H27" s="58">
        <f>INDEX(DropDownMenus!B4:B5,DropDownMenus!B6)</f>
        <v>0.95</v>
      </c>
      <c r="J27" s="79" t="s">
        <v>69</v>
      </c>
      <c r="L27"/>
    </row>
    <row r="28" spans="2:10" ht="19.5" customHeight="1">
      <c r="B28" s="211" t="s">
        <v>42</v>
      </c>
      <c r="C28" s="212" t="s">
        <v>42</v>
      </c>
      <c r="D28" s="212" t="s">
        <v>42</v>
      </c>
      <c r="E28" s="212" t="s">
        <v>42</v>
      </c>
      <c r="F28" s="213" t="s">
        <v>42</v>
      </c>
      <c r="H28" s="128">
        <f>TINV((1-H27)/2,H17-1)</f>
        <v>2.2843716051789453</v>
      </c>
      <c r="J28" s="127" t="s">
        <v>74</v>
      </c>
    </row>
    <row r="29" spans="2:10" ht="19.5" customHeight="1" thickBot="1">
      <c r="B29" s="220" t="str">
        <f>"The half-width of the "&amp;$H$27*100&amp;" percent confidence interval"</f>
        <v>The half-width of the 95 percent confidence interval</v>
      </c>
      <c r="C29" s="221"/>
      <c r="D29" s="221"/>
      <c r="E29" s="221"/>
      <c r="F29" s="222"/>
      <c r="H29" s="129">
        <f>H28*SQRT(1-H17/H15)*H19/SQRT(H17)</f>
        <v>3.4852787001580277</v>
      </c>
      <c r="J29" s="20" t="s">
        <v>35</v>
      </c>
    </row>
    <row r="30" ht="6" customHeight="1" thickBot="1">
      <c r="J30" s="18"/>
    </row>
    <row r="31" spans="2:10" ht="6" customHeight="1">
      <c r="B31" s="21"/>
      <c r="C31" s="22"/>
      <c r="D31" s="22"/>
      <c r="E31" s="22"/>
      <c r="F31" s="22"/>
      <c r="G31" s="22"/>
      <c r="H31" s="22"/>
      <c r="I31" s="22"/>
      <c r="J31" s="23"/>
    </row>
    <row r="32" spans="2:10" ht="15" customHeight="1">
      <c r="B32" s="24" t="s">
        <v>10</v>
      </c>
      <c r="C32" s="25"/>
      <c r="D32" s="25"/>
      <c r="E32" s="25"/>
      <c r="F32" s="25"/>
      <c r="G32" s="25"/>
      <c r="H32" s="25"/>
      <c r="I32" s="25"/>
      <c r="J32" s="26"/>
    </row>
    <row r="33" spans="2:10" ht="6" customHeight="1">
      <c r="B33" s="27"/>
      <c r="C33" s="25"/>
      <c r="D33" s="25"/>
      <c r="E33" s="25"/>
      <c r="F33" s="25"/>
      <c r="G33" s="25"/>
      <c r="H33" s="25"/>
      <c r="I33" s="25"/>
      <c r="J33" s="26"/>
    </row>
    <row r="34" spans="2:10" ht="12.75" customHeight="1" hidden="1">
      <c r="B34" s="27" t="s">
        <v>141</v>
      </c>
      <c r="C34" s="25"/>
      <c r="D34" s="25"/>
      <c r="E34" s="25"/>
      <c r="F34" s="25"/>
      <c r="G34" s="25"/>
      <c r="H34" s="25"/>
      <c r="I34" s="25"/>
      <c r="J34" s="26"/>
    </row>
    <row r="35" spans="2:10" ht="12.75" customHeight="1" hidden="1">
      <c r="B35" s="176" t="s">
        <v>142</v>
      </c>
      <c r="C35" s="25"/>
      <c r="D35" s="25"/>
      <c r="E35" s="25"/>
      <c r="F35" s="25"/>
      <c r="G35" s="25"/>
      <c r="H35" s="25"/>
      <c r="I35" s="25"/>
      <c r="J35" s="26"/>
    </row>
    <row r="36" spans="2:10" ht="6.75" customHeight="1" hidden="1">
      <c r="B36" s="27"/>
      <c r="C36" s="25"/>
      <c r="D36" s="25"/>
      <c r="E36" s="25"/>
      <c r="F36" s="25"/>
      <c r="G36" s="25"/>
      <c r="H36" s="25"/>
      <c r="I36" s="25"/>
      <c r="J36" s="26"/>
    </row>
    <row r="37" spans="2:10" ht="15">
      <c r="B37" s="28" t="s">
        <v>14</v>
      </c>
      <c r="C37" s="25"/>
      <c r="D37" s="25"/>
      <c r="E37" s="25"/>
      <c r="F37" s="25"/>
      <c r="G37" s="25"/>
      <c r="H37" s="25"/>
      <c r="I37" s="25"/>
      <c r="J37" s="26"/>
    </row>
    <row r="38" spans="2:10" ht="15">
      <c r="B38" s="177" t="s">
        <v>143</v>
      </c>
      <c r="C38" s="25"/>
      <c r="D38" s="25"/>
      <c r="E38" s="25"/>
      <c r="F38" s="25"/>
      <c r="G38" s="25"/>
      <c r="H38" s="25"/>
      <c r="I38" s="25"/>
      <c r="J38" s="26"/>
    </row>
    <row r="39" spans="2:10" ht="6.75" customHeight="1" thickBot="1">
      <c r="B39" s="29"/>
      <c r="C39" s="30"/>
      <c r="D39" s="30"/>
      <c r="E39" s="30"/>
      <c r="F39" s="30"/>
      <c r="G39" s="30"/>
      <c r="H39" s="30"/>
      <c r="I39" s="30"/>
      <c r="J39" s="31"/>
    </row>
    <row r="40" ht="15">
      <c r="H40" s="34"/>
    </row>
  </sheetData>
  <sheetProtection sheet="1" objects="1" scenarios="1"/>
  <mergeCells count="11">
    <mergeCell ref="B19:F19"/>
    <mergeCell ref="B18:F18"/>
    <mergeCell ref="D5:F5"/>
    <mergeCell ref="B3:J3"/>
    <mergeCell ref="B29:F29"/>
    <mergeCell ref="B11:F11"/>
    <mergeCell ref="B27:F27"/>
    <mergeCell ref="B28:F28"/>
    <mergeCell ref="B15:F15"/>
    <mergeCell ref="B16:F16"/>
    <mergeCell ref="B17:F17"/>
  </mergeCells>
  <dataValidations count="1">
    <dataValidation type="decimal" operator="greaterThan" showInputMessage="1" showErrorMessage="1" errorTitle="Data entry error" error="You must enter the number of facilities.  The number must be greater than 0. " sqref="H15">
      <formula1>0</formula1>
    </dataValidation>
  </dataValidations>
  <hyperlinks>
    <hyperlink ref="B5" location="Instructions1" tooltip="Click to go back to the Instructions page" display="Back to Instructions / Main Menu"/>
    <hyperlink ref="J5" location="Definitions1" tooltip="Click to go to definitions of required variables" display="To Definitons of Required Variables"/>
  </hyperlinks>
  <printOptions horizontalCentered="1" verticalCentered="1"/>
  <pageMargins left="0.75" right="0.75" top="1" bottom="1" header="0.5" footer="0.5"/>
  <pageSetup fitToHeight="1" fitToWidth="1" orientation="portrait" scale="94" r:id="rId6"/>
  <drawing r:id="rId5"/>
  <legacyDrawing r:id="rId4"/>
  <oleObjects>
    <oleObject progId="Equation.3" shapeId="97615705" r:id="rId2"/>
    <oleObject progId="Equation.3" shapeId="97710780" r:id="rId3"/>
  </oleObjects>
</worksheet>
</file>

<file path=xl/worksheets/sheet5.xml><?xml version="1.0" encoding="utf-8"?>
<worksheet xmlns="http://schemas.openxmlformats.org/spreadsheetml/2006/main" xmlns:r="http://schemas.openxmlformats.org/officeDocument/2006/relationships">
  <sheetPr codeName="Sheet6">
    <pageSetUpPr fitToPage="1"/>
  </sheetPr>
  <dimension ref="B1:L94"/>
  <sheetViews>
    <sheetView showGridLines="0" workbookViewId="0" topLeftCell="A1">
      <pane ySplit="5" topLeftCell="BM6" activePane="bottomLeft" state="frozen"/>
      <selection pane="topLeft" activeCell="D5" sqref="D5:F5"/>
      <selection pane="bottomLeft" activeCell="A6" sqref="A6"/>
    </sheetView>
  </sheetViews>
  <sheetFormatPr defaultColWidth="9.00390625" defaultRowHeight="12.75"/>
  <cols>
    <col min="1" max="1" width="4.75390625" style="64" customWidth="1"/>
    <col min="2" max="2" width="61.75390625" style="64" customWidth="1"/>
    <col min="3" max="3" width="1.75390625" style="64" customWidth="1"/>
    <col min="4" max="4" width="10.50390625" style="64" customWidth="1"/>
    <col min="5" max="5" width="1.75390625" style="64" customWidth="1"/>
    <col min="6" max="6" width="34.50390625" style="64" bestFit="1" customWidth="1"/>
    <col min="7" max="7" width="2.75390625" style="0" customWidth="1"/>
    <col min="8" max="16384" width="10.75390625" style="64" customWidth="1"/>
  </cols>
  <sheetData>
    <row r="1" spans="2:6" ht="18.75">
      <c r="B1" s="152" t="s">
        <v>80</v>
      </c>
      <c r="C1" s="62"/>
      <c r="D1" s="62"/>
      <c r="E1" s="63"/>
      <c r="F1" s="63"/>
    </row>
    <row r="2" spans="2:6" ht="6" customHeight="1">
      <c r="B2" s="145"/>
      <c r="C2" s="62"/>
      <c r="D2" s="62"/>
      <c r="E2" s="62"/>
      <c r="F2" s="63"/>
    </row>
    <row r="3" spans="2:6" ht="49.5" customHeight="1">
      <c r="B3" s="218" t="s">
        <v>81</v>
      </c>
      <c r="C3" s="219"/>
      <c r="D3" s="219"/>
      <c r="E3" s="219"/>
      <c r="F3" s="219"/>
    </row>
    <row r="4" spans="2:6" ht="6" customHeight="1">
      <c r="B4" s="146"/>
      <c r="C4" s="62"/>
      <c r="D4" s="62"/>
      <c r="E4" s="62"/>
      <c r="F4" s="63"/>
    </row>
    <row r="5" spans="2:10" ht="18.75">
      <c r="B5" s="32" t="s">
        <v>62</v>
      </c>
      <c r="C5" s="62"/>
      <c r="D5" s="164"/>
      <c r="E5" s="164"/>
      <c r="F5" s="165" t="s">
        <v>132</v>
      </c>
      <c r="H5" s="66"/>
      <c r="J5" s="32"/>
    </row>
    <row r="6" spans="2:6" ht="19.5" thickBot="1">
      <c r="B6" s="62"/>
      <c r="C6" s="62"/>
      <c r="D6" s="62"/>
      <c r="E6" s="62"/>
      <c r="F6" s="63"/>
    </row>
    <row r="7" spans="2:6" ht="19.5" customHeight="1">
      <c r="B7" s="67" t="s">
        <v>1</v>
      </c>
      <c r="C7" s="68"/>
      <c r="D7" s="68"/>
      <c r="E7" s="68"/>
      <c r="F7" s="69"/>
    </row>
    <row r="8" spans="2:6" ht="19.5" customHeight="1">
      <c r="B8" s="4" t="s">
        <v>2</v>
      </c>
      <c r="C8" s="5"/>
      <c r="D8" s="5"/>
      <c r="E8" s="5"/>
      <c r="F8" s="6"/>
    </row>
    <row r="9" spans="2:7" s="65" customFormat="1" ht="19.5" customHeight="1" thickBot="1">
      <c r="B9" s="70" t="s">
        <v>3</v>
      </c>
      <c r="C9" s="71"/>
      <c r="D9" s="71"/>
      <c r="E9" s="71"/>
      <c r="F9" s="72"/>
      <c r="G9"/>
    </row>
    <row r="10" ht="6" customHeight="1" thickBot="1"/>
    <row r="11" spans="2:6" ht="32.25" thickBot="1">
      <c r="B11" s="73" t="s">
        <v>4</v>
      </c>
      <c r="C11" s="74"/>
      <c r="D11" s="75" t="s">
        <v>5</v>
      </c>
      <c r="E11" s="74"/>
      <c r="F11" s="73" t="s">
        <v>6</v>
      </c>
    </row>
    <row r="12" ht="6" customHeight="1" thickBot="1"/>
    <row r="13" spans="2:6" ht="16.5" thickBot="1">
      <c r="B13" s="76" t="s">
        <v>7</v>
      </c>
      <c r="C13" s="77"/>
      <c r="D13" s="77"/>
      <c r="E13" s="77"/>
      <c r="F13" s="78"/>
    </row>
    <row r="14" ht="6" customHeight="1" thickBot="1"/>
    <row r="15" spans="2:6" ht="30" customHeight="1">
      <c r="B15" s="79" t="s">
        <v>29</v>
      </c>
      <c r="D15" s="182"/>
      <c r="F15" s="49" t="s">
        <v>0</v>
      </c>
    </row>
    <row r="16" spans="2:6" ht="30" customHeight="1">
      <c r="B16" s="88" t="s">
        <v>133</v>
      </c>
      <c r="D16" s="115">
        <v>328</v>
      </c>
      <c r="F16" s="113" t="s">
        <v>138</v>
      </c>
    </row>
    <row r="17" spans="2:6" ht="30" customHeight="1">
      <c r="B17" s="88" t="s">
        <v>134</v>
      </c>
      <c r="D17" s="115">
        <v>328</v>
      </c>
      <c r="F17" s="113" t="s">
        <v>137</v>
      </c>
    </row>
    <row r="18" spans="2:6" ht="49.5" customHeight="1">
      <c r="B18" s="147" t="s">
        <v>161</v>
      </c>
      <c r="D18" s="168">
        <v>210</v>
      </c>
      <c r="F18" s="112" t="s">
        <v>160</v>
      </c>
    </row>
    <row r="19" spans="2:12" ht="49.5" customHeight="1" thickBot="1">
      <c r="B19" s="147" t="s">
        <v>162</v>
      </c>
      <c r="D19" s="169">
        <v>180</v>
      </c>
      <c r="F19" s="50" t="s">
        <v>135</v>
      </c>
      <c r="H19"/>
      <c r="I19"/>
      <c r="J19"/>
      <c r="K19"/>
      <c r="L19"/>
    </row>
    <row r="20" spans="8:12" ht="6" customHeight="1" thickBot="1">
      <c r="H20"/>
      <c r="I20"/>
      <c r="J20"/>
      <c r="K20"/>
      <c r="L20"/>
    </row>
    <row r="21" spans="2:12" ht="16.5" thickBot="1">
      <c r="B21" s="76" t="s">
        <v>9</v>
      </c>
      <c r="C21" s="77"/>
      <c r="D21" s="77"/>
      <c r="E21" s="77"/>
      <c r="F21" s="81"/>
      <c r="H21"/>
      <c r="I21"/>
      <c r="J21"/>
      <c r="K21"/>
      <c r="L21"/>
    </row>
    <row r="22" spans="6:12" ht="6" customHeight="1" thickBot="1">
      <c r="F22" s="82"/>
      <c r="H22"/>
      <c r="I22"/>
      <c r="J22"/>
      <c r="K22"/>
      <c r="L22"/>
    </row>
    <row r="23" spans="2:12" ht="46.5" customHeight="1" thickBot="1">
      <c r="B23" s="174" t="str">
        <f>"Does your Round 2 proportion appear to be "&amp;IF(D18/D16&gt;D19/D17,"less","greater")&amp;" than your Round 1 proportion?"</f>
        <v>Does your Round 2 proportion appear to be less than your Round 1 proportion?</v>
      </c>
      <c r="C23" s="121"/>
      <c r="D23" s="175" t="str">
        <f>IF(D34&gt;D29,"Yes","No")</f>
        <v>Yes</v>
      </c>
      <c r="E23"/>
      <c r="F23" s="174" t="str">
        <f>IF(D34&gt;D29,"Reject","Fail to reject")&amp;" the null hypothesis that 
P1-P2"&amp;IF(D18/D16&gt;D19/D17,"&lt;=0","&gt;=0")</f>
        <v>Reject the null hypothesis that 
P1-P2&lt;=0</v>
      </c>
      <c r="H23"/>
      <c r="I23"/>
      <c r="J23"/>
      <c r="K23"/>
      <c r="L23"/>
    </row>
    <row r="24" spans="2:8" ht="12" customHeight="1" thickBot="1">
      <c r="B24" s="178"/>
      <c r="D24" s="178"/>
      <c r="F24" s="179"/>
      <c r="H24" s="65"/>
    </row>
    <row r="25" spans="2:8" ht="16.5" customHeight="1" thickBot="1">
      <c r="B25" s="13" t="s">
        <v>72</v>
      </c>
      <c r="C25" s="77"/>
      <c r="D25" s="77"/>
      <c r="E25" s="77"/>
      <c r="F25" s="81"/>
      <c r="H25" s="84"/>
    </row>
    <row r="26" spans="6:8" ht="6" customHeight="1" thickBot="1">
      <c r="F26" s="82"/>
      <c r="H26" s="84"/>
    </row>
    <row r="27" spans="2:8" ht="19.5" customHeight="1">
      <c r="B27" s="79" t="s">
        <v>8</v>
      </c>
      <c r="D27" s="85">
        <f>INDEX(DropDownMenus!B4:B5,DropDownMenus!B6)</f>
        <v>0.95</v>
      </c>
      <c r="F27" s="79" t="s">
        <v>75</v>
      </c>
      <c r="H27" s="65"/>
    </row>
    <row r="28" spans="2:8" ht="19.5" customHeight="1">
      <c r="B28" s="86" t="s">
        <v>68</v>
      </c>
      <c r="D28" s="87">
        <v>1</v>
      </c>
      <c r="F28" s="110" t="s">
        <v>68</v>
      </c>
      <c r="H28" s="65"/>
    </row>
    <row r="29" spans="2:6" ht="19.5" customHeight="1">
      <c r="B29" s="88" t="s">
        <v>27</v>
      </c>
      <c r="D29" s="89">
        <f>NORMSINV(1-(1-D27)/D28)</f>
        <v>1.6448536269514724</v>
      </c>
      <c r="F29" s="88" t="str">
        <f>"Value of standard normal, "&amp;CHOOSE($D28,"Z(1-α)","Z(1-α/2)")</f>
        <v>Value of standard normal, Z(1-α)</v>
      </c>
    </row>
    <row r="30" spans="2:6" ht="19.5" customHeight="1">
      <c r="B30" s="88" t="s">
        <v>25</v>
      </c>
      <c r="D30" s="149">
        <f>ABS(D31-D32)</f>
        <v>0.09146341463414631</v>
      </c>
      <c r="F30" s="90" t="s">
        <v>178</v>
      </c>
    </row>
    <row r="31" spans="2:6" ht="19.5" customHeight="1">
      <c r="B31" s="147" t="s">
        <v>176</v>
      </c>
      <c r="D31" s="167">
        <f>D18/D16</f>
        <v>0.6402439024390244</v>
      </c>
      <c r="F31" s="112" t="s">
        <v>32</v>
      </c>
    </row>
    <row r="32" spans="2:6" ht="19.5" customHeight="1">
      <c r="B32" s="147" t="s">
        <v>177</v>
      </c>
      <c r="D32" s="167">
        <f>D19/D17</f>
        <v>0.5487804878048781</v>
      </c>
      <c r="F32" s="113" t="s">
        <v>33</v>
      </c>
    </row>
    <row r="33" spans="2:6" ht="19.5" customHeight="1">
      <c r="B33" s="86" t="s">
        <v>28</v>
      </c>
      <c r="D33" s="166">
        <f>(D16*D31+D17*D32)/(D16+D17)</f>
        <v>0.5945121951219512</v>
      </c>
      <c r="F33" s="114" t="s">
        <v>34</v>
      </c>
    </row>
    <row r="34" spans="2:6" ht="19.5" customHeight="1" thickBot="1">
      <c r="B34" s="80" t="s">
        <v>26</v>
      </c>
      <c r="D34" s="111">
        <f>(D30-(0.5)*(1/D16+1/D17))/SQRT((D33*(1-D33)*(1/D16+1/D17)))</f>
        <v>2.306092884458169</v>
      </c>
      <c r="F34" s="83" t="s">
        <v>43</v>
      </c>
    </row>
    <row r="35" spans="2:5" ht="6" customHeight="1" thickBot="1">
      <c r="B35" s="65"/>
      <c r="C35" s="65"/>
      <c r="D35" s="65"/>
      <c r="E35" s="65"/>
    </row>
    <row r="36" spans="2:7" s="3" customFormat="1" ht="6" customHeight="1">
      <c r="B36" s="21"/>
      <c r="C36" s="22"/>
      <c r="D36" s="22"/>
      <c r="E36" s="22"/>
      <c r="F36" s="23"/>
      <c r="G36"/>
    </row>
    <row r="37" spans="2:7" s="3" customFormat="1" ht="15" customHeight="1">
      <c r="B37" s="24" t="s">
        <v>10</v>
      </c>
      <c r="C37" s="25"/>
      <c r="D37" s="25"/>
      <c r="E37" s="25"/>
      <c r="F37" s="26"/>
      <c r="G37"/>
    </row>
    <row r="38" spans="2:7" s="3" customFormat="1" ht="6" customHeight="1">
      <c r="B38" s="27"/>
      <c r="C38" s="25"/>
      <c r="D38" s="25"/>
      <c r="E38" s="25"/>
      <c r="F38" s="26"/>
      <c r="G38"/>
    </row>
    <row r="39" spans="2:7" s="3" customFormat="1" ht="12.75" customHeight="1" hidden="1">
      <c r="B39" s="27" t="s">
        <v>141</v>
      </c>
      <c r="C39" s="25"/>
      <c r="D39" s="25"/>
      <c r="E39" s="25"/>
      <c r="F39" s="26"/>
      <c r="G39"/>
    </row>
    <row r="40" spans="2:7" s="3" customFormat="1" ht="12.75" customHeight="1" hidden="1">
      <c r="B40" s="176" t="s">
        <v>142</v>
      </c>
      <c r="C40" s="25"/>
      <c r="D40" s="25"/>
      <c r="E40" s="25"/>
      <c r="F40" s="26"/>
      <c r="G40"/>
    </row>
    <row r="41" spans="2:7" s="3" customFormat="1" ht="6.75" customHeight="1" hidden="1">
      <c r="B41" s="27"/>
      <c r="C41" s="25"/>
      <c r="D41" s="25"/>
      <c r="E41" s="25"/>
      <c r="F41" s="26"/>
      <c r="G41"/>
    </row>
    <row r="42" spans="2:7" s="3" customFormat="1" ht="15">
      <c r="B42" s="28" t="s">
        <v>14</v>
      </c>
      <c r="C42" s="25"/>
      <c r="D42" s="25"/>
      <c r="E42" s="25"/>
      <c r="F42" s="26"/>
      <c r="G42"/>
    </row>
    <row r="43" spans="2:7" s="3" customFormat="1" ht="15">
      <c r="B43" s="177" t="s">
        <v>143</v>
      </c>
      <c r="C43" s="25"/>
      <c r="D43" s="25"/>
      <c r="E43" s="25"/>
      <c r="F43" s="26"/>
      <c r="G43"/>
    </row>
    <row r="44" spans="2:7" s="3" customFormat="1" ht="6.75" customHeight="1" thickBot="1">
      <c r="B44" s="29"/>
      <c r="C44" s="30"/>
      <c r="D44" s="30"/>
      <c r="E44" s="30"/>
      <c r="F44" s="31"/>
      <c r="G44"/>
    </row>
    <row r="45" spans="2:5" ht="15">
      <c r="B45" s="65"/>
      <c r="C45" s="108"/>
      <c r="D45" s="65"/>
      <c r="E45" s="108"/>
    </row>
    <row r="46" spans="2:5" ht="15">
      <c r="B46" s="65"/>
      <c r="C46" s="65"/>
      <c r="D46" s="65"/>
      <c r="E46" s="65"/>
    </row>
    <row r="47" spans="2:5" ht="15">
      <c r="B47" s="104"/>
      <c r="C47" s="109"/>
      <c r="D47" s="65"/>
      <c r="E47" s="65"/>
    </row>
    <row r="48" spans="2:5" ht="15">
      <c r="B48" s="65"/>
      <c r="D48" s="105"/>
      <c r="E48" s="65"/>
    </row>
    <row r="49" spans="2:5" ht="15">
      <c r="B49" s="65"/>
      <c r="D49" s="106"/>
      <c r="E49" s="65"/>
    </row>
    <row r="50" spans="2:5" ht="15">
      <c r="B50" s="65"/>
      <c r="D50" s="65"/>
      <c r="E50" s="65"/>
    </row>
    <row r="93" spans="2:4" ht="15">
      <c r="B93" s="34"/>
      <c r="D93" s="34"/>
    </row>
    <row r="94" spans="2:4" ht="15">
      <c r="B94" s="34"/>
      <c r="D94" s="34"/>
    </row>
  </sheetData>
  <sheetProtection/>
  <mergeCells count="1">
    <mergeCell ref="B3:F3"/>
  </mergeCells>
  <hyperlinks>
    <hyperlink ref="B5" location="Instructions1" tooltip="Click to go back to the Instructions page" display="Back to Instructions / Main Menu"/>
    <hyperlink ref="F5" location="Definitions1" tooltip="Click to go to definitions of required variables" display="To Definitons of Required Variables"/>
  </hyperlinks>
  <printOptions horizontalCentered="1" verticalCentered="1"/>
  <pageMargins left="0.75" right="0.75" top="1" bottom="1" header="0.5" footer="0.5"/>
  <pageSetup fitToHeight="1" fitToWidth="1" orientation="portrait" scale="94"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B1:J101"/>
  <sheetViews>
    <sheetView showGridLines="0" workbookViewId="0" topLeftCell="A1">
      <pane ySplit="5" topLeftCell="BM6" activePane="bottomLeft" state="frozen"/>
      <selection pane="topLeft" activeCell="D5" sqref="D5:F5"/>
      <selection pane="bottomLeft" activeCell="A6" sqref="A6"/>
    </sheetView>
  </sheetViews>
  <sheetFormatPr defaultColWidth="9.00390625" defaultRowHeight="12.75"/>
  <cols>
    <col min="1" max="1" width="4.75390625" style="64" customWidth="1"/>
    <col min="2" max="2" width="61.75390625" style="64" customWidth="1"/>
    <col min="3" max="3" width="1.75390625" style="64" customWidth="1"/>
    <col min="4" max="4" width="10.50390625" style="64" customWidth="1"/>
    <col min="5" max="5" width="1.75390625" style="64" customWidth="1"/>
    <col min="6" max="6" width="34.50390625" style="64" bestFit="1" customWidth="1"/>
    <col min="7" max="7" width="2.75390625" style="64" customWidth="1"/>
    <col min="8" max="16384" width="10.75390625" style="64" customWidth="1"/>
  </cols>
  <sheetData>
    <row r="1" spans="2:7" ht="18.75">
      <c r="B1" s="152" t="s">
        <v>82</v>
      </c>
      <c r="C1" s="62"/>
      <c r="D1" s="62"/>
      <c r="E1" s="63"/>
      <c r="F1" s="63"/>
      <c r="G1"/>
    </row>
    <row r="2" spans="2:7" ht="6" customHeight="1">
      <c r="B2" s="145"/>
      <c r="C2" s="62"/>
      <c r="D2" s="62"/>
      <c r="E2" s="62"/>
      <c r="F2" s="63"/>
      <c r="G2" s="65"/>
    </row>
    <row r="3" spans="2:7" ht="49.5" customHeight="1">
      <c r="B3" s="218" t="s">
        <v>83</v>
      </c>
      <c r="C3" s="233"/>
      <c r="D3" s="233"/>
      <c r="E3" s="233"/>
      <c r="F3" s="233"/>
      <c r="G3" s="65"/>
    </row>
    <row r="4" spans="2:7" ht="6" customHeight="1">
      <c r="B4" s="146"/>
      <c r="C4" s="62"/>
      <c r="D4" s="62"/>
      <c r="E4" s="62"/>
      <c r="F4" s="63"/>
      <c r="G4" s="65"/>
    </row>
    <row r="5" spans="2:9" ht="18.75">
      <c r="B5" s="32" t="s">
        <v>62</v>
      </c>
      <c r="C5" s="62"/>
      <c r="D5" s="164"/>
      <c r="E5" s="164"/>
      <c r="F5" s="165" t="s">
        <v>132</v>
      </c>
      <c r="G5" s="65"/>
      <c r="I5" s="32"/>
    </row>
    <row r="6" spans="2:7" ht="19.5" thickBot="1">
      <c r="B6" s="62"/>
      <c r="C6" s="62"/>
      <c r="D6" s="62"/>
      <c r="E6" s="62"/>
      <c r="F6" s="63"/>
      <c r="G6" s="65"/>
    </row>
    <row r="7" spans="2:6" ht="19.5" customHeight="1">
      <c r="B7" s="67" t="s">
        <v>1</v>
      </c>
      <c r="C7" s="68"/>
      <c r="D7" s="68"/>
      <c r="E7" s="68"/>
      <c r="F7" s="69"/>
    </row>
    <row r="8" spans="2:6" ht="19.5" customHeight="1">
      <c r="B8" s="4" t="s">
        <v>2</v>
      </c>
      <c r="C8" s="5"/>
      <c r="D8" s="5"/>
      <c r="E8" s="5"/>
      <c r="F8" s="6"/>
    </row>
    <row r="9" spans="2:6" s="65" customFormat="1" ht="19.5" customHeight="1" thickBot="1">
      <c r="B9" s="70" t="s">
        <v>3</v>
      </c>
      <c r="C9" s="71"/>
      <c r="D9" s="71"/>
      <c r="E9" s="71"/>
      <c r="F9" s="72"/>
    </row>
    <row r="10" ht="6" customHeight="1" thickBot="1"/>
    <row r="11" spans="2:6" ht="32.25" thickBot="1">
      <c r="B11" s="73" t="s">
        <v>4</v>
      </c>
      <c r="C11" s="74"/>
      <c r="D11" s="75" t="s">
        <v>5</v>
      </c>
      <c r="E11" s="74"/>
      <c r="F11" s="73" t="s">
        <v>6</v>
      </c>
    </row>
    <row r="12" ht="6" customHeight="1" thickBot="1"/>
    <row r="13" spans="2:6" ht="16.5" thickBot="1">
      <c r="B13" s="76" t="s">
        <v>7</v>
      </c>
      <c r="C13" s="77"/>
      <c r="D13" s="77"/>
      <c r="E13" s="77"/>
      <c r="F13" s="78"/>
    </row>
    <row r="14" ht="6" customHeight="1" thickBot="1"/>
    <row r="15" spans="2:6" ht="30" customHeight="1">
      <c r="B15" s="79" t="s">
        <v>29</v>
      </c>
      <c r="D15" s="182"/>
      <c r="F15" s="49" t="s">
        <v>0</v>
      </c>
    </row>
    <row r="16" spans="2:7" ht="30" customHeight="1">
      <c r="B16" s="88" t="s">
        <v>133</v>
      </c>
      <c r="D16" s="115">
        <v>328</v>
      </c>
      <c r="F16" s="113" t="s">
        <v>138</v>
      </c>
      <c r="G16" s="32"/>
    </row>
    <row r="17" spans="2:7" ht="30" customHeight="1">
      <c r="B17" s="88" t="s">
        <v>134</v>
      </c>
      <c r="D17" s="115">
        <v>328</v>
      </c>
      <c r="F17" s="113" t="s">
        <v>137</v>
      </c>
      <c r="G17" s="32"/>
    </row>
    <row r="18" spans="2:6" ht="30" customHeight="1">
      <c r="B18" s="147" t="s">
        <v>64</v>
      </c>
      <c r="D18" s="132">
        <v>35</v>
      </c>
      <c r="F18" s="229" t="s">
        <v>85</v>
      </c>
    </row>
    <row r="19" spans="2:6" ht="30" customHeight="1">
      <c r="B19" s="147" t="s">
        <v>65</v>
      </c>
      <c r="D19" s="132">
        <v>31</v>
      </c>
      <c r="F19" s="230"/>
    </row>
    <row r="20" spans="2:6" ht="30" customHeight="1">
      <c r="B20" s="150" t="s">
        <v>66</v>
      </c>
      <c r="D20" s="133">
        <v>15</v>
      </c>
      <c r="F20" s="231" t="s">
        <v>40</v>
      </c>
    </row>
    <row r="21" spans="2:6" ht="30" customHeight="1" thickBot="1">
      <c r="B21" s="148" t="s">
        <v>67</v>
      </c>
      <c r="D21" s="131">
        <v>15</v>
      </c>
      <c r="F21" s="232"/>
    </row>
    <row r="22" ht="6" customHeight="1" thickBot="1"/>
    <row r="23" spans="2:6" ht="16.5" thickBot="1">
      <c r="B23" s="76" t="s">
        <v>9</v>
      </c>
      <c r="C23" s="77"/>
      <c r="D23" s="77"/>
      <c r="E23" s="77"/>
      <c r="F23" s="81"/>
    </row>
    <row r="24" ht="6" customHeight="1" thickBot="1">
      <c r="F24" s="82"/>
    </row>
    <row r="25" spans="2:10" ht="30" customHeight="1" thickBot="1">
      <c r="B25" s="174" t="str">
        <f>"Does your Round 2 mean appear to be "&amp;IF(D18&gt;D19,"less","greater")&amp;" than your Round 1 mean?"</f>
        <v>Does your Round 2 mean appear to be less than your Round 1 mean?</v>
      </c>
      <c r="C25" s="121"/>
      <c r="D25" s="175" t="str">
        <f>IF(D34&gt;D32,"Yes","No")</f>
        <v>Yes</v>
      </c>
      <c r="E25"/>
      <c r="F25" s="174" t="str">
        <f>IF(D34&gt;D32,"Reject null hypothesis 
","Fail to reject the null hypothesis 
")&amp;" that               "&amp;IF(D18&gt;D19,"&lt;=0","&gt;=0")</f>
        <v>Reject null hypothesis 
 that               &lt;=0</v>
      </c>
      <c r="H25"/>
      <c r="I25"/>
      <c r="J25"/>
    </row>
    <row r="26" spans="2:6" ht="12" customHeight="1" thickBot="1">
      <c r="B26" s="178"/>
      <c r="D26" s="178"/>
      <c r="F26" s="179"/>
    </row>
    <row r="27" spans="2:6" ht="16.5" customHeight="1" thickBot="1">
      <c r="B27" s="13" t="s">
        <v>72</v>
      </c>
      <c r="C27" s="77"/>
      <c r="D27" s="77"/>
      <c r="E27" s="77"/>
      <c r="F27" s="81"/>
    </row>
    <row r="28" ht="6" customHeight="1" thickBot="1">
      <c r="F28" s="82"/>
    </row>
    <row r="29" spans="2:6" ht="19.5" customHeight="1">
      <c r="B29" s="79" t="s">
        <v>8</v>
      </c>
      <c r="D29" s="85">
        <f>INDEX(DropDownMenus!B4:B5,DropDownMenus!B6)</f>
        <v>0.95</v>
      </c>
      <c r="F29" s="79" t="s">
        <v>131</v>
      </c>
    </row>
    <row r="30" spans="2:6" ht="19.5" customHeight="1">
      <c r="B30" s="86" t="s">
        <v>24</v>
      </c>
      <c r="D30" s="87">
        <v>1</v>
      </c>
      <c r="F30" s="110" t="s">
        <v>68</v>
      </c>
    </row>
    <row r="31" spans="2:6" ht="19.5" customHeight="1">
      <c r="B31" s="88" t="s">
        <v>41</v>
      </c>
      <c r="D31" s="135">
        <f>ROUNDDOWN((D16-1)*(D20^2+D21^2)^2/(D20^4+D21^4),0)</f>
        <v>654</v>
      </c>
      <c r="F31" s="88" t="s">
        <v>139</v>
      </c>
    </row>
    <row r="32" spans="2:6" ht="19.5" customHeight="1">
      <c r="B32" s="88" t="s">
        <v>27</v>
      </c>
      <c r="D32" s="89">
        <f>TINV((1-D29)/D30,D31)</f>
        <v>1.9635978791771</v>
      </c>
      <c r="F32" s="90" t="s">
        <v>140</v>
      </c>
    </row>
    <row r="33" spans="2:6" ht="19.5" customHeight="1">
      <c r="B33" s="88" t="s">
        <v>25</v>
      </c>
      <c r="D33" s="89">
        <f>ABS(D18-D19)</f>
        <v>4</v>
      </c>
      <c r="F33" s="90"/>
    </row>
    <row r="34" spans="2:8" ht="19.5" customHeight="1" thickBot="1">
      <c r="B34" s="80" t="s">
        <v>26</v>
      </c>
      <c r="D34" s="111">
        <f>D33/SQRT((((D16-1)*D20^2+(D17-1)*D21^2)/(D16+D17-2))*(1/D16+1/D17))</f>
        <v>3.414999593297519</v>
      </c>
      <c r="F34" s="83" t="s">
        <v>73</v>
      </c>
      <c r="H34" s="187"/>
    </row>
    <row r="35" spans="2:5" ht="6" customHeight="1" thickBot="1">
      <c r="B35" s="65"/>
      <c r="C35" s="65"/>
      <c r="D35" s="65"/>
      <c r="E35" s="65"/>
    </row>
    <row r="36" spans="2:6" ht="6" customHeight="1">
      <c r="B36" s="91"/>
      <c r="C36" s="92"/>
      <c r="D36" s="92"/>
      <c r="E36" s="92"/>
      <c r="F36" s="93"/>
    </row>
    <row r="37" spans="2:6" ht="15" customHeight="1">
      <c r="B37" s="94" t="s">
        <v>10</v>
      </c>
      <c r="C37" s="95"/>
      <c r="D37" s="95"/>
      <c r="E37" s="95"/>
      <c r="F37" s="96"/>
    </row>
    <row r="38" spans="2:6" ht="6" customHeight="1">
      <c r="B38" s="97"/>
      <c r="C38" s="95"/>
      <c r="D38" s="95"/>
      <c r="E38" s="95"/>
      <c r="F38" s="96"/>
    </row>
    <row r="39" spans="2:6" ht="12.75" customHeight="1">
      <c r="B39" s="98" t="s">
        <v>14</v>
      </c>
      <c r="C39" s="95"/>
      <c r="D39" s="95"/>
      <c r="E39" s="95"/>
      <c r="F39" s="96"/>
    </row>
    <row r="40" spans="2:6" ht="12.75" customHeight="1">
      <c r="B40" s="98" t="s">
        <v>15</v>
      </c>
      <c r="C40" s="95"/>
      <c r="D40" s="95"/>
      <c r="E40" s="95"/>
      <c r="F40" s="96"/>
    </row>
    <row r="41" spans="2:6" ht="6.75" customHeight="1" thickBot="1">
      <c r="B41" s="99"/>
      <c r="C41" s="100"/>
      <c r="D41" s="100"/>
      <c r="E41" s="100"/>
      <c r="F41" s="101"/>
    </row>
    <row r="43" ht="15">
      <c r="D43" s="102"/>
    </row>
    <row r="44" spans="2:6" ht="15">
      <c r="B44" s="187"/>
      <c r="D44" s="102"/>
      <c r="F44" s="102"/>
    </row>
    <row r="45" ht="15">
      <c r="D45" s="103"/>
    </row>
    <row r="46" spans="2:5" ht="15">
      <c r="B46" s="104"/>
      <c r="C46" s="104"/>
      <c r="D46" s="65"/>
      <c r="E46" s="65"/>
    </row>
    <row r="47" spans="2:5" ht="15">
      <c r="B47" s="65"/>
      <c r="C47" s="105"/>
      <c r="D47" s="65"/>
      <c r="E47" s="105"/>
    </row>
    <row r="48" spans="2:5" ht="15">
      <c r="B48" s="65"/>
      <c r="C48" s="105"/>
      <c r="D48" s="65"/>
      <c r="E48" s="65"/>
    </row>
    <row r="49" spans="2:5" ht="15">
      <c r="B49" s="65"/>
      <c r="C49" s="65"/>
      <c r="D49" s="65"/>
      <c r="E49" s="65"/>
    </row>
    <row r="50" spans="2:5" ht="15">
      <c r="B50" s="65"/>
      <c r="C50" s="106"/>
      <c r="D50" s="65"/>
      <c r="E50" s="65"/>
    </row>
    <row r="51" spans="2:5" ht="15">
      <c r="B51" s="65"/>
      <c r="C51" s="107"/>
      <c r="D51" s="65"/>
      <c r="E51" s="65"/>
    </row>
    <row r="52" spans="2:5" ht="15">
      <c r="B52" s="65"/>
      <c r="C52" s="108"/>
      <c r="D52" s="65"/>
      <c r="E52" s="108"/>
    </row>
    <row r="53" spans="2:5" ht="15">
      <c r="B53" s="65"/>
      <c r="C53" s="65"/>
      <c r="D53" s="65"/>
      <c r="E53" s="65"/>
    </row>
    <row r="54" spans="2:5" ht="15">
      <c r="B54" s="104"/>
      <c r="C54" s="109"/>
      <c r="D54" s="65"/>
      <c r="E54" s="65"/>
    </row>
    <row r="55" spans="2:5" ht="15">
      <c r="B55" s="65"/>
      <c r="D55" s="105"/>
      <c r="E55" s="65"/>
    </row>
    <row r="56" spans="2:5" ht="15">
      <c r="B56" s="65"/>
      <c r="D56" s="106"/>
      <c r="E56" s="65"/>
    </row>
    <row r="57" spans="2:5" ht="15">
      <c r="B57" s="65"/>
      <c r="D57" s="65"/>
      <c r="E57" s="65"/>
    </row>
    <row r="100" spans="2:4" ht="15">
      <c r="B100" s="34"/>
      <c r="D100" s="34"/>
    </row>
    <row r="101" spans="2:4" ht="15">
      <c r="B101" s="34"/>
      <c r="D101" s="34"/>
    </row>
  </sheetData>
  <sheetProtection/>
  <mergeCells count="3">
    <mergeCell ref="F18:F19"/>
    <mergeCell ref="F20:F21"/>
    <mergeCell ref="B3:F3"/>
  </mergeCells>
  <hyperlinks>
    <hyperlink ref="B5" location="Instructions1" tooltip="Click to go back to the Instructions page" display="Back to Instructions / Main Menu"/>
    <hyperlink ref="F5" location="Definitions1" tooltip="Click to go to definitions of required variables" display="To Definitons of Required Variables"/>
  </hyperlinks>
  <printOptions horizontalCentered="1" verticalCentered="1"/>
  <pageMargins left="0.75" right="0.75" top="1" bottom="1" header="0.5" footer="0.5"/>
  <pageSetup fitToHeight="1" fitToWidth="1" orientation="portrait" scale="94" r:id="rId8"/>
  <drawing r:id="rId7"/>
  <legacyDrawing r:id="rId6"/>
  <oleObjects>
    <oleObject progId="Equation.3" shapeId="97746975" r:id="rId2"/>
    <oleObject progId="Equation.3" shapeId="97755122" r:id="rId3"/>
    <oleObject progId="Equation.3" shapeId="125271693" r:id="rId4"/>
    <oleObject progId="Equation.3" shapeId="43305031" r:id="rId5"/>
  </oleObjects>
</worksheet>
</file>

<file path=xl/worksheets/sheet7.xml><?xml version="1.0" encoding="utf-8"?>
<worksheet xmlns="http://schemas.openxmlformats.org/spreadsheetml/2006/main" xmlns:r="http://schemas.openxmlformats.org/officeDocument/2006/relationships">
  <sheetPr codeName="Sheet4">
    <tabColor indexed="22"/>
  </sheetPr>
  <dimension ref="A1:C8"/>
  <sheetViews>
    <sheetView workbookViewId="0" topLeftCell="A1">
      <selection activeCell="A1" sqref="A1"/>
    </sheetView>
  </sheetViews>
  <sheetFormatPr defaultColWidth="9.00390625" defaultRowHeight="12.75"/>
  <cols>
    <col min="2" max="2" width="32.75390625" style="0" bestFit="1" customWidth="1"/>
  </cols>
  <sheetData>
    <row r="1" spans="1:3" ht="15">
      <c r="A1" s="3"/>
      <c r="B1" s="3"/>
      <c r="C1" s="3"/>
    </row>
    <row r="2" spans="1:3" ht="15">
      <c r="A2" s="3"/>
      <c r="B2" s="56" t="s">
        <v>12</v>
      </c>
      <c r="C2" s="3"/>
    </row>
    <row r="3" spans="1:3" ht="15">
      <c r="A3" s="3"/>
      <c r="B3" s="53" t="s">
        <v>11</v>
      </c>
      <c r="C3" s="3"/>
    </row>
    <row r="4" spans="1:3" ht="15">
      <c r="A4" s="3"/>
      <c r="B4" s="54">
        <v>0.9</v>
      </c>
      <c r="C4" s="3"/>
    </row>
    <row r="5" spans="1:3" ht="15">
      <c r="A5" s="3"/>
      <c r="B5" s="54">
        <v>0.95</v>
      </c>
      <c r="C5" s="3"/>
    </row>
    <row r="6" spans="1:3" ht="15">
      <c r="A6" s="3"/>
      <c r="B6" s="55">
        <v>2</v>
      </c>
      <c r="C6" s="3"/>
    </row>
    <row r="7" spans="1:3" ht="15">
      <c r="A7" s="3"/>
      <c r="B7" s="3"/>
      <c r="C7" s="3"/>
    </row>
    <row r="8" spans="1:3" ht="15">
      <c r="A8" s="3"/>
      <c r="B8" s="3" t="s">
        <v>17</v>
      </c>
      <c r="C8" s="3"/>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Cadmus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 Results Analyzer</dc:title>
  <dc:subject>Environmental Results Program Statistics Tools</dc:subject>
  <dc:creator>The Cadmus Group, Inc.</dc:creator>
  <cp:keywords/>
  <dc:description/>
  <cp:lastModifiedBy>MCrow</cp:lastModifiedBy>
  <dcterms:created xsi:type="dcterms:W3CDTF">2004-07-22T22:59:07Z</dcterms:created>
  <dcterms:modified xsi:type="dcterms:W3CDTF">2005-04-19T16:12:07Z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