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270" windowWidth="15480" windowHeight="11340" activeTab="2"/>
  </bookViews>
  <sheets>
    <sheet name="WellConstruction" sheetId="1" r:id="rId1"/>
    <sheet name="SiteMap" sheetId="2" r:id="rId2"/>
    <sheet name="MapLoc" sheetId="3" r:id="rId3"/>
    <sheet name="CALC" sheetId="4" r:id="rId4"/>
    <sheet name="LithologyTable" sheetId="5" r:id="rId5"/>
    <sheet name="LatLong_to_UTM-XY" sheetId="6" r:id="rId6"/>
  </sheets>
  <definedNames/>
  <calcPr fullCalcOnLoad="1"/>
</workbook>
</file>

<file path=xl/comments5.xml><?xml version="1.0" encoding="utf-8"?>
<comments xmlns="http://schemas.openxmlformats.org/spreadsheetml/2006/main">
  <authors>
    <author>khalford</author>
  </authors>
  <commentList>
    <comment ref="E1" authorId="0">
      <text>
        <r>
          <rPr>
            <b/>
            <sz val="12"/>
            <rFont val="Tahoma"/>
            <family val="2"/>
          </rPr>
          <t>khalford:</t>
        </r>
        <r>
          <rPr>
            <sz val="12"/>
            <rFont val="Tahoma"/>
            <family val="2"/>
          </rPr>
          <t xml:space="preserve">
Enter top of unit and interval will be constructed automatically</t>
        </r>
      </text>
    </comment>
    <comment ref="B1" authorId="0">
      <text>
        <r>
          <rPr>
            <b/>
            <sz val="8"/>
            <rFont val="Tahoma"/>
            <family val="0"/>
          </rPr>
          <t>khalford:</t>
        </r>
        <r>
          <rPr>
            <sz val="8"/>
            <rFont val="Tahoma"/>
            <family val="0"/>
          </rPr>
          <t xml:space="preserve">
Copy columns A &amp; B only to report</t>
        </r>
      </text>
    </comment>
  </commentList>
</comments>
</file>

<file path=xl/sharedStrings.xml><?xml version="1.0" encoding="utf-8"?>
<sst xmlns="http://schemas.openxmlformats.org/spreadsheetml/2006/main" count="120" uniqueCount="108">
  <si>
    <t>Land Surface</t>
  </si>
  <si>
    <t>q</t>
  </si>
  <si>
    <t>(figure not to scale)</t>
  </si>
  <si>
    <t>Rock  Type</t>
  </si>
  <si>
    <t>Top</t>
  </si>
  <si>
    <t>Depth Interval, in feet below land surface</t>
  </si>
  <si>
    <t>#,##0</t>
  </si>
  <si>
    <t>Format =</t>
  </si>
  <si>
    <t>Total Depth =</t>
  </si>
  <si>
    <t>Diameters:</t>
  </si>
  <si>
    <t>Casing =</t>
  </si>
  <si>
    <t>Open Hole =</t>
  </si>
  <si>
    <t>Inches</t>
  </si>
  <si>
    <t>Inch / 8</t>
  </si>
  <si>
    <t>Text</t>
  </si>
  <si>
    <t>r, feet</t>
  </si>
  <si>
    <t xml:space="preserve"> feet below land surface</t>
  </si>
  <si>
    <t xml:space="preserve">Casing Depth = </t>
  </si>
  <si>
    <t xml:space="preserve">Water Level ~ </t>
  </si>
  <si>
    <t xml:space="preserve">Well </t>
  </si>
  <si>
    <t>Change only the Yellow cells</t>
  </si>
  <si>
    <t>Annulus =</t>
  </si>
  <si>
    <t>unknown</t>
  </si>
  <si>
    <t>a =</t>
  </si>
  <si>
    <t>m</t>
  </si>
  <si>
    <t>e =</t>
  </si>
  <si>
    <t>e2 =</t>
  </si>
  <si>
    <t>e' 2 =</t>
  </si>
  <si>
    <t>k0 =</t>
  </si>
  <si>
    <t>False Easting =</t>
  </si>
  <si>
    <t>Origin:</t>
  </si>
  <si>
    <t>phi0 =</t>
  </si>
  <si>
    <t>N</t>
  </si>
  <si>
    <t>lambda 0 =</t>
  </si>
  <si>
    <t>W long</t>
  </si>
  <si>
    <t>c0 =</t>
  </si>
  <si>
    <t>c1 =</t>
  </si>
  <si>
    <t>c2 =</t>
  </si>
  <si>
    <t>c3 =</t>
  </si>
  <si>
    <t>Lat</t>
  </si>
  <si>
    <t>Long</t>
  </si>
  <si>
    <t>phi</t>
  </si>
  <si>
    <t>Lambda</t>
  </si>
  <si>
    <t>M</t>
  </si>
  <si>
    <t>T</t>
  </si>
  <si>
    <t>C</t>
  </si>
  <si>
    <t>A</t>
  </si>
  <si>
    <t>&gt;&gt;&gt;</t>
  </si>
  <si>
    <t>X, m</t>
  </si>
  <si>
    <t>Y, m</t>
  </si>
  <si>
    <t>DX</t>
  </si>
  <si>
    <t>Dy</t>
  </si>
  <si>
    <t>Ratio =</t>
  </si>
  <si>
    <t>Latitude</t>
  </si>
  <si>
    <t>Longitude</t>
  </si>
  <si>
    <t>Altitude</t>
  </si>
  <si>
    <t>ft</t>
  </si>
  <si>
    <t>X</t>
  </si>
  <si>
    <t>Y</t>
  </si>
  <si>
    <t>Scale</t>
  </si>
  <si>
    <t>DELTA</t>
  </si>
  <si>
    <t>WELLS</t>
  </si>
  <si>
    <t>Surficial aquifer</t>
  </si>
  <si>
    <t>Easting</t>
  </si>
  <si>
    <t>Northing</t>
  </si>
  <si>
    <t>Reference</t>
  </si>
  <si>
    <t>ft/m</t>
  </si>
  <si>
    <t>ORIGINAL MAP</t>
  </si>
  <si>
    <t>WELL</t>
  </si>
  <si>
    <t>ScaleX</t>
  </si>
  <si>
    <t>SCALE</t>
  </si>
  <si>
    <t>Nwells =</t>
  </si>
  <si>
    <t>Base Map:</t>
  </si>
  <si>
    <t>FEET</t>
  </si>
  <si>
    <t>Total =</t>
  </si>
  <si>
    <t>Dx =</t>
  </si>
  <si>
    <t>Conver1 =</t>
  </si>
  <si>
    <t>ADD BASE MAP</t>
  </si>
  <si>
    <t>Row Ini =</t>
  </si>
  <si>
    <t>Count =</t>
  </si>
  <si>
    <t>row FINI</t>
  </si>
  <si>
    <t>Column =</t>
  </si>
  <si>
    <t>INITIALIZE WELLS TO POSITION</t>
  </si>
  <si>
    <t>Aspect</t>
  </si>
  <si>
    <t>Stealth Backup</t>
  </si>
  <si>
    <t>All Florida</t>
  </si>
  <si>
    <t>East</t>
  </si>
  <si>
    <t>North</t>
  </si>
  <si>
    <t>LowerLeft</t>
  </si>
  <si>
    <t>UpperRight</t>
  </si>
  <si>
    <t>SWFWMD</t>
  </si>
  <si>
    <t xml:space="preserve">ROMP </t>
  </si>
  <si>
    <t>MW-2</t>
  </si>
  <si>
    <t>MW-3</t>
  </si>
  <si>
    <t>MW-4</t>
  </si>
  <si>
    <t>ROMP5_MAP-GRAY.jpg</t>
  </si>
  <si>
    <t>Confining Unit 1</t>
  </si>
  <si>
    <t>PZ2 Upper IAS</t>
  </si>
  <si>
    <t>Confining Unit 2</t>
  </si>
  <si>
    <t>PZ3 Lower IAS</t>
  </si>
  <si>
    <t>Confining Unit 3</t>
  </si>
  <si>
    <t>UFA (Suwannee)</t>
  </si>
  <si>
    <t>UFA (Ocala)</t>
  </si>
  <si>
    <t>UFA (Avon Park)</t>
  </si>
  <si>
    <t>MW-6</t>
  </si>
  <si>
    <t>Suw-2in</t>
  </si>
  <si>
    <t>pixels/Feet</t>
  </si>
  <si>
    <t>EneMan_06-2004_ColonCoasterLESS.JPG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</si>
</sst>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0"/>
    <numFmt numFmtId="169" formatCode="0.0000"/>
    <numFmt numFmtId="170" formatCode="0.000"/>
    <numFmt numFmtId="171" formatCode="\(0\)"/>
    <numFmt numFmtId="172" formatCode="0.00\b"/>
    <numFmt numFmtId="173" formatCode="0\b"/>
    <numFmt numFmtId="174" formatCode="0\ \b"/>
    <numFmt numFmtId="175" formatCode="0.00\ \b"/>
    <numFmt numFmtId="176" formatCode="0.00\ \®"/>
    <numFmt numFmtId="177" formatCode="0.00\ \ª"/>
    <numFmt numFmtId="178" formatCode="0\ \ª"/>
    <numFmt numFmtId="179" formatCode="0.0"/>
    <numFmt numFmtId="180" formatCode="0.E+00"/>
    <numFmt numFmtId="181" formatCode="0.0000000"/>
    <numFmt numFmtId="182" formatCode="0,000\ \ª"/>
    <numFmt numFmtId="183" formatCode="0,000"/>
    <numFmt numFmtId="184" formatCode="0.0E+00"/>
    <numFmt numFmtId="185" formatCode="#0\-#/#"/>
    <numFmt numFmtId="186" formatCode="mm/dd/yy"/>
    <numFmt numFmtId="187" formatCode="mm/dd/yy\ hh:mm:ss"/>
    <numFmt numFmtId="188" formatCode="mmmm"/>
    <numFmt numFmtId="189" formatCode="00\x00\'00\'\'"/>
    <numFmt numFmtId="190" formatCode="00\°00\'00\'\'"/>
    <numFmt numFmtId="191" formatCode="0.0E+0\ \ª"/>
    <numFmt numFmtId="192" formatCode="#,##0\ \ª"/>
    <numFmt numFmtId="193" formatCode="#,##0.00\ \ª"/>
  </numFmts>
  <fonts count="1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Wingdings 3"/>
      <family val="1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ashed"/>
    </border>
    <border>
      <left style="mediumDashDotDot"/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21">
      <alignment/>
      <protection/>
    </xf>
    <xf numFmtId="0" fontId="6" fillId="0" borderId="0" xfId="21" applyAlignment="1">
      <alignment horizontal="right"/>
      <protection/>
    </xf>
    <xf numFmtId="3" fontId="6" fillId="0" borderId="0" xfId="21" applyNumberFormat="1">
      <alignment/>
      <protection/>
    </xf>
    <xf numFmtId="0" fontId="6" fillId="0" borderId="3" xfId="21" applyBorder="1" applyAlignment="1">
      <alignment horizontal="center"/>
      <protection/>
    </xf>
    <xf numFmtId="190" fontId="6" fillId="0" borderId="0" xfId="21" applyNumberFormat="1">
      <alignment/>
      <protection/>
    </xf>
    <xf numFmtId="167" fontId="6" fillId="0" borderId="0" xfId="21" applyNumberFormat="1">
      <alignment/>
      <protection/>
    </xf>
    <xf numFmtId="0" fontId="6" fillId="0" borderId="0" xfId="21" applyFont="1">
      <alignment/>
      <protection/>
    </xf>
    <xf numFmtId="0" fontId="11" fillId="2" borderId="0" xfId="0" applyFont="1" applyFill="1" applyAlignment="1">
      <alignment/>
    </xf>
    <xf numFmtId="190" fontId="1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12" fillId="0" borderId="3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5" xfId="0" applyFont="1" applyBorder="1" applyAlignment="1">
      <alignment/>
    </xf>
    <xf numFmtId="0" fontId="12" fillId="0" borderId="6" xfId="0" applyFont="1" applyBorder="1" applyAlignment="1" applyProtection="1">
      <alignment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Alignment="1">
      <alignment/>
    </xf>
    <xf numFmtId="0" fontId="12" fillId="3" borderId="4" xfId="0" applyFont="1" applyFill="1" applyBorder="1" applyAlignment="1" applyProtection="1">
      <alignment/>
      <protection/>
    </xf>
    <xf numFmtId="0" fontId="12" fillId="3" borderId="7" xfId="0" applyFont="1" applyFill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4" fillId="4" borderId="2" xfId="0" applyFont="1" applyFill="1" applyBorder="1" applyAlignment="1">
      <alignment/>
    </xf>
    <xf numFmtId="0" fontId="14" fillId="2" borderId="2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M_Convers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73"/>
          <c:h val="0.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'LatLong_to_UTM-XY'!$O$23</c:f>
              <c:strCache>
                <c:ptCount val="1"/>
                <c:pt idx="0">
                  <c:v>Y,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WellConstruction!$A$1</c:f>
                  <c:strCache>
                    <c:ptCount val="1"/>
                    <c:pt idx="0">
                      <c:v>ROMP 5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925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'LatLong_to_UTM-XY'!$N$26:$N$26</c:f>
              <c:numCache>
                <c:ptCount val="1"/>
                <c:pt idx="0">
                  <c:v>419786.9783465001</c:v>
                </c:pt>
              </c:numCache>
            </c:numRef>
          </c:xVal>
          <c:yVal>
            <c:numRef>
              <c:f>'LatLong_to_UTM-XY'!$O$26:$O$26</c:f>
              <c:numCache>
                <c:ptCount val="1"/>
                <c:pt idx="0">
                  <c:v>2980494.354649665</c:v>
                </c:pt>
              </c:numCache>
            </c:numRef>
          </c:yVal>
          <c:smooth val="0"/>
        </c:ser>
        <c:axId val="34688976"/>
        <c:axId val="43765329"/>
      </c:scatterChart>
      <c:valAx>
        <c:axId val="34688976"/>
        <c:scaling>
          <c:orientation val="minMax"/>
          <c:max val="525586"/>
          <c:min val="300586"/>
        </c:scaling>
        <c:axPos val="b"/>
        <c:delete val="0"/>
        <c:numFmt formatCode="General" sourceLinked="0"/>
        <c:majorTickMark val="in"/>
        <c:minorTickMark val="none"/>
        <c:tickLblPos val="none"/>
        <c:crossAx val="43765329"/>
        <c:crosses val="autoZero"/>
        <c:crossBetween val="midCat"/>
        <c:dispUnits/>
        <c:majorUnit val="50000"/>
      </c:valAx>
      <c:valAx>
        <c:axId val="43765329"/>
        <c:scaling>
          <c:orientation val="minMax"/>
          <c:max val="3203690"/>
          <c:min val="2953690"/>
        </c:scaling>
        <c:axPos val="l"/>
        <c:delete val="0"/>
        <c:numFmt formatCode="General" sourceLinked="0"/>
        <c:majorTickMark val="in"/>
        <c:minorTickMark val="none"/>
        <c:tickLblPos val="none"/>
        <c:crossAx val="34688976"/>
        <c:crosses val="autoZero"/>
        <c:crossBetween val="midCat"/>
        <c:dispUnits/>
        <c:majorUnit val="50000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075"/>
          <c:w val="1"/>
          <c:h val="1"/>
        </c:manualLayout>
      </c:layout>
      <c:scatterChart>
        <c:scatterStyle val="lineMarker"/>
        <c:varyColors val="0"/>
        <c:ser>
          <c:idx val="2"/>
          <c:order val="0"/>
          <c:tx>
            <c:strRef>
              <c:f>CALC!$H$1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MapLoc!$J$11</c:f>
                  <c:strCache>
                    <c:ptCount val="1"/>
                    <c:pt idx="0">
                      <c:v>MW-4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MapLoc!$J$12</c:f>
                  <c:strCache>
                    <c:ptCount val="1"/>
                    <c:pt idx="0">
                      <c:v>MW-2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MapLoc!$J$13</c:f>
                  <c:strCache>
                    <c:ptCount val="1"/>
                    <c:pt idx="0">
                      <c:v>MW-3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MapLoc!$J$14</c:f>
                  <c:strCache>
                    <c:ptCount val="1"/>
                    <c:pt idx="0">
                      <c:v>MW-6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MapLoc!$J$15</c:f>
                  <c:strCache>
                    <c:ptCount val="1"/>
                    <c:pt idx="0">
                      <c:v>Suw-2in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CALC!$G$2:$G$29</c:f>
              <c:numCache>
                <c:ptCount val="28"/>
                <c:pt idx="0">
                  <c:v>0.577</c:v>
                </c:pt>
                <c:pt idx="1">
                  <c:v>0.40790000000000004</c:v>
                </c:pt>
                <c:pt idx="2">
                  <c:v>0.47200000000000003</c:v>
                </c:pt>
                <c:pt idx="3">
                  <c:v>0.1744</c:v>
                </c:pt>
                <c:pt idx="4">
                  <c:v>0.18430000000000002</c:v>
                </c:pt>
              </c:numCache>
            </c:numRef>
          </c:xVal>
          <c:yVal>
            <c:numRef>
              <c:f>CALC!$H$2:$H$29</c:f>
              <c:numCache>
                <c:ptCount val="28"/>
                <c:pt idx="0">
                  <c:v>0.654</c:v>
                </c:pt>
                <c:pt idx="1">
                  <c:v>0.6568</c:v>
                </c:pt>
                <c:pt idx="2">
                  <c:v>0.6577000000000001</c:v>
                </c:pt>
                <c:pt idx="3">
                  <c:v>0.6291</c:v>
                </c:pt>
                <c:pt idx="4">
                  <c:v>0.2485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CALC!$B$10:$B$11</c:f>
              <c:numCache>
                <c:ptCount val="2"/>
                <c:pt idx="0">
                  <c:v>0.007</c:v>
                </c:pt>
                <c:pt idx="1">
                  <c:v>0.1384</c:v>
                </c:pt>
              </c:numCache>
            </c:numRef>
          </c:xVal>
          <c:yVal>
            <c:numRef>
              <c:f>CALC!$C$10:$C$11</c:f>
              <c:numCache>
                <c:ptCount val="2"/>
                <c:pt idx="0">
                  <c:v>0.07100000000000001</c:v>
                </c:pt>
                <c:pt idx="1">
                  <c:v>0.07100000000000001</c:v>
                </c:pt>
              </c:numCache>
            </c:numRef>
          </c:yVal>
          <c:smooth val="0"/>
        </c:ser>
        <c:axId val="58343642"/>
        <c:axId val="55330731"/>
      </c:scatterChart>
      <c:valAx>
        <c:axId val="5834364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30731"/>
        <c:crosses val="autoZero"/>
        <c:crossBetween val="midCat"/>
        <c:dispUnits/>
      </c:valAx>
      <c:valAx>
        <c:axId val="553307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43642"/>
        <c:crosses val="autoZero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6</xdr:col>
      <xdr:colOff>504825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42875" y="47625"/>
        <a:ext cx="3562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8</xdr:col>
      <xdr:colOff>342900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47625" y="523875"/>
        <a:ext cx="66579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47625</xdr:rowOff>
    </xdr:from>
    <xdr:to>
      <xdr:col>9</xdr:col>
      <xdr:colOff>457200</xdr:colOff>
      <xdr:row>1</xdr:row>
      <xdr:rowOff>133350</xdr:rowOff>
    </xdr:to>
    <xdr:sp macro="[0]!PostIT">
      <xdr:nvSpPr>
        <xdr:cNvPr id="2" name="AutoShape 7"/>
        <xdr:cNvSpPr>
          <a:spLocks/>
        </xdr:cNvSpPr>
      </xdr:nvSpPr>
      <xdr:spPr>
        <a:xfrm>
          <a:off x="6972300" y="209550"/>
          <a:ext cx="381000" cy="8572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457200</xdr:colOff>
      <xdr:row>0</xdr:row>
      <xdr:rowOff>133350</xdr:rowOff>
    </xdr:to>
    <xdr:sp macro="[0]!AddBASE.AddBASE">
      <xdr:nvSpPr>
        <xdr:cNvPr id="3" name="AutoShape 8"/>
        <xdr:cNvSpPr>
          <a:spLocks/>
        </xdr:cNvSpPr>
      </xdr:nvSpPr>
      <xdr:spPr>
        <a:xfrm>
          <a:off x="6972300" y="47625"/>
          <a:ext cx="381000" cy="85725"/>
        </a:xfrm>
        <a:prstGeom prst="bevel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showGridLines="0" workbookViewId="0" topLeftCell="A1">
      <selection activeCell="F12" sqref="F12"/>
    </sheetView>
  </sheetViews>
  <sheetFormatPr defaultColWidth="9.33203125" defaultRowHeight="12.75"/>
  <cols>
    <col min="1" max="1" width="9.33203125" style="41" customWidth="1"/>
    <col min="2" max="2" width="53.66015625" style="41" bestFit="1" customWidth="1"/>
    <col min="3" max="3" width="4.33203125" style="28" customWidth="1"/>
    <col min="4" max="4" width="9.33203125" style="28" customWidth="1"/>
    <col min="5" max="5" width="13.83203125" style="1" bestFit="1" customWidth="1"/>
    <col min="6" max="6" width="14.5" style="28" customWidth="1"/>
    <col min="7" max="7" width="9.5" style="28" bestFit="1" customWidth="1"/>
    <col min="8" max="11" width="9.33203125" style="28" customWidth="1"/>
    <col min="12" max="12" width="0" style="28" hidden="1" customWidth="1"/>
    <col min="13" max="16384" width="9.33203125" style="28" customWidth="1"/>
  </cols>
  <sheetData>
    <row r="1" spans="1:11" ht="15.75">
      <c r="A1" s="31" t="str">
        <f>CONCATENATE(E15,F15)</f>
        <v>ROMP 5</v>
      </c>
      <c r="B1" s="32"/>
      <c r="C1" s="33"/>
      <c r="E1" s="1" t="s">
        <v>19</v>
      </c>
      <c r="F1" s="34" t="s">
        <v>94</v>
      </c>
      <c r="H1" s="7" t="s">
        <v>20</v>
      </c>
      <c r="I1" s="34"/>
      <c r="J1" s="34"/>
      <c r="K1" s="34"/>
    </row>
    <row r="2" spans="1:3" ht="15">
      <c r="A2" s="32"/>
      <c r="B2" s="35" t="s">
        <v>0</v>
      </c>
      <c r="C2" s="33"/>
    </row>
    <row r="3" spans="1:3" ht="15">
      <c r="A3" s="36"/>
      <c r="B3" s="32" t="str">
        <f>CONCATENATE(I9,"-inch diameter casing ",0," - ",TEXT(F5,"#,##0")," feet")</f>
        <v>12-inch diameter casing 0 - 711 feet</v>
      </c>
      <c r="C3" s="33"/>
    </row>
    <row r="4" spans="1:7" ht="15">
      <c r="A4" s="36"/>
      <c r="B4" s="37" t="str">
        <f>CONCATENATE("Annulus diameter ",F8)</f>
        <v>Annulus diameter unknown</v>
      </c>
      <c r="C4" s="33"/>
      <c r="E4" s="1" t="s">
        <v>18</v>
      </c>
      <c r="F4" s="5">
        <v>10</v>
      </c>
      <c r="G4" s="38" t="s">
        <v>16</v>
      </c>
    </row>
    <row r="5" spans="1:7" ht="15">
      <c r="A5" s="36"/>
      <c r="B5" s="32" t="str">
        <f>CONCATENATE("radius, r, of well casing = ",TEXT(J9,"0.00")," feet")</f>
        <v>radius, r, of well casing = 0.50 feet</v>
      </c>
      <c r="C5" s="33"/>
      <c r="E5" s="1" t="s">
        <v>17</v>
      </c>
      <c r="F5" s="5">
        <v>711</v>
      </c>
      <c r="G5" s="38" t="s">
        <v>16</v>
      </c>
    </row>
    <row r="6" spans="1:6" ht="15">
      <c r="A6" s="36"/>
      <c r="B6" s="32"/>
      <c r="C6" s="33"/>
      <c r="E6" s="1" t="s">
        <v>8</v>
      </c>
      <c r="F6" s="5">
        <v>970</v>
      </c>
    </row>
    <row r="7" spans="1:10" ht="15">
      <c r="A7" s="4" t="s">
        <v>1</v>
      </c>
      <c r="B7" s="39" t="str">
        <f>CONCATENATE(E4,F4,G4)</f>
        <v>Water Level ~ 10 feet below land surface</v>
      </c>
      <c r="C7" s="33"/>
      <c r="E7" s="1" t="s">
        <v>9</v>
      </c>
      <c r="F7" s="3" t="s">
        <v>12</v>
      </c>
      <c r="G7" s="3" t="s">
        <v>13</v>
      </c>
      <c r="I7" s="28" t="s">
        <v>14</v>
      </c>
      <c r="J7" s="28" t="s">
        <v>15</v>
      </c>
    </row>
    <row r="8" spans="1:10" ht="15.75">
      <c r="A8" s="40"/>
      <c r="C8" s="33"/>
      <c r="E8" s="1" t="s">
        <v>21</v>
      </c>
      <c r="F8" s="6" t="s">
        <v>22</v>
      </c>
      <c r="I8" s="28" t="str">
        <f>IF(G8&gt;0,CONCATENATE(F8,"-",G8,"/8"),F8)</f>
        <v>unknown</v>
      </c>
      <c r="J8" s="42"/>
    </row>
    <row r="9" spans="1:10" ht="15">
      <c r="A9" s="43"/>
      <c r="B9" s="39" t="str">
        <f>CONCATENATE(E5,F5,G5)</f>
        <v>Casing Depth = 711 feet below land surface</v>
      </c>
      <c r="C9" s="33"/>
      <c r="E9" s="1" t="s">
        <v>10</v>
      </c>
      <c r="F9" s="6">
        <v>12</v>
      </c>
      <c r="G9" s="6">
        <v>0</v>
      </c>
      <c r="I9" s="28">
        <f>IF(G9&gt;0,CONCATENATE(F9,"-",G9,"/8"),F9)</f>
        <v>12</v>
      </c>
      <c r="J9" s="42">
        <f>(F9/12+G9/12/8)*0.5</f>
        <v>0.5</v>
      </c>
    </row>
    <row r="10" spans="1:10" ht="15">
      <c r="A10" s="44"/>
      <c r="C10" s="33"/>
      <c r="E10" s="1" t="s">
        <v>11</v>
      </c>
      <c r="F10" s="6">
        <v>12</v>
      </c>
      <c r="G10" s="6">
        <v>0</v>
      </c>
      <c r="I10" s="28">
        <f>IF(G10&gt;0,CONCATENATE(F10,"-",G10,"/8"),F10)</f>
        <v>12</v>
      </c>
      <c r="J10" s="42">
        <f>(F10/12+G10/12/8)*0.5</f>
        <v>0.5</v>
      </c>
    </row>
    <row r="11" spans="1:6" ht="15">
      <c r="A11" s="44"/>
      <c r="B11" s="32" t="str">
        <f>CONCATENATE(I10,"-inch open hole ",TEXT(F5,"#,##0")," - ",TEXT(F6,"#,##0")," feet")</f>
        <v>12-inch open hole 711 - 970 feet</v>
      </c>
      <c r="C11" s="33"/>
      <c r="F11" s="2"/>
    </row>
    <row r="12" spans="1:6" ht="15">
      <c r="A12" s="44"/>
      <c r="B12" s="32" t="str">
        <f>CONCATENATE("radius, r, of open hole = ",TEXT(J10,"0.00")," feet")</f>
        <v>radius, r, of open hole = 0.50 feet</v>
      </c>
      <c r="C12" s="33"/>
      <c r="E12" s="1" t="s">
        <v>53</v>
      </c>
      <c r="F12" s="27">
        <v>265644</v>
      </c>
    </row>
    <row r="13" spans="1:6" ht="15">
      <c r="A13" s="44"/>
      <c r="C13" s="33"/>
      <c r="E13" s="1" t="s">
        <v>54</v>
      </c>
      <c r="F13" s="27">
        <v>814829</v>
      </c>
    </row>
    <row r="14" spans="1:7" ht="15">
      <c r="A14" s="44"/>
      <c r="B14" s="32"/>
      <c r="C14" s="33"/>
      <c r="E14" s="1" t="s">
        <v>55</v>
      </c>
      <c r="F14" s="26">
        <v>40</v>
      </c>
      <c r="G14" s="2" t="s">
        <v>56</v>
      </c>
    </row>
    <row r="15" spans="1:12" ht="15">
      <c r="A15" s="44"/>
      <c r="B15" s="45" t="str">
        <f>CONCATENATE(TEXT(F6,"#,##0")," feet")</f>
        <v>970 feet</v>
      </c>
      <c r="C15" s="33"/>
      <c r="E15" s="1" t="s">
        <v>91</v>
      </c>
      <c r="F15" s="26">
        <v>5</v>
      </c>
      <c r="L15" s="28" t="str">
        <f>CONCATENATE(E15,F15)</f>
        <v>ROMP 5</v>
      </c>
    </row>
    <row r="16" ht="15">
      <c r="B16" s="32" t="s">
        <v>2</v>
      </c>
    </row>
  </sheetData>
  <dataValidations count="6">
    <dataValidation type="whole" allowBlank="1" showInputMessage="1" showErrorMessage="1" sqref="F9:F10">
      <formula1>4</formula1>
      <formula2>24</formula2>
    </dataValidation>
    <dataValidation type="list" allowBlank="1" showInputMessage="1" showErrorMessage="1" sqref="G9:G10">
      <formula1>"0,1,2,3,4,5,6,7"</formula1>
    </dataValidation>
    <dataValidation type="decimal" allowBlank="1" showInputMessage="1" showErrorMessage="1" sqref="F4:F6">
      <formula1>0</formula1>
      <formula2>15000</formula2>
    </dataValidation>
    <dataValidation type="list" allowBlank="1" showInputMessage="1" showErrorMessage="1" sqref="F8">
      <formula1>"unknown,6,8,10,12,14,16,18,20,22,24"</formula1>
    </dataValidation>
    <dataValidation type="decimal" allowBlank="1" showInputMessage="1" showErrorMessage="1" promptTitle="LATITUDE" prompt="Used for plotting" errorTitle="OOPS" error="Exceeded range of 35 to 39 deg N" sqref="F12">
      <formula1>250000</formula1>
      <formula2>390000</formula2>
    </dataValidation>
    <dataValidation type="decimal" allowBlank="1" showInputMessage="1" showErrorMessage="1" promptTitle="LONGITUDE" prompt="Used for plotting" errorTitle="oops" error="Exceeded range of 114 to 120 deg W Longitude" sqref="F13">
      <formula1>700000</formula1>
      <formula2>1300000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K1:AF19"/>
  <sheetViews>
    <sheetView workbookViewId="0" topLeftCell="A1">
      <selection activeCell="K19" sqref="K19"/>
    </sheetView>
  </sheetViews>
  <sheetFormatPr defaultColWidth="9.33203125" defaultRowHeight="12.75"/>
  <cols>
    <col min="27" max="27" width="9.33203125" style="55" customWidth="1"/>
  </cols>
  <sheetData>
    <row r="1" spans="27:29" ht="12.75">
      <c r="AA1" s="55" t="s">
        <v>85</v>
      </c>
      <c r="AB1" t="s">
        <v>86</v>
      </c>
      <c r="AC1" t="s">
        <v>87</v>
      </c>
    </row>
    <row r="2" spans="11:29" ht="12.75">
      <c r="K2" s="51"/>
      <c r="AA2" s="55" t="s">
        <v>88</v>
      </c>
      <c r="AB2" s="56">
        <v>-123240</v>
      </c>
      <c r="AC2" s="56">
        <v>2653690</v>
      </c>
    </row>
    <row r="3" spans="27:29" ht="12.75">
      <c r="AA3" s="55" t="s">
        <v>89</v>
      </c>
      <c r="AB3" s="56">
        <v>625586</v>
      </c>
      <c r="AC3" s="56">
        <v>3453690</v>
      </c>
    </row>
    <row r="4" spans="28:29" ht="12.75">
      <c r="AB4" s="56"/>
      <c r="AC4" s="56"/>
    </row>
    <row r="5" spans="27:32" ht="12.75">
      <c r="AA5" s="55" t="s">
        <v>90</v>
      </c>
      <c r="AB5" s="56"/>
      <c r="AC5" s="56"/>
      <c r="AE5">
        <v>225586</v>
      </c>
      <c r="AF5">
        <v>3253690</v>
      </c>
    </row>
    <row r="6" spans="27:32" ht="12.75">
      <c r="AA6" s="55" t="s">
        <v>88</v>
      </c>
      <c r="AB6" s="56">
        <v>300586</v>
      </c>
      <c r="AC6" s="56">
        <v>2953690</v>
      </c>
      <c r="AE6">
        <v>325586</v>
      </c>
      <c r="AF6">
        <v>3153690</v>
      </c>
    </row>
    <row r="7" spans="27:32" ht="12.75">
      <c r="AA7" s="55" t="s">
        <v>89</v>
      </c>
      <c r="AB7" s="56">
        <v>525586</v>
      </c>
      <c r="AC7" s="56">
        <v>3203690</v>
      </c>
      <c r="AE7">
        <v>325586</v>
      </c>
      <c r="AF7">
        <f>AVERAGE(AF5:AF6)</f>
        <v>3203690</v>
      </c>
    </row>
    <row r="8" spans="28:31" ht="12.75">
      <c r="AB8" s="56"/>
      <c r="AC8" s="56"/>
      <c r="AE8">
        <v>325586</v>
      </c>
    </row>
    <row r="9" spans="28:31" ht="12.75">
      <c r="AB9" s="56"/>
      <c r="AC9" s="56"/>
      <c r="AE9">
        <f>AVERAGE(AE5:AE8)</f>
        <v>300586</v>
      </c>
    </row>
    <row r="10" spans="28:29" ht="12.75">
      <c r="AB10" s="56"/>
      <c r="AC10" s="56"/>
    </row>
    <row r="11" spans="28:29" ht="12.75">
      <c r="AB11" s="56"/>
      <c r="AC11" s="56"/>
    </row>
    <row r="12" spans="28:29" ht="12.75">
      <c r="AB12" s="56"/>
      <c r="AC12" s="56"/>
    </row>
    <row r="13" spans="28:29" ht="12.75">
      <c r="AB13" s="56"/>
      <c r="AC13" s="56"/>
    </row>
    <row r="14" spans="28:29" ht="12.75">
      <c r="AB14" s="56"/>
      <c r="AC14" s="56"/>
    </row>
    <row r="15" spans="28:29" ht="12.75">
      <c r="AB15" s="56"/>
      <c r="AC15" s="56"/>
    </row>
    <row r="16" spans="28:29" ht="12.75">
      <c r="AB16" s="56"/>
      <c r="AC16" s="56"/>
    </row>
    <row r="17" spans="28:29" ht="12.75">
      <c r="AB17" s="56"/>
      <c r="AC17" s="56"/>
    </row>
    <row r="18" spans="28:29" ht="12.75">
      <c r="AB18" s="56"/>
      <c r="AC18" s="56"/>
    </row>
    <row r="19" spans="28:29" ht="12.75">
      <c r="AB19" s="56"/>
      <c r="AC19" s="5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1:M30"/>
  <sheetViews>
    <sheetView tabSelected="1" zoomScale="85" zoomScaleNormal="85" workbookViewId="0" topLeftCell="A1">
      <selection activeCell="J4" sqref="J4"/>
    </sheetView>
  </sheetViews>
  <sheetFormatPr defaultColWidth="9.33203125" defaultRowHeight="12.75"/>
  <cols>
    <col min="1" max="2" width="9.33203125" style="28" customWidth="1"/>
    <col min="3" max="4" width="9.5" style="28" bestFit="1" customWidth="1"/>
    <col min="5" max="7" width="9.33203125" style="28" customWidth="1"/>
    <col min="8" max="8" width="45.66015625" style="28" customWidth="1"/>
    <col min="9" max="9" width="9.33203125" style="28" customWidth="1"/>
    <col min="10" max="10" width="13.16015625" style="28" customWidth="1"/>
    <col min="11" max="12" width="15.16015625" style="28" customWidth="1"/>
    <col min="13" max="22" width="9.33203125" style="28" customWidth="1"/>
    <col min="23" max="23" width="9.66015625" style="28" bestFit="1" customWidth="1"/>
    <col min="24" max="24" width="10.16015625" style="28" bestFit="1" customWidth="1"/>
    <col min="25" max="16384" width="9.33203125" style="28" customWidth="1"/>
  </cols>
  <sheetData>
    <row r="1" spans="4:11" ht="12.75">
      <c r="D1" s="53" t="s">
        <v>57</v>
      </c>
      <c r="E1" s="53" t="s">
        <v>58</v>
      </c>
      <c r="G1" s="52" t="s">
        <v>72</v>
      </c>
      <c r="H1" s="34" t="s">
        <v>95</v>
      </c>
      <c r="K1" s="51" t="s">
        <v>77</v>
      </c>
    </row>
    <row r="2" spans="3:11" ht="12.75">
      <c r="C2" s="52" t="s">
        <v>67</v>
      </c>
      <c r="D2" s="46">
        <v>1000</v>
      </c>
      <c r="E2" s="46">
        <v>925</v>
      </c>
      <c r="F2" s="28" t="s">
        <v>106</v>
      </c>
      <c r="H2" s="28" t="s">
        <v>107</v>
      </c>
      <c r="K2" s="51" t="s">
        <v>82</v>
      </c>
    </row>
    <row r="3" spans="3:8" ht="12.75">
      <c r="C3" s="52" t="s">
        <v>59</v>
      </c>
      <c r="D3" s="34">
        <v>33</v>
      </c>
      <c r="E3" s="34" t="s">
        <v>73</v>
      </c>
      <c r="H3" s="28" t="s">
        <v>95</v>
      </c>
    </row>
    <row r="8" spans="10:11" ht="12.75">
      <c r="J8" s="28" t="s">
        <v>74</v>
      </c>
      <c r="K8" s="28">
        <f>COUNTA(J11:J103)</f>
        <v>5</v>
      </c>
    </row>
    <row r="10" spans="10:13" ht="13.5" thickBot="1">
      <c r="J10" s="57" t="str">
        <f>CALC!B18</f>
        <v>WELLS</v>
      </c>
      <c r="K10" s="57" t="s">
        <v>63</v>
      </c>
      <c r="L10" s="57" t="s">
        <v>64</v>
      </c>
      <c r="M10" s="58" t="s">
        <v>73</v>
      </c>
    </row>
    <row r="11" spans="10:13" ht="12.75">
      <c r="J11" s="47" t="s">
        <v>94</v>
      </c>
      <c r="K11" s="48">
        <f>(CALC!G2-CALC!B$6)*CALC!B$3+CALC!B$7</f>
        <v>1377253.8659662076</v>
      </c>
      <c r="L11" s="48">
        <f>(CALC!H2-CALC!C$6)*CALC!C$3+CALC!C$7</f>
        <v>9778524.785596013</v>
      </c>
      <c r="M11" s="49"/>
    </row>
    <row r="12" spans="10:13" ht="12.75">
      <c r="J12" s="47" t="s">
        <v>92</v>
      </c>
      <c r="K12" s="48">
        <f>(CALC!G3-CALC!B$6)*CALC!B$3+CALC!B$7</f>
        <v>1377211.397929678</v>
      </c>
      <c r="L12" s="48">
        <f>(CALC!H3-CALC!C$6)*CALC!C$3+CALC!C$7</f>
        <v>9778525.436052633</v>
      </c>
      <c r="M12" s="49"/>
    </row>
    <row r="13" spans="10:13" ht="12.75">
      <c r="J13" s="47" t="s">
        <v>93</v>
      </c>
      <c r="K13" s="48">
        <f>(CALC!G4-CALC!B$6)*CALC!B$3+CALC!B$7</f>
        <v>1377227.4961031938</v>
      </c>
      <c r="L13" s="48">
        <f>(CALC!H4-CALC!C$6)*CALC!C$3+CALC!C$7</f>
        <v>9778525.645127976</v>
      </c>
      <c r="M13" s="49"/>
    </row>
    <row r="14" spans="10:13" ht="12.75">
      <c r="J14" s="47" t="s">
        <v>104</v>
      </c>
      <c r="K14" s="48">
        <f>(CALC!G5-CALC!B$6)*CALC!B$3+CALC!B$7</f>
        <v>1377152.7563771664</v>
      </c>
      <c r="L14" s="48">
        <f>(CALC!H5-CALC!C$6)*CALC!C$3+CALC!C$7</f>
        <v>9778519.001178205</v>
      </c>
      <c r="M14" s="49"/>
    </row>
    <row r="15" spans="10:13" ht="12.75">
      <c r="J15" s="47" t="s">
        <v>105</v>
      </c>
      <c r="K15" s="48">
        <f>(CALC!G6-CALC!B$6)*CALC!B$3+CALC!B$7</f>
        <v>1377155.2426785363</v>
      </c>
      <c r="L15" s="48">
        <f>(CALC!H6-CALC!C$6)*CALC!C$3+CALC!C$7</f>
        <v>9778430.585538935</v>
      </c>
      <c r="M15" s="49"/>
    </row>
    <row r="16" spans="10:13" ht="12.75">
      <c r="J16" s="47"/>
      <c r="K16" s="48"/>
      <c r="L16" s="48"/>
      <c r="M16" s="49"/>
    </row>
    <row r="17" spans="10:13" ht="12.75">
      <c r="J17" s="47"/>
      <c r="K17" s="48"/>
      <c r="L17" s="48"/>
      <c r="M17" s="49"/>
    </row>
    <row r="18" spans="10:13" ht="12.75">
      <c r="J18" s="47"/>
      <c r="K18" s="48"/>
      <c r="L18" s="48"/>
      <c r="M18" s="49"/>
    </row>
    <row r="19" spans="10:13" ht="12.75">
      <c r="J19" s="47"/>
      <c r="K19" s="48"/>
      <c r="L19" s="48"/>
      <c r="M19" s="49"/>
    </row>
    <row r="20" spans="10:13" ht="12.75">
      <c r="J20" s="47"/>
      <c r="K20" s="48"/>
      <c r="L20" s="48"/>
      <c r="M20" s="49"/>
    </row>
    <row r="21" spans="10:13" ht="12.75">
      <c r="J21" s="47"/>
      <c r="K21" s="48"/>
      <c r="L21" s="48"/>
      <c r="M21" s="49"/>
    </row>
    <row r="22" spans="10:13" ht="12.75">
      <c r="J22" s="47"/>
      <c r="K22" s="48"/>
      <c r="L22" s="48"/>
      <c r="M22" s="49"/>
    </row>
    <row r="23" spans="10:13" ht="12.75">
      <c r="J23" s="47"/>
      <c r="K23" s="48"/>
      <c r="L23" s="48"/>
      <c r="M23" s="49"/>
    </row>
    <row r="24" spans="10:13" ht="12.75">
      <c r="J24" s="47"/>
      <c r="K24" s="48"/>
      <c r="L24" s="48"/>
      <c r="M24" s="49"/>
    </row>
    <row r="25" spans="10:12" ht="12.75">
      <c r="J25" s="47"/>
      <c r="K25" s="49"/>
      <c r="L25" s="49"/>
    </row>
    <row r="26" spans="10:12" ht="12.75">
      <c r="J26" s="47"/>
      <c r="K26" s="49"/>
      <c r="L26" s="49"/>
    </row>
    <row r="27" spans="10:12" ht="12.75">
      <c r="J27" s="47"/>
      <c r="K27" s="49"/>
      <c r="L27" s="49"/>
    </row>
    <row r="28" spans="10:12" ht="12.75">
      <c r="J28" s="47"/>
      <c r="K28" s="49"/>
      <c r="L28" s="49"/>
    </row>
    <row r="29" spans="10:12" ht="13.5" thickBot="1">
      <c r="J29" s="47"/>
      <c r="K29" s="49"/>
      <c r="L29" s="49"/>
    </row>
    <row r="30" spans="10:13" ht="12.75">
      <c r="J30" s="50"/>
      <c r="K30" s="50"/>
      <c r="L30" s="50"/>
      <c r="M30" s="50"/>
    </row>
  </sheetData>
  <dataValidations count="1">
    <dataValidation type="list" allowBlank="1" showInputMessage="1" showErrorMessage="1" sqref="M10 E3">
      <formula1>"FEET,METERS"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22"/>
  <sheetViews>
    <sheetView workbookViewId="0" topLeftCell="A1">
      <selection activeCell="F48" sqref="F48"/>
    </sheetView>
  </sheetViews>
  <sheetFormatPr defaultColWidth="9.33203125" defaultRowHeight="12.75"/>
  <cols>
    <col min="1" max="1" width="9.33203125" style="28" customWidth="1"/>
    <col min="2" max="3" width="10.66015625" style="28" bestFit="1" customWidth="1"/>
    <col min="4" max="5" width="9.33203125" style="28" customWidth="1"/>
    <col min="6" max="8" width="9.5" style="28" bestFit="1" customWidth="1"/>
    <col min="9" max="16384" width="9.33203125" style="28" customWidth="1"/>
  </cols>
  <sheetData>
    <row r="1" spans="1:15" ht="12.75">
      <c r="A1" s="28" t="s">
        <v>66</v>
      </c>
      <c r="B1" s="28">
        <v>0.3048</v>
      </c>
      <c r="F1" s="28" t="s">
        <v>68</v>
      </c>
      <c r="G1" s="28" t="s">
        <v>57</v>
      </c>
      <c r="H1" s="28" t="s">
        <v>58</v>
      </c>
      <c r="O1" s="28" t="s">
        <v>84</v>
      </c>
    </row>
    <row r="2" spans="1:16" ht="12.75">
      <c r="A2" s="28" t="s">
        <v>76</v>
      </c>
      <c r="B2" s="28">
        <f>IF(D3="FEET",$B$1,1)/IF(D7="FEET",$B$1,1)</f>
        <v>1</v>
      </c>
      <c r="F2" s="28" t="str">
        <f>MapLoc!J11</f>
        <v>MW-4</v>
      </c>
      <c r="G2" s="28">
        <v>0.577</v>
      </c>
      <c r="H2" s="28">
        <v>0.654</v>
      </c>
      <c r="J2" s="28">
        <f>0.5/B14</f>
        <v>0.1</v>
      </c>
      <c r="O2" s="28">
        <v>0.577</v>
      </c>
      <c r="P2" s="28">
        <v>0.654</v>
      </c>
    </row>
    <row r="3" spans="1:16" ht="12.75">
      <c r="A3" s="28" t="s">
        <v>60</v>
      </c>
      <c r="B3" s="42">
        <f>IF(B12&gt;C12,B2*MapLoc!D3/CALC!B12,C3*MapLoc!D2/MapLoc!E2)</f>
        <v>251.14155251141554</v>
      </c>
      <c r="C3" s="42">
        <f>IF(C12&gt;B12,MapLoc!D3/CALC!C12,MapLoc!E2*B3/MapLoc!D2)</f>
        <v>232.30593607305937</v>
      </c>
      <c r="D3" s="28" t="str">
        <f>MapLoc!E3</f>
        <v>FEET</v>
      </c>
      <c r="F3" s="28" t="str">
        <f>MapLoc!J12</f>
        <v>MW-2</v>
      </c>
      <c r="G3" s="28">
        <v>0.40790000000000004</v>
      </c>
      <c r="H3" s="28">
        <v>0.6568</v>
      </c>
      <c r="J3" s="28">
        <f>J2+1/$B$14</f>
        <v>0.30000000000000004</v>
      </c>
      <c r="O3" s="28">
        <v>0.40790000000000004</v>
      </c>
      <c r="P3" s="28">
        <v>0.6568</v>
      </c>
    </row>
    <row r="4" spans="6:16" ht="12.75">
      <c r="F4" s="28" t="str">
        <f>MapLoc!J13</f>
        <v>MW-3</v>
      </c>
      <c r="G4" s="28">
        <v>0.47200000000000003</v>
      </c>
      <c r="H4" s="28">
        <v>0.6577000000000001</v>
      </c>
      <c r="J4" s="28">
        <f aca="true" t="shared" si="0" ref="J4:J21">J3+1/$B$14</f>
        <v>0.5</v>
      </c>
      <c r="O4" s="28">
        <v>0.47200000000000003</v>
      </c>
      <c r="P4" s="28">
        <v>0.6577000000000001</v>
      </c>
    </row>
    <row r="5" spans="2:16" ht="12.75">
      <c r="B5" s="28" t="s">
        <v>65</v>
      </c>
      <c r="F5" s="28" t="str">
        <f>MapLoc!J14</f>
        <v>MW-6</v>
      </c>
      <c r="G5" s="28">
        <v>0.1744</v>
      </c>
      <c r="H5" s="28">
        <v>0.6291</v>
      </c>
      <c r="J5" s="28">
        <f t="shared" si="0"/>
        <v>0.7</v>
      </c>
      <c r="O5" s="28">
        <v>0.1744</v>
      </c>
      <c r="P5" s="28">
        <v>0.6291</v>
      </c>
    </row>
    <row r="6" spans="1:16" ht="12.75">
      <c r="A6" s="28" t="str">
        <f>WellConstruction!F1</f>
        <v>MW-4</v>
      </c>
      <c r="B6" s="28">
        <f>VLOOKUP(A6,$F$2:$H$12,2,0)</f>
        <v>0.577</v>
      </c>
      <c r="C6" s="28">
        <f>VLOOKUP(A6,$F$2:$H$12,3,0)</f>
        <v>0.654</v>
      </c>
      <c r="F6" s="28" t="str">
        <f>MapLoc!J15</f>
        <v>Suw-2in</v>
      </c>
      <c r="G6" s="28">
        <v>0.18430000000000002</v>
      </c>
      <c r="H6" s="28">
        <v>0.2485</v>
      </c>
      <c r="J6" s="28">
        <f t="shared" si="0"/>
        <v>0.8999999999999999</v>
      </c>
      <c r="O6" s="28">
        <v>0.18430000000000002</v>
      </c>
      <c r="P6" s="28">
        <v>0.2485</v>
      </c>
    </row>
    <row r="7" spans="2:10" ht="12.75">
      <c r="B7" s="30">
        <f>'LatLong_to_UTM-XY'!N26/IF($D$7="FEET",$B$1,1)</f>
        <v>1377253.8659662076</v>
      </c>
      <c r="C7" s="30">
        <f>'LatLong_to_UTM-XY'!O26/IF($D$7="FEET",$B$1,1)</f>
        <v>9778524.785596013</v>
      </c>
      <c r="D7" s="28" t="str">
        <f>MapLoc!M10</f>
        <v>FEET</v>
      </c>
      <c r="F7" s="28">
        <f>MapLoc!J16</f>
        <v>0</v>
      </c>
      <c r="J7" s="28">
        <f t="shared" si="0"/>
        <v>1.0999999999999999</v>
      </c>
    </row>
    <row r="8" spans="6:10" ht="12.75">
      <c r="F8" s="28">
        <f>MapLoc!J17</f>
        <v>0</v>
      </c>
      <c r="J8" s="28">
        <f t="shared" si="0"/>
        <v>1.2999999999999998</v>
      </c>
    </row>
    <row r="9" spans="2:10" ht="12.75">
      <c r="B9" s="28" t="s">
        <v>69</v>
      </c>
      <c r="C9" s="28" t="s">
        <v>70</v>
      </c>
      <c r="F9" s="28">
        <f>MapLoc!J18</f>
        <v>0</v>
      </c>
      <c r="J9" s="28">
        <f t="shared" si="0"/>
        <v>1.4999999999999998</v>
      </c>
    </row>
    <row r="10" spans="2:10" ht="12.75">
      <c r="B10" s="28">
        <v>0.007</v>
      </c>
      <c r="C10" s="28">
        <v>0.07100000000000001</v>
      </c>
      <c r="F10" s="28">
        <f>MapLoc!J19</f>
        <v>0</v>
      </c>
      <c r="J10" s="28">
        <f t="shared" si="0"/>
        <v>1.6999999999999997</v>
      </c>
    </row>
    <row r="11" spans="2:10" ht="12.75">
      <c r="B11" s="28">
        <v>0.1384</v>
      </c>
      <c r="C11" s="28">
        <v>0.07100000000000001</v>
      </c>
      <c r="F11" s="28">
        <f>MapLoc!J20</f>
        <v>0</v>
      </c>
      <c r="J11" s="28">
        <f t="shared" si="0"/>
        <v>1.8999999999999997</v>
      </c>
    </row>
    <row r="12" spans="1:10" ht="12.75">
      <c r="A12" s="29" t="s">
        <v>75</v>
      </c>
      <c r="B12" s="28">
        <f>B11-B10</f>
        <v>0.1314</v>
      </c>
      <c r="C12" s="28">
        <f>C11-C10</f>
        <v>0</v>
      </c>
      <c r="F12" s="28">
        <f>MapLoc!J21</f>
        <v>0</v>
      </c>
      <c r="J12" s="28">
        <f t="shared" si="0"/>
        <v>2.0999999999999996</v>
      </c>
    </row>
    <row r="13" spans="1:10" ht="12.75">
      <c r="A13" s="29"/>
      <c r="F13" s="28">
        <f>MapLoc!J22</f>
        <v>0</v>
      </c>
      <c r="J13" s="28">
        <f t="shared" si="0"/>
        <v>2.3</v>
      </c>
    </row>
    <row r="14" spans="1:10" ht="12.75">
      <c r="A14" s="28" t="s">
        <v>71</v>
      </c>
      <c r="B14" s="28">
        <f>COUNTA(MapLoc!J11:J50)</f>
        <v>5</v>
      </c>
      <c r="F14" s="28">
        <f>MapLoc!J23</f>
        <v>0</v>
      </c>
      <c r="J14" s="28">
        <f t="shared" si="0"/>
        <v>2.5</v>
      </c>
    </row>
    <row r="15" spans="6:10" ht="12.75">
      <c r="F15" s="28">
        <f>MapLoc!J24</f>
        <v>0</v>
      </c>
      <c r="J15" s="28">
        <f t="shared" si="0"/>
        <v>2.7</v>
      </c>
    </row>
    <row r="16" spans="1:10" ht="12.75">
      <c r="A16" s="28" t="s">
        <v>83</v>
      </c>
      <c r="B16" s="54">
        <f>MapLoc!E2/MapLoc!D2</f>
        <v>0.925</v>
      </c>
      <c r="F16" s="28">
        <f>MapLoc!J25</f>
        <v>0</v>
      </c>
      <c r="J16" s="28">
        <f t="shared" si="0"/>
        <v>2.9000000000000004</v>
      </c>
    </row>
    <row r="17" spans="6:10" ht="12.75">
      <c r="F17" s="28">
        <f>MapLoc!J26</f>
        <v>0</v>
      </c>
      <c r="J17" s="28">
        <f t="shared" si="0"/>
        <v>3.1000000000000005</v>
      </c>
    </row>
    <row r="18" spans="2:10" ht="12.75">
      <c r="B18" s="28" t="s">
        <v>61</v>
      </c>
      <c r="F18" s="28">
        <f>MapLoc!J27</f>
        <v>0</v>
      </c>
      <c r="J18" s="28">
        <f t="shared" si="0"/>
        <v>3.3000000000000007</v>
      </c>
    </row>
    <row r="19" spans="1:10" ht="12.75">
      <c r="A19" s="28" t="s">
        <v>79</v>
      </c>
      <c r="B19" s="28">
        <f>MapLoc!K8</f>
        <v>5</v>
      </c>
      <c r="F19" s="28">
        <f>MapLoc!J28</f>
        <v>0</v>
      </c>
      <c r="J19" s="28">
        <f t="shared" si="0"/>
        <v>3.500000000000001</v>
      </c>
    </row>
    <row r="20" spans="1:10" ht="12.75">
      <c r="A20" s="28" t="s">
        <v>81</v>
      </c>
      <c r="B20" s="28">
        <v>10</v>
      </c>
      <c r="F20" s="28">
        <f>MapLoc!J29</f>
        <v>0</v>
      </c>
      <c r="J20" s="28">
        <f t="shared" si="0"/>
        <v>3.700000000000001</v>
      </c>
    </row>
    <row r="21" spans="1:10" ht="12.75">
      <c r="A21" s="28" t="s">
        <v>78</v>
      </c>
      <c r="B21" s="28">
        <f>MATCH(B18,MapLoc!J1:J34,0)+1</f>
        <v>11</v>
      </c>
      <c r="F21" s="28">
        <f>MapLoc!J30</f>
        <v>0</v>
      </c>
      <c r="J21" s="28">
        <f t="shared" si="0"/>
        <v>3.9000000000000012</v>
      </c>
    </row>
    <row r="22" spans="1:7" ht="12.75">
      <c r="A22" s="28" t="s">
        <v>80</v>
      </c>
      <c r="B22" s="28">
        <f>B21+B19-1</f>
        <v>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E333"/>
  <sheetViews>
    <sheetView workbookViewId="0" topLeftCell="A1">
      <selection activeCell="A9" sqref="A9"/>
    </sheetView>
  </sheetViews>
  <sheetFormatPr defaultColWidth="9.33203125" defaultRowHeight="12.75"/>
  <cols>
    <col min="1" max="1" width="23.5" style="18" customWidth="1"/>
    <col min="2" max="2" width="38.66015625" style="10" customWidth="1"/>
    <col min="3" max="3" width="9" style="10" bestFit="1" customWidth="1"/>
    <col min="4" max="4" width="6.16015625" style="10" bestFit="1" customWidth="1"/>
    <col min="5" max="16384" width="9.33203125" style="10" customWidth="1"/>
  </cols>
  <sheetData>
    <row r="1" spans="1:5" ht="63.75" thickBot="1">
      <c r="A1" s="15" t="s">
        <v>5</v>
      </c>
      <c r="B1" s="8" t="s">
        <v>3</v>
      </c>
      <c r="C1" s="9" t="s">
        <v>7</v>
      </c>
      <c r="D1" s="10" t="s">
        <v>6</v>
      </c>
      <c r="E1" s="11" t="s">
        <v>4</v>
      </c>
    </row>
    <row r="2" spans="1:5" ht="15.75">
      <c r="A2" s="16" t="str">
        <f aca="true" t="shared" si="0" ref="A2:A38">IF(AND(ISNUMBER(E2),ISNUMBER(E3)),CONCATENATE(TEXT(E2,$D$1)," - ",TEXT(E3,$D$1)),"")</f>
        <v>0 - 69</v>
      </c>
      <c r="B2" s="12" t="s">
        <v>62</v>
      </c>
      <c r="E2" s="11">
        <v>0</v>
      </c>
    </row>
    <row r="3" spans="1:5" ht="15.75">
      <c r="A3" s="16" t="str">
        <f t="shared" si="0"/>
        <v>69 - 128</v>
      </c>
      <c r="B3" s="12" t="s">
        <v>96</v>
      </c>
      <c r="E3" s="11">
        <v>69</v>
      </c>
    </row>
    <row r="4" spans="1:5" ht="15.75">
      <c r="A4" s="16" t="str">
        <f t="shared" si="0"/>
        <v>128 - 184</v>
      </c>
      <c r="B4" s="12" t="s">
        <v>97</v>
      </c>
      <c r="E4" s="11">
        <v>128</v>
      </c>
    </row>
    <row r="5" spans="1:5" ht="15.75">
      <c r="A5" s="16" t="str">
        <f t="shared" si="0"/>
        <v>184 - 433</v>
      </c>
      <c r="B5" s="12" t="s">
        <v>98</v>
      </c>
      <c r="E5" s="11">
        <v>184</v>
      </c>
    </row>
    <row r="6" spans="1:5" ht="15.75">
      <c r="A6" s="16" t="str">
        <f t="shared" si="0"/>
        <v>433 - 613</v>
      </c>
      <c r="B6" s="12" t="s">
        <v>99</v>
      </c>
      <c r="E6" s="11">
        <v>433</v>
      </c>
    </row>
    <row r="7" spans="1:5" ht="15.75">
      <c r="A7" s="16" t="str">
        <f t="shared" si="0"/>
        <v>613 - 711</v>
      </c>
      <c r="B7" s="12" t="s">
        <v>100</v>
      </c>
      <c r="E7" s="11">
        <v>613</v>
      </c>
    </row>
    <row r="8" spans="1:5" ht="15.75">
      <c r="A8" s="16" t="str">
        <f t="shared" si="0"/>
        <v>711 - 1,000</v>
      </c>
      <c r="B8" s="12" t="s">
        <v>101</v>
      </c>
      <c r="E8" s="11">
        <v>711</v>
      </c>
    </row>
    <row r="9" spans="1:5" ht="15.75">
      <c r="A9" s="16" t="str">
        <f t="shared" si="0"/>
        <v>1,000 - 1,100</v>
      </c>
      <c r="B9" s="12" t="s">
        <v>102</v>
      </c>
      <c r="E9" s="11">
        <v>1000</v>
      </c>
    </row>
    <row r="10" spans="1:5" ht="15.75">
      <c r="A10" s="16" t="str">
        <f t="shared" si="0"/>
        <v>1,100 - 1,800</v>
      </c>
      <c r="B10" s="12" t="s">
        <v>103</v>
      </c>
      <c r="E10" s="11">
        <v>1100</v>
      </c>
    </row>
    <row r="11" spans="1:5" ht="15.75">
      <c r="A11" s="16">
        <f t="shared" si="0"/>
      </c>
      <c r="B11" s="12"/>
      <c r="E11" s="11">
        <v>1800</v>
      </c>
    </row>
    <row r="12" spans="1:5" ht="15.75">
      <c r="A12" s="16">
        <f t="shared" si="0"/>
      </c>
      <c r="B12" s="12"/>
      <c r="E12" s="11"/>
    </row>
    <row r="13" spans="1:5" ht="15.75">
      <c r="A13" s="16">
        <f t="shared" si="0"/>
      </c>
      <c r="B13" s="12"/>
      <c r="E13" s="11"/>
    </row>
    <row r="14" spans="1:5" ht="15.75">
      <c r="A14" s="16">
        <f t="shared" si="0"/>
      </c>
      <c r="B14" s="13"/>
      <c r="E14" s="11"/>
    </row>
    <row r="15" spans="1:5" ht="15.75">
      <c r="A15" s="16">
        <f t="shared" si="0"/>
      </c>
      <c r="B15" s="12"/>
      <c r="E15" s="11"/>
    </row>
    <row r="16" spans="1:5" ht="15.75">
      <c r="A16" s="16">
        <f t="shared" si="0"/>
      </c>
      <c r="B16" s="13"/>
      <c r="E16" s="11"/>
    </row>
    <row r="17" spans="1:5" ht="15.75">
      <c r="A17" s="16">
        <f t="shared" si="0"/>
      </c>
      <c r="B17" s="14"/>
      <c r="E17" s="11"/>
    </row>
    <row r="18" spans="1:5" ht="15.75">
      <c r="A18" s="16">
        <f t="shared" si="0"/>
      </c>
      <c r="B18" s="14"/>
      <c r="E18" s="11"/>
    </row>
    <row r="19" spans="1:5" ht="15.75">
      <c r="A19" s="16">
        <f t="shared" si="0"/>
      </c>
      <c r="B19" s="14"/>
      <c r="E19" s="11"/>
    </row>
    <row r="20" spans="1:5" ht="15.75">
      <c r="A20" s="16">
        <f t="shared" si="0"/>
      </c>
      <c r="B20" s="14"/>
      <c r="E20" s="11"/>
    </row>
    <row r="21" spans="1:5" ht="15.75">
      <c r="A21" s="16">
        <f t="shared" si="0"/>
      </c>
      <c r="B21" s="14"/>
      <c r="E21" s="11"/>
    </row>
    <row r="22" spans="1:5" ht="15.75">
      <c r="A22" s="16">
        <f t="shared" si="0"/>
      </c>
      <c r="B22" s="14"/>
      <c r="E22" s="11"/>
    </row>
    <row r="23" spans="1:5" ht="15.75">
      <c r="A23" s="16">
        <f t="shared" si="0"/>
      </c>
      <c r="B23" s="14"/>
      <c r="E23" s="11"/>
    </row>
    <row r="24" spans="1:5" ht="15.75">
      <c r="A24" s="16">
        <f t="shared" si="0"/>
      </c>
      <c r="B24" s="14"/>
      <c r="E24" s="11"/>
    </row>
    <row r="25" spans="1:5" ht="15.75">
      <c r="A25" s="16">
        <f t="shared" si="0"/>
      </c>
      <c r="B25" s="14"/>
      <c r="E25" s="11"/>
    </row>
    <row r="26" spans="1:5" ht="15.75">
      <c r="A26" s="16">
        <f t="shared" si="0"/>
      </c>
      <c r="B26" s="14"/>
      <c r="E26" s="11"/>
    </row>
    <row r="27" spans="1:5" ht="15.75">
      <c r="A27" s="16">
        <f t="shared" si="0"/>
      </c>
      <c r="B27" s="14"/>
      <c r="E27" s="11"/>
    </row>
    <row r="28" spans="1:5" ht="15.75">
      <c r="A28" s="16">
        <f t="shared" si="0"/>
      </c>
      <c r="B28" s="14"/>
      <c r="E28" s="11"/>
    </row>
    <row r="29" spans="1:5" ht="15.75">
      <c r="A29" s="16">
        <f t="shared" si="0"/>
      </c>
      <c r="B29" s="14"/>
      <c r="E29" s="11"/>
    </row>
    <row r="30" spans="1:5" ht="15.75">
      <c r="A30" s="16">
        <f t="shared" si="0"/>
      </c>
      <c r="B30" s="14"/>
      <c r="E30" s="11"/>
    </row>
    <row r="31" spans="1:5" ht="15.75">
      <c r="A31" s="16">
        <f t="shared" si="0"/>
      </c>
      <c r="B31" s="14"/>
      <c r="E31" s="11"/>
    </row>
    <row r="32" spans="1:5" ht="15.75">
      <c r="A32" s="16">
        <f t="shared" si="0"/>
      </c>
      <c r="B32" s="14"/>
      <c r="E32" s="11"/>
    </row>
    <row r="33" spans="1:5" ht="15.75">
      <c r="A33" s="16">
        <f t="shared" si="0"/>
      </c>
      <c r="B33" s="14"/>
      <c r="E33" s="11"/>
    </row>
    <row r="34" spans="1:5" ht="15.75">
      <c r="A34" s="16">
        <f t="shared" si="0"/>
      </c>
      <c r="B34" s="14"/>
      <c r="E34" s="11"/>
    </row>
    <row r="35" spans="1:5" ht="15.75">
      <c r="A35" s="16">
        <f t="shared" si="0"/>
      </c>
      <c r="B35" s="14"/>
      <c r="E35" s="11"/>
    </row>
    <row r="36" spans="1:5" ht="15.75">
      <c r="A36" s="16">
        <f t="shared" si="0"/>
      </c>
      <c r="B36" s="14"/>
      <c r="E36" s="11"/>
    </row>
    <row r="37" spans="1:5" ht="15.75">
      <c r="A37" s="16">
        <f t="shared" si="0"/>
      </c>
      <c r="B37" s="14"/>
      <c r="E37" s="11"/>
    </row>
    <row r="38" spans="1:5" ht="15.75">
      <c r="A38" s="16">
        <f t="shared" si="0"/>
      </c>
      <c r="B38" s="14"/>
      <c r="E38" s="11"/>
    </row>
    <row r="39" spans="1:5" ht="15.75">
      <c r="A39" s="16"/>
      <c r="B39" s="14"/>
      <c r="E39" s="11"/>
    </row>
    <row r="40" spans="1:5" ht="12.75">
      <c r="A40" s="17"/>
      <c r="B40" s="14"/>
      <c r="E40" s="11"/>
    </row>
    <row r="41" spans="1:5" ht="12.75">
      <c r="A41" s="17"/>
      <c r="B41" s="14"/>
      <c r="E41" s="11"/>
    </row>
    <row r="42" spans="1:5" ht="12.75">
      <c r="A42" s="17"/>
      <c r="B42" s="14"/>
      <c r="E42" s="11"/>
    </row>
    <row r="43" spans="1:5" ht="12.75">
      <c r="A43" s="17"/>
      <c r="B43" s="14"/>
      <c r="E43" s="11"/>
    </row>
    <row r="44" spans="1:5" ht="12.75">
      <c r="A44" s="17"/>
      <c r="B44" s="14"/>
      <c r="E44" s="11"/>
    </row>
    <row r="45" spans="1:5" ht="12.75">
      <c r="A45" s="17"/>
      <c r="B45" s="14"/>
      <c r="E45" s="11"/>
    </row>
    <row r="46" spans="1:5" ht="12.75">
      <c r="A46" s="17"/>
      <c r="B46" s="14"/>
      <c r="E46" s="11"/>
    </row>
    <row r="47" spans="1:5" ht="12.75">
      <c r="A47" s="17"/>
      <c r="B47" s="14"/>
      <c r="E47" s="11"/>
    </row>
    <row r="48" spans="1:5" ht="12.75">
      <c r="A48" s="17"/>
      <c r="B48" s="14"/>
      <c r="E48" s="11"/>
    </row>
    <row r="49" spans="1:5" ht="12.75">
      <c r="A49" s="17"/>
      <c r="B49" s="14"/>
      <c r="E49" s="11"/>
    </row>
    <row r="50" spans="1:5" ht="12.75">
      <c r="A50" s="17"/>
      <c r="B50" s="14"/>
      <c r="E50" s="11"/>
    </row>
    <row r="51" spans="1:5" ht="12.75">
      <c r="A51" s="17"/>
      <c r="B51" s="14"/>
      <c r="E51" s="11"/>
    </row>
    <row r="52" spans="1:5" ht="12.75">
      <c r="A52" s="17"/>
      <c r="B52" s="14"/>
      <c r="E52" s="11"/>
    </row>
    <row r="53" spans="1:5" ht="12.75">
      <c r="A53" s="17"/>
      <c r="B53" s="14"/>
      <c r="E53" s="11"/>
    </row>
    <row r="54" spans="1:5" ht="12.75">
      <c r="A54" s="17"/>
      <c r="B54" s="14"/>
      <c r="E54" s="11"/>
    </row>
    <row r="55" spans="1:5" ht="12.75">
      <c r="A55" s="17"/>
      <c r="B55" s="14"/>
      <c r="E55" s="11"/>
    </row>
    <row r="56" spans="1:5" ht="12.75">
      <c r="A56" s="17"/>
      <c r="B56" s="14"/>
      <c r="E56" s="11"/>
    </row>
    <row r="57" spans="1:5" ht="12.75">
      <c r="A57" s="17"/>
      <c r="B57" s="14"/>
      <c r="E57" s="11"/>
    </row>
    <row r="58" spans="1:5" ht="12.75">
      <c r="A58" s="17"/>
      <c r="B58" s="14"/>
      <c r="E58" s="11"/>
    </row>
    <row r="59" spans="1:5" ht="12.75">
      <c r="A59" s="17"/>
      <c r="B59" s="14"/>
      <c r="E59" s="11"/>
    </row>
    <row r="60" spans="1:5" ht="12.75">
      <c r="A60" s="17"/>
      <c r="B60" s="14"/>
      <c r="E60" s="11"/>
    </row>
    <row r="61" spans="1:5" ht="12.75">
      <c r="A61" s="17"/>
      <c r="B61" s="14"/>
      <c r="E61" s="11"/>
    </row>
    <row r="62" spans="1:5" ht="12.75">
      <c r="A62" s="17"/>
      <c r="B62" s="14"/>
      <c r="E62" s="11"/>
    </row>
    <row r="63" spans="1:5" ht="12.75">
      <c r="A63" s="17"/>
      <c r="B63" s="14"/>
      <c r="E63" s="11"/>
    </row>
    <row r="64" spans="1:5" ht="12.75">
      <c r="A64" s="17"/>
      <c r="B64" s="14"/>
      <c r="E64" s="11"/>
    </row>
    <row r="65" spans="1:5" ht="12.75">
      <c r="A65" s="17"/>
      <c r="B65" s="14"/>
      <c r="E65" s="11"/>
    </row>
    <row r="66" spans="1:5" ht="12.75">
      <c r="A66" s="17"/>
      <c r="B66" s="14"/>
      <c r="E66" s="11"/>
    </row>
    <row r="67" spans="1:5" ht="12.75">
      <c r="A67" s="17"/>
      <c r="B67" s="14"/>
      <c r="E67" s="11"/>
    </row>
    <row r="68" spans="1:5" ht="12.75">
      <c r="A68" s="17"/>
      <c r="B68" s="14"/>
      <c r="E68" s="11"/>
    </row>
    <row r="69" spans="1:5" ht="12.75">
      <c r="A69" s="17"/>
      <c r="B69" s="14"/>
      <c r="E69" s="11"/>
    </row>
    <row r="70" spans="1:5" ht="12.75">
      <c r="A70" s="17"/>
      <c r="B70" s="14"/>
      <c r="E70" s="11"/>
    </row>
    <row r="71" spans="1:5" ht="12.75">
      <c r="A71" s="17"/>
      <c r="B71" s="14"/>
      <c r="E71" s="11"/>
    </row>
    <row r="72" spans="1:5" ht="12.75">
      <c r="A72" s="17"/>
      <c r="B72" s="14"/>
      <c r="E72" s="11"/>
    </row>
    <row r="73" spans="1:5" ht="12.75">
      <c r="A73" s="17"/>
      <c r="B73" s="14"/>
      <c r="E73" s="11"/>
    </row>
    <row r="74" spans="1:5" ht="12.75">
      <c r="A74" s="17"/>
      <c r="B74" s="14"/>
      <c r="E74" s="11"/>
    </row>
    <row r="75" spans="1:5" ht="12.75">
      <c r="A75" s="17"/>
      <c r="B75" s="14"/>
      <c r="E75" s="11"/>
    </row>
    <row r="76" spans="1:5" ht="12.75">
      <c r="A76" s="17"/>
      <c r="B76" s="14"/>
      <c r="E76" s="11"/>
    </row>
    <row r="77" spans="1:5" ht="12.75">
      <c r="A77" s="17"/>
      <c r="B77" s="14"/>
      <c r="E77" s="11"/>
    </row>
    <row r="78" spans="1:5" ht="12.75">
      <c r="A78" s="17"/>
      <c r="B78" s="14"/>
      <c r="E78" s="11"/>
    </row>
    <row r="79" spans="1:5" ht="12.75">
      <c r="A79" s="17"/>
      <c r="B79" s="14"/>
      <c r="E79" s="11"/>
    </row>
    <row r="80" spans="1:5" ht="12.75">
      <c r="A80" s="17"/>
      <c r="B80" s="14"/>
      <c r="E80" s="11"/>
    </row>
    <row r="81" spans="1:5" ht="12.75">
      <c r="A81" s="17"/>
      <c r="B81" s="14"/>
      <c r="E81" s="11"/>
    </row>
    <row r="82" spans="1:5" ht="12.75">
      <c r="A82" s="17"/>
      <c r="B82" s="14"/>
      <c r="E82" s="11"/>
    </row>
    <row r="83" spans="1:5" ht="12.75">
      <c r="A83" s="17"/>
      <c r="B83" s="14"/>
      <c r="E83" s="11"/>
    </row>
    <row r="84" spans="1:5" ht="12.75">
      <c r="A84" s="17"/>
      <c r="B84" s="14"/>
      <c r="E84" s="11"/>
    </row>
    <row r="85" spans="1:5" ht="12.75">
      <c r="A85" s="17"/>
      <c r="B85" s="14"/>
      <c r="E85" s="11"/>
    </row>
    <row r="86" spans="1:5" ht="12.75">
      <c r="A86" s="17"/>
      <c r="B86" s="14"/>
      <c r="E86" s="11"/>
    </row>
    <row r="87" spans="1:5" ht="12.75">
      <c r="A87" s="17"/>
      <c r="B87" s="14"/>
      <c r="E87" s="11"/>
    </row>
    <row r="88" spans="1:5" ht="12.75">
      <c r="A88" s="17"/>
      <c r="B88" s="14"/>
      <c r="E88" s="11"/>
    </row>
    <row r="89" spans="1:5" ht="12.75">
      <c r="A89" s="17"/>
      <c r="B89" s="14"/>
      <c r="E89" s="11"/>
    </row>
    <row r="90" spans="1:5" ht="12.75">
      <c r="A90" s="17"/>
      <c r="B90" s="14"/>
      <c r="E90" s="11"/>
    </row>
    <row r="91" spans="1:5" ht="12.75">
      <c r="A91" s="17"/>
      <c r="B91" s="14"/>
      <c r="E91" s="11"/>
    </row>
    <row r="92" spans="1:5" ht="12.75">
      <c r="A92" s="17"/>
      <c r="B92" s="14"/>
      <c r="E92" s="11"/>
    </row>
    <row r="93" spans="1:5" ht="12.75">
      <c r="A93" s="17"/>
      <c r="B93" s="14"/>
      <c r="E93" s="11"/>
    </row>
    <row r="94" spans="1:5" ht="12.75">
      <c r="A94" s="17"/>
      <c r="B94" s="14"/>
      <c r="E94" s="11"/>
    </row>
    <row r="95" spans="1:5" ht="12.75">
      <c r="A95" s="17"/>
      <c r="B95" s="14"/>
      <c r="E95" s="11"/>
    </row>
    <row r="96" spans="1:5" ht="12.75">
      <c r="A96" s="17"/>
      <c r="B96" s="14"/>
      <c r="E96" s="11"/>
    </row>
    <row r="97" spans="1:5" ht="12.75">
      <c r="A97" s="17"/>
      <c r="B97" s="14"/>
      <c r="E97" s="11"/>
    </row>
    <row r="98" spans="1:5" ht="12.75">
      <c r="A98" s="17"/>
      <c r="B98" s="14"/>
      <c r="E98" s="11"/>
    </row>
    <row r="99" spans="1:5" ht="12.75">
      <c r="A99" s="17"/>
      <c r="B99" s="14"/>
      <c r="E99" s="11"/>
    </row>
    <row r="100" spans="1:5" ht="12.75">
      <c r="A100" s="17"/>
      <c r="B100" s="14"/>
      <c r="E100" s="11"/>
    </row>
    <row r="101" spans="1:5" ht="12.75">
      <c r="A101" s="17"/>
      <c r="B101" s="14"/>
      <c r="E101" s="11"/>
    </row>
    <row r="102" spans="1:5" ht="12.75">
      <c r="A102" s="17"/>
      <c r="B102" s="14"/>
      <c r="E102" s="11"/>
    </row>
    <row r="103" spans="1:5" ht="12.75">
      <c r="A103" s="17"/>
      <c r="B103" s="14"/>
      <c r="E103" s="11"/>
    </row>
    <row r="104" spans="1:5" ht="12.75">
      <c r="A104" s="17"/>
      <c r="B104" s="14"/>
      <c r="E104" s="11"/>
    </row>
    <row r="105" spans="1:5" ht="12.75">
      <c r="A105" s="17"/>
      <c r="B105" s="14"/>
      <c r="E105" s="11"/>
    </row>
    <row r="106" spans="1:5" ht="12.75">
      <c r="A106" s="17"/>
      <c r="B106" s="14"/>
      <c r="E106" s="11"/>
    </row>
    <row r="107" spans="1:5" ht="12.75">
      <c r="A107" s="17"/>
      <c r="B107" s="14"/>
      <c r="E107" s="11"/>
    </row>
    <row r="108" spans="1:5" ht="12.75">
      <c r="A108" s="17"/>
      <c r="B108" s="14"/>
      <c r="E108" s="11"/>
    </row>
    <row r="109" spans="1:5" ht="12.75">
      <c r="A109" s="17"/>
      <c r="B109" s="14"/>
      <c r="E109" s="11"/>
    </row>
    <row r="110" spans="1:5" ht="12.75">
      <c r="A110" s="17"/>
      <c r="B110" s="14"/>
      <c r="E110" s="11"/>
    </row>
    <row r="111" spans="1:5" ht="12.75">
      <c r="A111" s="17"/>
      <c r="B111" s="14"/>
      <c r="E111" s="11"/>
    </row>
    <row r="112" spans="1:5" ht="12.75">
      <c r="A112" s="17"/>
      <c r="B112" s="14"/>
      <c r="E112" s="11"/>
    </row>
    <row r="113" spans="1:5" ht="12.75">
      <c r="A113" s="17"/>
      <c r="B113" s="14"/>
      <c r="E113" s="11"/>
    </row>
    <row r="114" spans="1:5" ht="12.75">
      <c r="A114" s="17"/>
      <c r="B114" s="14"/>
      <c r="E114" s="11"/>
    </row>
    <row r="115" spans="1:5" ht="12.75">
      <c r="A115" s="17"/>
      <c r="B115" s="14"/>
      <c r="E115" s="11"/>
    </row>
    <row r="116" spans="1:5" ht="12.75">
      <c r="A116" s="17"/>
      <c r="B116" s="14"/>
      <c r="E116" s="11"/>
    </row>
    <row r="117" spans="1:5" ht="12.75">
      <c r="A117" s="17"/>
      <c r="B117" s="14"/>
      <c r="E117" s="11"/>
    </row>
    <row r="118" spans="1:5" ht="12.75">
      <c r="A118" s="17"/>
      <c r="B118" s="14"/>
      <c r="E118" s="11"/>
    </row>
    <row r="119" spans="1:5" ht="12.75">
      <c r="A119" s="17"/>
      <c r="B119" s="14"/>
      <c r="E119" s="11"/>
    </row>
    <row r="120" spans="1:5" ht="12.75">
      <c r="A120" s="17"/>
      <c r="B120" s="14"/>
      <c r="E120" s="11"/>
    </row>
    <row r="121" spans="1:5" ht="12.75">
      <c r="A121" s="17"/>
      <c r="B121" s="14"/>
      <c r="E121" s="11"/>
    </row>
    <row r="122" spans="1:5" ht="12.75">
      <c r="A122" s="17"/>
      <c r="B122" s="14"/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</sheetData>
  <dataValidations count="1">
    <dataValidation type="whole" allowBlank="1" showInputMessage="1" showErrorMessage="1" promptTitle="TOP OF INTERVAL" prompt="Enter depth to top of interval in whole feet" errorTitle="OOPS" error="Depth must be greater than the previous entry" sqref="E3:E333">
      <formula1>E2</formula1>
      <formula2>17999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T886"/>
  <sheetViews>
    <sheetView workbookViewId="0" topLeftCell="A1">
      <selection activeCell="N23" sqref="N23:O26"/>
    </sheetView>
  </sheetViews>
  <sheetFormatPr defaultColWidth="9.33203125" defaultRowHeight="12.75"/>
  <cols>
    <col min="1" max="1" width="11.83203125" style="19" customWidth="1"/>
    <col min="2" max="2" width="12.83203125" style="19" customWidth="1"/>
    <col min="3" max="3" width="12" style="20" bestFit="1" customWidth="1"/>
    <col min="4" max="4" width="11.83203125" style="19" customWidth="1"/>
    <col min="5" max="5" width="13.5" style="19" customWidth="1"/>
    <col min="6" max="7" width="0" style="20" hidden="1" customWidth="1"/>
    <col min="8" max="9" width="11.5" style="20" hidden="1" customWidth="1"/>
    <col min="10" max="11" width="0" style="20" hidden="1" customWidth="1"/>
    <col min="12" max="12" width="11.83203125" style="20" hidden="1" customWidth="1"/>
    <col min="13" max="13" width="10.66015625" style="19" customWidth="1"/>
    <col min="14" max="15" width="14.16015625" style="19" customWidth="1"/>
    <col min="16" max="16384" width="10.66015625" style="19" customWidth="1"/>
  </cols>
  <sheetData>
    <row r="1" spans="3:17" ht="14.25">
      <c r="C1" s="20" t="s">
        <v>23</v>
      </c>
      <c r="D1" s="19">
        <v>6378206.4</v>
      </c>
      <c r="E1" s="19" t="s">
        <v>24</v>
      </c>
      <c r="G1" s="20">
        <f>PI()/180</f>
        <v>0.017453292519943295</v>
      </c>
      <c r="O1" s="26"/>
      <c r="P1" s="27">
        <v>371830</v>
      </c>
      <c r="Q1" s="27">
        <v>1162153</v>
      </c>
    </row>
    <row r="2" spans="3:16" ht="14.25">
      <c r="C2" s="20" t="s">
        <v>25</v>
      </c>
      <c r="D2" s="19">
        <v>0.0822719</v>
      </c>
      <c r="G2" s="20">
        <f>PI()/4</f>
        <v>0.7853981633974483</v>
      </c>
      <c r="O2" s="26"/>
      <c r="P2" s="27"/>
    </row>
    <row r="3" spans="3:4" ht="12.75">
      <c r="C3" s="20" t="s">
        <v>26</v>
      </c>
      <c r="D3" s="19">
        <f>D2^2</f>
        <v>0.006768665529609999</v>
      </c>
    </row>
    <row r="4" spans="3:15" ht="12.75">
      <c r="C4" s="20" t="s">
        <v>27</v>
      </c>
      <c r="D4" s="19">
        <f>D3/(1-D3)</f>
        <v>0.006814792581246122</v>
      </c>
      <c r="N4" s="25" t="s">
        <v>50</v>
      </c>
      <c r="O4" s="25" t="s">
        <v>51</v>
      </c>
    </row>
    <row r="5" spans="2:18" ht="12.75">
      <c r="B5" s="20"/>
      <c r="C5" s="20" t="s">
        <v>28</v>
      </c>
      <c r="D5" s="19">
        <v>0.9996</v>
      </c>
      <c r="N5" s="24">
        <f>N24-N25</f>
        <v>56634.779712686315</v>
      </c>
      <c r="O5" s="24">
        <f>O25-O24</f>
        <v>244068.60325457808</v>
      </c>
      <c r="Q5" s="19">
        <v>612384.33</v>
      </c>
      <c r="R5" s="19">
        <v>3968752.97</v>
      </c>
    </row>
    <row r="6" spans="3:18" ht="12.75">
      <c r="C6" s="20" t="s">
        <v>29</v>
      </c>
      <c r="D6" s="21">
        <v>500000</v>
      </c>
      <c r="N6" s="25" t="s">
        <v>52</v>
      </c>
      <c r="O6" s="19">
        <f>O5/N5</f>
        <v>4.3095180115957294</v>
      </c>
      <c r="Q6" s="19">
        <v>482471.84718213417</v>
      </c>
      <c r="R6" s="19">
        <v>4147119.25465135</v>
      </c>
    </row>
    <row r="7" spans="2:6" ht="12.75">
      <c r="B7" s="20" t="s">
        <v>30</v>
      </c>
      <c r="C7" s="20" t="s">
        <v>31</v>
      </c>
      <c r="D7" s="19">
        <v>0</v>
      </c>
      <c r="E7" s="19" t="s">
        <v>32</v>
      </c>
      <c r="F7" s="20">
        <f>D7*$G$1</f>
        <v>0</v>
      </c>
    </row>
    <row r="8" spans="2:6" ht="12.75">
      <c r="B8" s="20" t="s">
        <v>30</v>
      </c>
      <c r="C8" s="20" t="s">
        <v>33</v>
      </c>
      <c r="D8" s="19">
        <v>-81</v>
      </c>
      <c r="E8" s="19" t="s">
        <v>34</v>
      </c>
      <c r="F8" s="20">
        <f>D8*$G$1</f>
        <v>-1.413716694115407</v>
      </c>
    </row>
    <row r="9" ht="12.75" hidden="1"/>
    <row r="10" spans="6:12" ht="12.75" hidden="1">
      <c r="F10" s="19"/>
      <c r="G10" s="19"/>
      <c r="H10" s="19"/>
      <c r="I10" s="19"/>
      <c r="J10" s="19"/>
      <c r="K10" s="19"/>
      <c r="L10" s="19"/>
    </row>
    <row r="11" spans="3:8" ht="12.75" hidden="1">
      <c r="C11" s="20" t="s">
        <v>35</v>
      </c>
      <c r="D11" s="19">
        <f>SUM(E11:H11)</f>
        <v>0.9983056799905544</v>
      </c>
      <c r="E11" s="19">
        <v>1</v>
      </c>
      <c r="F11" s="20">
        <f>-D3/4</f>
        <v>-0.0016921663824024998</v>
      </c>
      <c r="G11" s="20">
        <f>-3*D3^2/64</f>
        <v>-2.1475702992998725E-06</v>
      </c>
      <c r="H11" s="20">
        <f>-5*D3^3/256</f>
        <v>-6.056743773868864E-09</v>
      </c>
    </row>
    <row r="12" spans="3:7" ht="12.75" hidden="1">
      <c r="C12" s="20" t="s">
        <v>36</v>
      </c>
      <c r="D12" s="19">
        <f>SUM(E12:H12)</f>
        <v>-0.002542558341875841</v>
      </c>
      <c r="E12" s="19">
        <f>-3*$D$3/8</f>
        <v>-0.00253824957360375</v>
      </c>
      <c r="F12" s="19">
        <f>-3*$D$3^2/32</f>
        <v>-4.295140598599745E-06</v>
      </c>
      <c r="G12" s="19">
        <f>-45*$D$3^3/1024</f>
        <v>-1.3627673491204944E-08</v>
      </c>
    </row>
    <row r="13" spans="3:6" ht="12.75" hidden="1">
      <c r="C13" s="20" t="s">
        <v>37</v>
      </c>
      <c r="D13" s="19">
        <f>SUM(E13:H13)</f>
        <v>2.6980905476160455E-06</v>
      </c>
      <c r="E13" s="19">
        <f>15*$D$3^2/256</f>
        <v>2.6844628741248405E-06</v>
      </c>
      <c r="F13" s="19">
        <f>45*$D$3^3/1024</f>
        <v>1.3627673491204944E-08</v>
      </c>
    </row>
    <row r="14" spans="3:4" ht="12.75" hidden="1">
      <c r="C14" s="20" t="s">
        <v>38</v>
      </c>
      <c r="D14" s="19">
        <f>-35*D3^3/3072</f>
        <v>-3.533100534756837E-09</v>
      </c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3" spans="1:15" ht="12.75">
      <c r="A23" s="22" t="s">
        <v>39</v>
      </c>
      <c r="B23" s="22" t="s">
        <v>40</v>
      </c>
      <c r="C23" s="22"/>
      <c r="D23" s="22" t="s">
        <v>39</v>
      </c>
      <c r="E23" s="22" t="s">
        <v>40</v>
      </c>
      <c r="F23" s="22" t="s">
        <v>41</v>
      </c>
      <c r="G23" s="22" t="s">
        <v>42</v>
      </c>
      <c r="H23" s="22" t="s">
        <v>43</v>
      </c>
      <c r="I23" s="22" t="s">
        <v>44</v>
      </c>
      <c r="J23" s="22" t="s">
        <v>45</v>
      </c>
      <c r="K23" s="22" t="s">
        <v>46</v>
      </c>
      <c r="L23" s="22" t="s">
        <v>32</v>
      </c>
      <c r="M23" s="22" t="s">
        <v>47</v>
      </c>
      <c r="N23" s="22" t="s">
        <v>48</v>
      </c>
      <c r="O23" s="22" t="s">
        <v>49</v>
      </c>
    </row>
    <row r="24" spans="1:15" ht="12.75">
      <c r="A24" s="23">
        <v>355129.47</v>
      </c>
      <c r="B24" s="23">
        <v>1154421.523</v>
      </c>
      <c r="D24" s="19">
        <f>INT(A24/10000)+INT(MOD(A24,10000)/100)/60+MOD(A24,100)/3600</f>
        <v>35.8581861111111</v>
      </c>
      <c r="E24" s="19">
        <f>-INT(B24/10000)-INT(MOD(B24,10000)/100)/60-MOD(B24,100)/3600</f>
        <v>-115.73931194444445</v>
      </c>
      <c r="F24" s="20">
        <f aca="true" t="shared" si="0" ref="F24:G26">D24*$G$1</f>
        <v>0.62584341143179</v>
      </c>
      <c r="G24" s="20">
        <f t="shared" si="0"/>
        <v>-2.0200320674233563</v>
      </c>
      <c r="H24" s="19">
        <f>$D$1*($D$11*F24+$D$12*SIN(2*F24)+$D$13*SIN(4*F24)+$D$14*SIN(6*F24))</f>
        <v>3969607.150276597</v>
      </c>
      <c r="I24" s="19">
        <f>TAN(F24)^2</f>
        <v>0.5223930943818889</v>
      </c>
      <c r="J24" s="20">
        <f>$D$4*COS(F24)^2</f>
        <v>0.004476368558419543</v>
      </c>
      <c r="K24" s="20">
        <f>(G24-$F$8)*COS(F24)</f>
        <v>-0.4914000285605412</v>
      </c>
      <c r="L24" s="20">
        <f>$D$1/(1-$D$3*SIN(F24)^2)^0.5</f>
        <v>6385626.325999035</v>
      </c>
      <c r="N24" s="24">
        <f>$D$5*L24*(K24+(1-I24+J24)*K24^3/6+(5-18*I24+I24^2+72*J24-58*$D$4)*K24^5/120)+$D$6</f>
        <v>-2691092.009510726</v>
      </c>
      <c r="O24" s="24">
        <f>$D$5*(H24+L24*TAN(F24)*(K24^2/2+(5-I24+9*J24+4*J24^2)*K24^4/24+(61-58*I24+I24^2+600*J24-330*$D$4)*K24^6/720))</f>
        <v>4578511.646874126</v>
      </c>
    </row>
    <row r="25" spans="1:15" ht="12.75">
      <c r="A25" s="23">
        <v>372821.48</v>
      </c>
      <c r="B25" s="23">
        <v>1171153.618</v>
      </c>
      <c r="D25" s="19">
        <f>INT(A25/10000)+INT(MOD(A25,10000)/100)/60+MOD(A25,100)/3600</f>
        <v>37.47263333333333</v>
      </c>
      <c r="E25" s="19">
        <f>-INT(B25/10000)-INT(MOD(B25,10000)/100)/60-MOD(B25,100)/3600</f>
        <v>-117.19822722222223</v>
      </c>
      <c r="F25" s="20">
        <f t="shared" si="0"/>
        <v>0.6540208310592444</v>
      </c>
      <c r="G25" s="20">
        <f t="shared" si="0"/>
        <v>-2.045494942528226</v>
      </c>
      <c r="H25" s="19">
        <f>$D$1*($D$11*F25+$D$12*SIN(2*F25)+$D$13*SIN(4*F25)+$D$14*SIN(6*F25))</f>
        <v>4148760.311830619</v>
      </c>
      <c r="I25" s="19">
        <f>TAN(F25)^2</f>
        <v>0.5876271094802406</v>
      </c>
      <c r="J25" s="20">
        <f>$D$4*COS(F25)^2</f>
        <v>0.004292439037197567</v>
      </c>
      <c r="K25" s="20">
        <f>(G25-$F$8)*COS(F25)</f>
        <v>-0.5014070273288078</v>
      </c>
      <c r="L25" s="20">
        <f>$D$1/(1-$D$3*SIN(F25)^2)^0.5</f>
        <v>6386211.041852903</v>
      </c>
      <c r="N25" s="24">
        <f>$D$5*L25*(K25+(1-I25+J25)*K25^3/6+(5-18*I25+I25^2+72*J25-58*$D$4)*K25^5/120)+$D$6</f>
        <v>-2747726.7892234125</v>
      </c>
      <c r="O25" s="24">
        <f>$D$5*(H25+L25*TAN(F25)*(K25^2/2+(5-I25+9*J25+4*J25^2)*K25^4/24+(61-58*I25+I25^2+600*J25-330*$D$4)*K25^6/720))</f>
        <v>4822580.250128704</v>
      </c>
    </row>
    <row r="26" spans="1:16" ht="12.75">
      <c r="A26" s="23">
        <f>WellConstruction!F12</f>
        <v>265644</v>
      </c>
      <c r="B26" s="23">
        <f>WellConstruction!F13</f>
        <v>814829</v>
      </c>
      <c r="D26" s="19">
        <f>INT(A26/10000)+INT(MOD(A26,10000)/100)/60+MOD(A26,100)/3600</f>
        <v>26.945555555555554</v>
      </c>
      <c r="E26" s="19">
        <f>-INT(B26/10000)-INT(MOD(B26,10000)/100)/60-MOD(B26,100)/3600</f>
        <v>-81.80805555555555</v>
      </c>
      <c r="F26" s="20">
        <f t="shared" si="0"/>
        <v>0.4702886632234943</v>
      </c>
      <c r="G26" s="20">
        <f t="shared" si="0"/>
        <v>-1.4278199240988834</v>
      </c>
      <c r="H26" s="19">
        <f>$D$1*($D$11*F26+$D$12*SIN(2*F26)+$D$13*SIN(4*F26)+$D$14*SIN(6*F26))</f>
        <v>2981430.6035205433</v>
      </c>
      <c r="I26" s="19">
        <f>TAN(F26)^2</f>
        <v>0.25839847108007136</v>
      </c>
      <c r="J26" s="20">
        <f>$D$4*COS(F26)^2</f>
        <v>0.005415448872404501</v>
      </c>
      <c r="K26" s="20">
        <f>(G26-$F$8)*COS(F26)</f>
        <v>-0.012572148352512977</v>
      </c>
      <c r="L26" s="20">
        <f>$D$1/(1-$D$3*SIN(F26)^2)^0.5</f>
        <v>6382643.471061154</v>
      </c>
      <c r="N26" s="24">
        <f>$D$5*L26*(K26+(1-I26+J26)*K26^3/6+(5-18*I26+I26^2+72*J26-58*$D$4)*K26^5/120)+$D$6</f>
        <v>419786.9783465001</v>
      </c>
      <c r="O26" s="24">
        <f>$D$5*(H26+L26*TAN(F26)*(K26^2/2+(5-I26+9*J26+4*J26^2)*K26^4/24+(61-58*I26+I26^2+600*J26-330*$D$4)*K26^6/720))</f>
        <v>2980494.354649665</v>
      </c>
      <c r="P26" s="19" t="str">
        <f>WellConstruction!A1</f>
        <v>ROMP 5</v>
      </c>
    </row>
    <row r="27" spans="1:16" ht="12.75">
      <c r="A27" s="23"/>
      <c r="B27" s="23"/>
      <c r="H27" s="19"/>
      <c r="I27" s="19"/>
      <c r="N27" s="24"/>
      <c r="O27" s="24"/>
      <c r="P27" s="25"/>
    </row>
    <row r="28" spans="1:15" ht="12.75">
      <c r="A28" s="23"/>
      <c r="B28" s="23"/>
      <c r="H28" s="19"/>
      <c r="I28" s="19"/>
      <c r="N28" s="24"/>
      <c r="O28" s="24"/>
    </row>
    <row r="29" spans="1:15" ht="12.75">
      <c r="A29" s="23"/>
      <c r="B29" s="23"/>
      <c r="H29" s="19"/>
      <c r="I29" s="19"/>
      <c r="N29" s="24"/>
      <c r="O29" s="24"/>
    </row>
    <row r="30" spans="1:15" ht="12.75">
      <c r="A30" s="23"/>
      <c r="B30" s="23"/>
      <c r="H30" s="19"/>
      <c r="I30" s="19"/>
      <c r="N30" s="24"/>
      <c r="O30" s="24"/>
    </row>
    <row r="31" spans="1:15" ht="12.75">
      <c r="A31" s="23"/>
      <c r="B31" s="23"/>
      <c r="H31" s="19"/>
      <c r="I31" s="19"/>
      <c r="N31" s="24"/>
      <c r="O31" s="24"/>
    </row>
    <row r="32" spans="1:20" ht="12.75">
      <c r="A32" s="23"/>
      <c r="B32" s="23"/>
      <c r="H32" s="19"/>
      <c r="I32" s="19"/>
      <c r="N32" s="24"/>
      <c r="O32" s="24"/>
      <c r="S32" s="24"/>
      <c r="T32" s="24"/>
    </row>
    <row r="33" spans="1:15" ht="12.75">
      <c r="A33" s="23"/>
      <c r="B33" s="23"/>
      <c r="H33" s="19"/>
      <c r="I33" s="19"/>
      <c r="N33" s="24"/>
      <c r="O33" s="24"/>
    </row>
    <row r="34" spans="1:15" ht="12.75">
      <c r="A34" s="23"/>
      <c r="B34" s="23"/>
      <c r="H34" s="19"/>
      <c r="I34" s="19"/>
      <c r="N34" s="24"/>
      <c r="O34" s="24"/>
    </row>
    <row r="35" spans="1:15" ht="12.75">
      <c r="A35" s="23"/>
      <c r="B35" s="23"/>
      <c r="H35" s="19"/>
      <c r="I35" s="19"/>
      <c r="N35" s="24"/>
      <c r="O35" s="24"/>
    </row>
    <row r="36" spans="1:15" ht="12.75">
      <c r="A36" s="23"/>
      <c r="B36" s="23"/>
      <c r="H36" s="19"/>
      <c r="I36" s="19"/>
      <c r="N36" s="24"/>
      <c r="O36" s="24"/>
    </row>
    <row r="37" spans="1:15" ht="12.75">
      <c r="A37" s="23"/>
      <c r="B37" s="23"/>
      <c r="H37" s="19"/>
      <c r="I37" s="19"/>
      <c r="N37" s="24"/>
      <c r="O37" s="24"/>
    </row>
    <row r="38" spans="1:15" ht="12.75">
      <c r="A38" s="23"/>
      <c r="B38" s="23"/>
      <c r="H38" s="19"/>
      <c r="I38" s="19"/>
      <c r="N38" s="24"/>
      <c r="O38" s="24"/>
    </row>
    <row r="39" spans="1:15" ht="12.75">
      <c r="A39" s="23"/>
      <c r="B39" s="23"/>
      <c r="H39" s="19"/>
      <c r="I39" s="19"/>
      <c r="N39" s="24"/>
      <c r="O39" s="24"/>
    </row>
    <row r="40" spans="1:15" ht="12.75">
      <c r="A40" s="23"/>
      <c r="B40" s="23"/>
      <c r="H40" s="19"/>
      <c r="I40" s="19"/>
      <c r="N40" s="24"/>
      <c r="O40" s="24"/>
    </row>
    <row r="41" spans="1:15" ht="12.75">
      <c r="A41" s="23"/>
      <c r="B41" s="23"/>
      <c r="H41" s="19"/>
      <c r="I41" s="19"/>
      <c r="N41" s="24"/>
      <c r="O41" s="24"/>
    </row>
    <row r="42" spans="1:15" ht="12.75">
      <c r="A42" s="23"/>
      <c r="B42" s="23"/>
      <c r="H42" s="19"/>
      <c r="I42" s="19"/>
      <c r="N42" s="24"/>
      <c r="O42" s="24"/>
    </row>
    <row r="43" spans="1:15" ht="12.75">
      <c r="A43" s="23"/>
      <c r="B43" s="23"/>
      <c r="H43" s="19"/>
      <c r="I43" s="19"/>
      <c r="N43" s="24"/>
      <c r="O43" s="24"/>
    </row>
    <row r="44" spans="1:15" ht="12.75">
      <c r="A44" s="23"/>
      <c r="B44" s="23"/>
      <c r="H44" s="19"/>
      <c r="I44" s="19"/>
      <c r="N44" s="24"/>
      <c r="O44" s="24"/>
    </row>
    <row r="45" spans="1:15" ht="12.75">
      <c r="A45" s="23"/>
      <c r="B45" s="23"/>
      <c r="H45" s="19"/>
      <c r="I45" s="19"/>
      <c r="N45" s="24"/>
      <c r="O45" s="24"/>
    </row>
    <row r="46" spans="1:15" ht="12.75">
      <c r="A46" s="23"/>
      <c r="B46" s="23"/>
      <c r="H46" s="19"/>
      <c r="I46" s="19"/>
      <c r="N46" s="24"/>
      <c r="O46" s="24"/>
    </row>
    <row r="47" spans="1:15" ht="12.75">
      <c r="A47" s="23"/>
      <c r="B47" s="23"/>
      <c r="H47" s="19"/>
      <c r="I47" s="19"/>
      <c r="N47" s="24"/>
      <c r="O47" s="24"/>
    </row>
    <row r="48" spans="1:15" ht="12.75">
      <c r="A48" s="23"/>
      <c r="B48" s="23"/>
      <c r="H48" s="19"/>
      <c r="I48" s="19"/>
      <c r="N48" s="24"/>
      <c r="O48" s="24"/>
    </row>
    <row r="49" spans="1:15" ht="12.75">
      <c r="A49" s="23"/>
      <c r="B49" s="23"/>
      <c r="H49" s="19"/>
      <c r="I49" s="19"/>
      <c r="N49" s="24"/>
      <c r="O49" s="24"/>
    </row>
    <row r="50" spans="1:15" ht="12.75">
      <c r="A50" s="23"/>
      <c r="B50" s="23"/>
      <c r="H50" s="19"/>
      <c r="I50" s="19"/>
      <c r="N50" s="24"/>
      <c r="O50" s="24"/>
    </row>
    <row r="51" spans="1:15" ht="12.75">
      <c r="A51" s="23"/>
      <c r="B51" s="23"/>
      <c r="H51" s="19"/>
      <c r="I51" s="19"/>
      <c r="N51" s="24"/>
      <c r="O51" s="24"/>
    </row>
    <row r="52" spans="1:15" ht="12.75">
      <c r="A52" s="23"/>
      <c r="B52" s="23"/>
      <c r="H52" s="19"/>
      <c r="I52" s="19"/>
      <c r="N52" s="24"/>
      <c r="O52" s="24"/>
    </row>
    <row r="53" spans="1:15" ht="12.75">
      <c r="A53" s="23"/>
      <c r="B53" s="23"/>
      <c r="H53" s="19"/>
      <c r="I53" s="19"/>
      <c r="N53" s="24"/>
      <c r="O53" s="24"/>
    </row>
    <row r="54" spans="1:15" ht="12.75">
      <c r="A54" s="23"/>
      <c r="B54" s="23"/>
      <c r="H54" s="19"/>
      <c r="I54" s="19"/>
      <c r="N54" s="24"/>
      <c r="O54" s="24"/>
    </row>
    <row r="55" spans="1:15" ht="12.75">
      <c r="A55" s="23"/>
      <c r="B55" s="23"/>
      <c r="H55" s="19"/>
      <c r="I55" s="19"/>
      <c r="N55" s="24"/>
      <c r="O55" s="24"/>
    </row>
    <row r="56" spans="1:15" ht="12.75">
      <c r="A56" s="23"/>
      <c r="B56" s="23"/>
      <c r="H56" s="19"/>
      <c r="I56" s="19"/>
      <c r="N56" s="24"/>
      <c r="O56" s="24"/>
    </row>
    <row r="57" spans="1:15" ht="12.75">
      <c r="A57" s="23"/>
      <c r="B57" s="23"/>
      <c r="H57" s="19"/>
      <c r="I57" s="19"/>
      <c r="N57" s="24"/>
      <c r="O57" s="24"/>
    </row>
    <row r="58" spans="1:15" ht="12.75">
      <c r="A58" s="23"/>
      <c r="B58" s="23"/>
      <c r="H58" s="19"/>
      <c r="I58" s="19"/>
      <c r="N58" s="24"/>
      <c r="O58" s="24"/>
    </row>
    <row r="59" spans="1:15" ht="12.75">
      <c r="A59" s="23"/>
      <c r="B59" s="23"/>
      <c r="H59" s="19"/>
      <c r="I59" s="19"/>
      <c r="N59" s="24"/>
      <c r="O59" s="24"/>
    </row>
    <row r="60" spans="1:15" ht="12.75">
      <c r="A60" s="23"/>
      <c r="B60" s="23"/>
      <c r="H60" s="19"/>
      <c r="I60" s="19"/>
      <c r="N60" s="24"/>
      <c r="O60" s="24"/>
    </row>
    <row r="61" spans="1:15" ht="12.75">
      <c r="A61" s="23"/>
      <c r="B61" s="23"/>
      <c r="H61" s="19"/>
      <c r="I61" s="19"/>
      <c r="N61" s="24"/>
      <c r="O61" s="24"/>
    </row>
    <row r="62" spans="1:15" ht="12.75">
      <c r="A62" s="23"/>
      <c r="B62" s="23"/>
      <c r="H62" s="19"/>
      <c r="I62" s="19"/>
      <c r="N62" s="24"/>
      <c r="O62" s="24"/>
    </row>
    <row r="63" spans="1:15" ht="12.75">
      <c r="A63" s="23"/>
      <c r="B63" s="23"/>
      <c r="H63" s="19"/>
      <c r="I63" s="19"/>
      <c r="N63" s="24"/>
      <c r="O63" s="24"/>
    </row>
    <row r="64" spans="1:15" ht="12.75">
      <c r="A64" s="23"/>
      <c r="B64" s="23"/>
      <c r="H64" s="19"/>
      <c r="I64" s="19"/>
      <c r="N64" s="24"/>
      <c r="O64" s="24"/>
    </row>
    <row r="65" spans="1:15" ht="12.75">
      <c r="A65" s="23"/>
      <c r="B65" s="23"/>
      <c r="H65" s="19"/>
      <c r="I65" s="19"/>
      <c r="N65" s="24"/>
      <c r="O65" s="24"/>
    </row>
    <row r="66" spans="1:15" ht="12.75">
      <c r="A66" s="23"/>
      <c r="B66" s="23"/>
      <c r="H66" s="19"/>
      <c r="I66" s="19"/>
      <c r="N66" s="24"/>
      <c r="O66" s="24"/>
    </row>
    <row r="67" spans="1:15" ht="12.75">
      <c r="A67" s="23"/>
      <c r="B67" s="23"/>
      <c r="H67" s="19"/>
      <c r="I67" s="19"/>
      <c r="N67" s="24"/>
      <c r="O67" s="24"/>
    </row>
    <row r="68" spans="1:15" ht="12.75">
      <c r="A68" s="23"/>
      <c r="B68" s="23"/>
      <c r="H68" s="19"/>
      <c r="I68" s="19"/>
      <c r="N68" s="24"/>
      <c r="O68" s="24"/>
    </row>
    <row r="69" spans="1:15" ht="12.75">
      <c r="A69" s="23"/>
      <c r="B69" s="23"/>
      <c r="H69" s="19"/>
      <c r="I69" s="19"/>
      <c r="N69" s="24"/>
      <c r="O69" s="24"/>
    </row>
    <row r="70" spans="1:15" ht="12.75">
      <c r="A70" s="23"/>
      <c r="B70" s="23"/>
      <c r="H70" s="19"/>
      <c r="I70" s="19"/>
      <c r="N70" s="24"/>
      <c r="O70" s="24"/>
    </row>
    <row r="71" spans="1:15" ht="12.75">
      <c r="A71" s="23"/>
      <c r="B71" s="23"/>
      <c r="H71" s="19"/>
      <c r="I71" s="19"/>
      <c r="N71" s="24"/>
      <c r="O71" s="24"/>
    </row>
    <row r="72" spans="1:15" ht="12.75">
      <c r="A72" s="23"/>
      <c r="B72" s="23"/>
      <c r="H72" s="19"/>
      <c r="I72" s="19"/>
      <c r="N72" s="24"/>
      <c r="O72" s="24"/>
    </row>
    <row r="73" spans="1:15" ht="12.75">
      <c r="A73" s="23"/>
      <c r="B73" s="23"/>
      <c r="H73" s="19"/>
      <c r="I73" s="19"/>
      <c r="N73" s="24"/>
      <c r="O73" s="24"/>
    </row>
    <row r="74" spans="1:15" ht="12.75">
      <c r="A74" s="23"/>
      <c r="B74" s="23"/>
      <c r="H74" s="19"/>
      <c r="I74" s="19"/>
      <c r="N74" s="24"/>
      <c r="O74" s="24"/>
    </row>
    <row r="75" spans="1:15" ht="12.75">
      <c r="A75" s="23"/>
      <c r="B75" s="23"/>
      <c r="H75" s="19"/>
      <c r="I75" s="19"/>
      <c r="N75" s="24"/>
      <c r="O75" s="24"/>
    </row>
    <row r="76" spans="1:15" ht="12.75">
      <c r="A76" s="23"/>
      <c r="B76" s="23"/>
      <c r="H76" s="19"/>
      <c r="I76" s="19"/>
      <c r="N76" s="24"/>
      <c r="O76" s="24"/>
    </row>
    <row r="77" spans="1:15" ht="12.75">
      <c r="A77" s="23"/>
      <c r="B77" s="23"/>
      <c r="H77" s="19"/>
      <c r="I77" s="19"/>
      <c r="N77" s="24"/>
      <c r="O77" s="24"/>
    </row>
    <row r="78" spans="1:15" ht="12.75">
      <c r="A78" s="23"/>
      <c r="B78" s="23"/>
      <c r="H78" s="19"/>
      <c r="I78" s="19"/>
      <c r="N78" s="24"/>
      <c r="O78" s="24"/>
    </row>
    <row r="79" spans="1:15" ht="12.75">
      <c r="A79" s="23"/>
      <c r="B79" s="23"/>
      <c r="H79" s="19"/>
      <c r="I79" s="19"/>
      <c r="N79" s="24"/>
      <c r="O79" s="24"/>
    </row>
    <row r="80" spans="1:15" ht="12.75">
      <c r="A80" s="23"/>
      <c r="B80" s="23"/>
      <c r="H80" s="19"/>
      <c r="I80" s="19"/>
      <c r="N80" s="24"/>
      <c r="O80" s="24"/>
    </row>
    <row r="81" spans="1:15" ht="12.75">
      <c r="A81" s="23"/>
      <c r="B81" s="23"/>
      <c r="H81" s="19"/>
      <c r="I81" s="19"/>
      <c r="N81" s="24"/>
      <c r="O81" s="24"/>
    </row>
    <row r="82" spans="1:15" ht="12.75">
      <c r="A82" s="23"/>
      <c r="B82" s="23"/>
      <c r="H82" s="19"/>
      <c r="I82" s="19"/>
      <c r="N82" s="24"/>
      <c r="O82" s="24"/>
    </row>
    <row r="83" spans="1:15" ht="12.75">
      <c r="A83" s="23"/>
      <c r="B83" s="23"/>
      <c r="H83" s="19"/>
      <c r="I83" s="19"/>
      <c r="N83" s="24"/>
      <c r="O83" s="24"/>
    </row>
    <row r="84" spans="1:15" ht="12.75">
      <c r="A84" s="23"/>
      <c r="B84" s="23"/>
      <c r="H84" s="19"/>
      <c r="I84" s="19"/>
      <c r="N84" s="24"/>
      <c r="O84" s="24"/>
    </row>
    <row r="85" spans="1:15" ht="12.75">
      <c r="A85" s="23"/>
      <c r="B85" s="23"/>
      <c r="H85" s="19"/>
      <c r="I85" s="19"/>
      <c r="N85" s="24"/>
      <c r="O85" s="24"/>
    </row>
    <row r="86" spans="1:15" ht="12.75">
      <c r="A86" s="23"/>
      <c r="B86" s="23"/>
      <c r="H86" s="19"/>
      <c r="I86" s="19"/>
      <c r="N86" s="24"/>
      <c r="O86" s="24"/>
    </row>
    <row r="87" spans="1:15" ht="12.75">
      <c r="A87" s="23"/>
      <c r="B87" s="23"/>
      <c r="H87" s="19"/>
      <c r="I87" s="19"/>
      <c r="N87" s="24"/>
      <c r="O87" s="24"/>
    </row>
    <row r="88" spans="1:15" ht="12.75">
      <c r="A88" s="23"/>
      <c r="B88" s="23"/>
      <c r="H88" s="19"/>
      <c r="I88" s="19"/>
      <c r="N88" s="24"/>
      <c r="O88" s="24"/>
    </row>
    <row r="89" spans="1:15" ht="12.75">
      <c r="A89" s="23"/>
      <c r="B89" s="23"/>
      <c r="H89" s="19"/>
      <c r="I89" s="19"/>
      <c r="N89" s="24"/>
      <c r="O89" s="24"/>
    </row>
    <row r="90" spans="1:15" ht="12.75">
      <c r="A90" s="23"/>
      <c r="B90" s="23"/>
      <c r="H90" s="19"/>
      <c r="I90" s="19"/>
      <c r="N90" s="24"/>
      <c r="O90" s="24"/>
    </row>
    <row r="91" spans="1:15" ht="12.75">
      <c r="A91" s="23"/>
      <c r="B91" s="23"/>
      <c r="H91" s="19"/>
      <c r="I91" s="19"/>
      <c r="N91" s="24"/>
      <c r="O91" s="24"/>
    </row>
    <row r="92" spans="1:15" ht="12.75">
      <c r="A92" s="23"/>
      <c r="B92" s="23"/>
      <c r="H92" s="19"/>
      <c r="I92" s="19"/>
      <c r="N92" s="24"/>
      <c r="O92" s="24"/>
    </row>
    <row r="93" spans="1:15" ht="12.75">
      <c r="A93" s="23"/>
      <c r="B93" s="23"/>
      <c r="H93" s="19"/>
      <c r="I93" s="19"/>
      <c r="N93" s="24"/>
      <c r="O93" s="24"/>
    </row>
    <row r="94" spans="1:15" ht="12.75">
      <c r="A94" s="23"/>
      <c r="B94" s="23"/>
      <c r="H94" s="19"/>
      <c r="I94" s="19"/>
      <c r="N94" s="24"/>
      <c r="O94" s="24"/>
    </row>
    <row r="95" spans="1:15" ht="12.75">
      <c r="A95" s="23"/>
      <c r="B95" s="23"/>
      <c r="H95" s="19"/>
      <c r="I95" s="19"/>
      <c r="N95" s="24"/>
      <c r="O95" s="24"/>
    </row>
    <row r="96" spans="1:15" ht="12.75">
      <c r="A96" s="23"/>
      <c r="B96" s="23"/>
      <c r="H96" s="19"/>
      <c r="I96" s="19"/>
      <c r="N96" s="24"/>
      <c r="O96" s="24"/>
    </row>
    <row r="97" spans="1:15" ht="12.75">
      <c r="A97" s="23"/>
      <c r="B97" s="23"/>
      <c r="H97" s="19"/>
      <c r="I97" s="19"/>
      <c r="N97" s="24"/>
      <c r="O97" s="24"/>
    </row>
    <row r="98" spans="1:15" ht="12.75">
      <c r="A98" s="23"/>
      <c r="B98" s="23"/>
      <c r="H98" s="19"/>
      <c r="I98" s="19"/>
      <c r="N98" s="24"/>
      <c r="O98" s="24"/>
    </row>
    <row r="99" spans="1:15" ht="12.75">
      <c r="A99" s="23"/>
      <c r="B99" s="23"/>
      <c r="H99" s="19"/>
      <c r="I99" s="19"/>
      <c r="N99" s="24"/>
      <c r="O99" s="24"/>
    </row>
    <row r="100" spans="1:15" ht="12.75">
      <c r="A100" s="23"/>
      <c r="B100" s="23"/>
      <c r="H100" s="19"/>
      <c r="I100" s="19"/>
      <c r="N100" s="24"/>
      <c r="O100" s="24"/>
    </row>
    <row r="101" spans="1:15" ht="12.75">
      <c r="A101" s="23"/>
      <c r="B101" s="23"/>
      <c r="H101" s="19"/>
      <c r="I101" s="19"/>
      <c r="N101" s="24"/>
      <c r="O101" s="24"/>
    </row>
    <row r="102" spans="1:15" ht="12.75">
      <c r="A102" s="23"/>
      <c r="B102" s="23"/>
      <c r="H102" s="19"/>
      <c r="I102" s="19"/>
      <c r="N102" s="24"/>
      <c r="O102" s="24"/>
    </row>
    <row r="103" spans="1:15" ht="12.75">
      <c r="A103" s="23"/>
      <c r="B103" s="23"/>
      <c r="H103" s="19"/>
      <c r="I103" s="19"/>
      <c r="N103" s="24"/>
      <c r="O103" s="24"/>
    </row>
    <row r="104" spans="1:15" ht="12.75">
      <c r="A104" s="23"/>
      <c r="B104" s="23"/>
      <c r="H104" s="19"/>
      <c r="I104" s="19"/>
      <c r="N104" s="24"/>
      <c r="O104" s="24"/>
    </row>
    <row r="105" spans="1:15" ht="12.75">
      <c r="A105" s="23"/>
      <c r="B105" s="23"/>
      <c r="H105" s="19"/>
      <c r="I105" s="19"/>
      <c r="N105" s="24"/>
      <c r="O105" s="24"/>
    </row>
    <row r="106" spans="1:15" ht="12.75">
      <c r="A106" s="23"/>
      <c r="B106" s="23"/>
      <c r="H106" s="19"/>
      <c r="I106" s="19"/>
      <c r="N106" s="24"/>
      <c r="O106" s="24"/>
    </row>
    <row r="107" spans="1:15" ht="12.75">
      <c r="A107" s="23"/>
      <c r="B107" s="23"/>
      <c r="H107" s="19"/>
      <c r="I107" s="19"/>
      <c r="N107" s="24"/>
      <c r="O107" s="24"/>
    </row>
    <row r="108" spans="1:15" ht="12.75">
      <c r="A108" s="23"/>
      <c r="B108" s="23"/>
      <c r="H108" s="19"/>
      <c r="I108" s="19"/>
      <c r="N108" s="24"/>
      <c r="O108" s="24"/>
    </row>
    <row r="109" spans="1:15" ht="12.75">
      <c r="A109" s="23"/>
      <c r="B109" s="23"/>
      <c r="H109" s="19"/>
      <c r="I109" s="19"/>
      <c r="N109" s="24"/>
      <c r="O109" s="24"/>
    </row>
    <row r="110" spans="1:15" ht="12.75">
      <c r="A110" s="23"/>
      <c r="B110" s="23"/>
      <c r="H110" s="19"/>
      <c r="I110" s="19"/>
      <c r="N110" s="24"/>
      <c r="O110" s="24"/>
    </row>
    <row r="111" spans="1:15" ht="12.75">
      <c r="A111" s="23"/>
      <c r="B111" s="23"/>
      <c r="H111" s="19"/>
      <c r="I111" s="19"/>
      <c r="N111" s="24"/>
      <c r="O111" s="24"/>
    </row>
    <row r="112" spans="1:15" ht="12.75">
      <c r="A112" s="23"/>
      <c r="B112" s="23"/>
      <c r="H112" s="19"/>
      <c r="I112" s="19"/>
      <c r="N112" s="24"/>
      <c r="O112" s="24"/>
    </row>
    <row r="113" spans="1:15" ht="12.75">
      <c r="A113" s="23"/>
      <c r="B113" s="23"/>
      <c r="H113" s="19"/>
      <c r="I113" s="19"/>
      <c r="N113" s="24"/>
      <c r="O113" s="24"/>
    </row>
    <row r="114" spans="1:15" ht="12.75">
      <c r="A114" s="23"/>
      <c r="B114" s="23"/>
      <c r="H114" s="19"/>
      <c r="I114" s="19"/>
      <c r="N114" s="24"/>
      <c r="O114" s="24"/>
    </row>
    <row r="115" spans="1:15" ht="12.75">
      <c r="A115" s="23"/>
      <c r="B115" s="23"/>
      <c r="H115" s="19"/>
      <c r="I115" s="19"/>
      <c r="N115" s="24"/>
      <c r="O115" s="24"/>
    </row>
    <row r="116" spans="1:15" ht="12.75">
      <c r="A116" s="23"/>
      <c r="B116" s="23"/>
      <c r="H116" s="19"/>
      <c r="I116" s="19"/>
      <c r="N116" s="24"/>
      <c r="O116" s="24"/>
    </row>
    <row r="117" spans="1:15" ht="12.75">
      <c r="A117" s="23"/>
      <c r="B117" s="23"/>
      <c r="H117" s="19"/>
      <c r="I117" s="19"/>
      <c r="N117" s="24"/>
      <c r="O117" s="24"/>
    </row>
    <row r="118" spans="1:15" ht="12.75">
      <c r="A118" s="23"/>
      <c r="B118" s="23"/>
      <c r="H118" s="19"/>
      <c r="I118" s="19"/>
      <c r="N118" s="24"/>
      <c r="O118" s="24"/>
    </row>
    <row r="119" spans="1:15" ht="12.75">
      <c r="A119" s="23"/>
      <c r="B119" s="23"/>
      <c r="H119" s="19"/>
      <c r="I119" s="19"/>
      <c r="N119" s="24"/>
      <c r="O119" s="24"/>
    </row>
    <row r="120" spans="1:15" ht="12.75">
      <c r="A120" s="23"/>
      <c r="B120" s="23"/>
      <c r="H120" s="19"/>
      <c r="I120" s="19"/>
      <c r="N120" s="24"/>
      <c r="O120" s="24"/>
    </row>
    <row r="121" spans="1:15" ht="12.75">
      <c r="A121" s="23"/>
      <c r="B121" s="23"/>
      <c r="H121" s="19"/>
      <c r="I121" s="19"/>
      <c r="N121" s="24"/>
      <c r="O121" s="24"/>
    </row>
    <row r="122" spans="1:15" ht="12.75">
      <c r="A122" s="23"/>
      <c r="B122" s="23"/>
      <c r="H122" s="19"/>
      <c r="I122" s="19"/>
      <c r="N122" s="24"/>
      <c r="O122" s="24"/>
    </row>
    <row r="123" spans="1:15" ht="12.75">
      <c r="A123" s="23"/>
      <c r="B123" s="23"/>
      <c r="H123" s="19"/>
      <c r="I123" s="19"/>
      <c r="N123" s="24"/>
      <c r="O123" s="24"/>
    </row>
    <row r="124" spans="1:15" ht="12.75">
      <c r="A124" s="23"/>
      <c r="B124" s="23"/>
      <c r="H124" s="19"/>
      <c r="I124" s="19"/>
      <c r="N124" s="24"/>
      <c r="O124" s="24"/>
    </row>
    <row r="125" spans="1:15" ht="12.75">
      <c r="A125" s="23"/>
      <c r="B125" s="23"/>
      <c r="H125" s="19"/>
      <c r="I125" s="19"/>
      <c r="N125" s="24"/>
      <c r="O125" s="24"/>
    </row>
    <row r="126" spans="1:15" ht="12.75">
      <c r="A126" s="23"/>
      <c r="B126" s="23"/>
      <c r="H126" s="19"/>
      <c r="I126" s="19"/>
      <c r="N126" s="24"/>
      <c r="O126" s="24"/>
    </row>
    <row r="127" spans="1:15" ht="12.75">
      <c r="A127" s="23"/>
      <c r="B127" s="23"/>
      <c r="H127" s="19"/>
      <c r="I127" s="19"/>
      <c r="N127" s="24"/>
      <c r="O127" s="24"/>
    </row>
    <row r="128" spans="1:15" ht="12.75">
      <c r="A128" s="23"/>
      <c r="B128" s="23"/>
      <c r="H128" s="19"/>
      <c r="I128" s="19"/>
      <c r="N128" s="24"/>
      <c r="O128" s="24"/>
    </row>
    <row r="129" spans="1:15" ht="12.75">
      <c r="A129" s="23"/>
      <c r="B129" s="23"/>
      <c r="H129" s="19"/>
      <c r="I129" s="19"/>
      <c r="N129" s="24"/>
      <c r="O129" s="24"/>
    </row>
    <row r="130" spans="1:15" ht="12.75">
      <c r="A130" s="23"/>
      <c r="B130" s="23"/>
      <c r="H130" s="19"/>
      <c r="I130" s="19"/>
      <c r="N130" s="24"/>
      <c r="O130" s="24"/>
    </row>
    <row r="131" spans="1:15" ht="12.75">
      <c r="A131" s="23"/>
      <c r="B131" s="23"/>
      <c r="H131" s="19"/>
      <c r="I131" s="19"/>
      <c r="N131" s="24"/>
      <c r="O131" s="24"/>
    </row>
    <row r="132" spans="1:15" ht="12.75">
      <c r="A132" s="23"/>
      <c r="B132" s="23"/>
      <c r="H132" s="19"/>
      <c r="I132" s="19"/>
      <c r="N132" s="24"/>
      <c r="O132" s="24"/>
    </row>
    <row r="133" spans="1:15" ht="12.75">
      <c r="A133" s="23"/>
      <c r="B133" s="23"/>
      <c r="H133" s="19"/>
      <c r="I133" s="19"/>
      <c r="N133" s="24"/>
      <c r="O133" s="24"/>
    </row>
    <row r="134" spans="1:15" ht="12.75">
      <c r="A134" s="23"/>
      <c r="B134" s="23"/>
      <c r="H134" s="19"/>
      <c r="I134" s="19"/>
      <c r="N134" s="24"/>
      <c r="O134" s="24"/>
    </row>
    <row r="135" spans="1:15" ht="12.75">
      <c r="A135" s="23"/>
      <c r="B135" s="23"/>
      <c r="H135" s="19"/>
      <c r="I135" s="19"/>
      <c r="N135" s="24"/>
      <c r="O135" s="24"/>
    </row>
    <row r="136" spans="1:15" ht="12.75">
      <c r="A136" s="23"/>
      <c r="B136" s="23"/>
      <c r="H136" s="19"/>
      <c r="I136" s="19"/>
      <c r="N136" s="24"/>
      <c r="O136" s="24"/>
    </row>
    <row r="137" spans="1:15" ht="12.75">
      <c r="A137" s="23"/>
      <c r="B137" s="23"/>
      <c r="H137" s="19"/>
      <c r="I137" s="19"/>
      <c r="N137" s="24"/>
      <c r="O137" s="24"/>
    </row>
    <row r="138" spans="1:15" ht="12.75">
      <c r="A138" s="23"/>
      <c r="B138" s="23"/>
      <c r="H138" s="19"/>
      <c r="I138" s="19"/>
      <c r="N138" s="24"/>
      <c r="O138" s="24"/>
    </row>
    <row r="139" spans="1:15" ht="12.75">
      <c r="A139" s="23"/>
      <c r="B139" s="23"/>
      <c r="H139" s="19"/>
      <c r="I139" s="19"/>
      <c r="N139" s="24"/>
      <c r="O139" s="24"/>
    </row>
    <row r="140" spans="1:15" ht="12.75">
      <c r="A140" s="23"/>
      <c r="B140" s="23"/>
      <c r="H140" s="19"/>
      <c r="I140" s="19"/>
      <c r="N140" s="24"/>
      <c r="O140" s="24"/>
    </row>
    <row r="141" spans="1:15" ht="12.75">
      <c r="A141" s="23"/>
      <c r="B141" s="23"/>
      <c r="H141" s="19"/>
      <c r="I141" s="19"/>
      <c r="N141" s="24"/>
      <c r="O141" s="24"/>
    </row>
    <row r="142" spans="1:15" ht="12.75">
      <c r="A142" s="23"/>
      <c r="B142" s="23"/>
      <c r="H142" s="19"/>
      <c r="I142" s="19"/>
      <c r="N142" s="24"/>
      <c r="O142" s="24"/>
    </row>
    <row r="143" spans="1:15" ht="12.75">
      <c r="A143" s="23"/>
      <c r="B143" s="23"/>
      <c r="H143" s="19"/>
      <c r="I143" s="19"/>
      <c r="N143" s="24"/>
      <c r="O143" s="24"/>
    </row>
    <row r="144" spans="1:15" ht="12.75">
      <c r="A144" s="23"/>
      <c r="B144" s="23"/>
      <c r="H144" s="19"/>
      <c r="I144" s="19"/>
      <c r="N144" s="24"/>
      <c r="O144" s="24"/>
    </row>
    <row r="145" spans="1:15" ht="12.75">
      <c r="A145" s="23"/>
      <c r="B145" s="23"/>
      <c r="H145" s="19"/>
      <c r="I145" s="19"/>
      <c r="N145" s="24"/>
      <c r="O145" s="24"/>
    </row>
    <row r="146" spans="1:15" ht="12.75">
      <c r="A146" s="23"/>
      <c r="B146" s="23"/>
      <c r="H146" s="19"/>
      <c r="I146" s="19"/>
      <c r="N146" s="24"/>
      <c r="O146" s="24"/>
    </row>
    <row r="147" spans="1:15" ht="12.75">
      <c r="A147" s="23"/>
      <c r="B147" s="23"/>
      <c r="H147" s="19"/>
      <c r="I147" s="19"/>
      <c r="N147" s="24"/>
      <c r="O147" s="24"/>
    </row>
    <row r="148" spans="1:15" ht="12.75">
      <c r="A148" s="23"/>
      <c r="B148" s="23"/>
      <c r="H148" s="19"/>
      <c r="I148" s="19"/>
      <c r="N148" s="24"/>
      <c r="O148" s="24"/>
    </row>
    <row r="149" spans="1:15" ht="12.75">
      <c r="A149" s="23"/>
      <c r="B149" s="23"/>
      <c r="H149" s="19"/>
      <c r="I149" s="19"/>
      <c r="N149" s="24"/>
      <c r="O149" s="24"/>
    </row>
    <row r="150" spans="1:15" ht="12.75">
      <c r="A150" s="23"/>
      <c r="B150" s="23"/>
      <c r="H150" s="19"/>
      <c r="I150" s="19"/>
      <c r="N150" s="24"/>
      <c r="O150" s="24"/>
    </row>
    <row r="151" spans="1:15" ht="12.75">
      <c r="A151" s="23"/>
      <c r="B151" s="23"/>
      <c r="H151" s="19"/>
      <c r="I151" s="19"/>
      <c r="N151" s="24"/>
      <c r="O151" s="24"/>
    </row>
    <row r="152" spans="1:15" ht="12.75">
      <c r="A152" s="23"/>
      <c r="B152" s="23"/>
      <c r="H152" s="19"/>
      <c r="I152" s="19"/>
      <c r="N152" s="24"/>
      <c r="O152" s="24"/>
    </row>
    <row r="153" spans="1:15" ht="12.75">
      <c r="A153" s="23"/>
      <c r="B153" s="23"/>
      <c r="H153" s="19"/>
      <c r="I153" s="19"/>
      <c r="N153" s="24"/>
      <c r="O153" s="24"/>
    </row>
    <row r="154" spans="1:15" ht="12.75">
      <c r="A154" s="23"/>
      <c r="B154" s="23"/>
      <c r="H154" s="19"/>
      <c r="I154" s="19"/>
      <c r="N154" s="24"/>
      <c r="O154" s="24"/>
    </row>
    <row r="155" spans="1:15" ht="12.75">
      <c r="A155" s="23"/>
      <c r="B155" s="23"/>
      <c r="H155" s="19"/>
      <c r="I155" s="19"/>
      <c r="N155" s="24"/>
      <c r="O155" s="24"/>
    </row>
    <row r="156" spans="1:15" ht="12.75">
      <c r="A156" s="23"/>
      <c r="B156" s="23"/>
      <c r="H156" s="19"/>
      <c r="I156" s="19"/>
      <c r="N156" s="24"/>
      <c r="O156" s="24"/>
    </row>
    <row r="157" spans="1:15" ht="12.75">
      <c r="A157" s="23"/>
      <c r="B157" s="23"/>
      <c r="H157" s="19"/>
      <c r="I157" s="19"/>
      <c r="N157" s="24"/>
      <c r="O157" s="24"/>
    </row>
    <row r="158" spans="1:15" ht="12.75">
      <c r="A158" s="23"/>
      <c r="B158" s="23"/>
      <c r="H158" s="19"/>
      <c r="I158" s="19"/>
      <c r="N158" s="24"/>
      <c r="O158" s="24"/>
    </row>
    <row r="159" spans="1:15" ht="12.75">
      <c r="A159" s="23"/>
      <c r="B159" s="23"/>
      <c r="H159" s="19"/>
      <c r="I159" s="19"/>
      <c r="N159" s="24"/>
      <c r="O159" s="24"/>
    </row>
    <row r="160" spans="1:15" ht="12.75">
      <c r="A160" s="23"/>
      <c r="B160" s="23"/>
      <c r="H160" s="19"/>
      <c r="I160" s="19"/>
      <c r="N160" s="24"/>
      <c r="O160" s="24"/>
    </row>
    <row r="161" spans="1:15" ht="12.75">
      <c r="A161" s="23"/>
      <c r="B161" s="23"/>
      <c r="H161" s="19"/>
      <c r="I161" s="19"/>
      <c r="N161" s="24"/>
      <c r="O161" s="24"/>
    </row>
    <row r="162" spans="1:15" ht="12.75">
      <c r="A162" s="23"/>
      <c r="B162" s="23"/>
      <c r="H162" s="19"/>
      <c r="I162" s="19"/>
      <c r="N162" s="24"/>
      <c r="O162" s="24"/>
    </row>
    <row r="163" spans="1:15" ht="12.75">
      <c r="A163" s="23"/>
      <c r="B163" s="23"/>
      <c r="H163" s="19"/>
      <c r="I163" s="19"/>
      <c r="N163" s="24"/>
      <c r="O163" s="24"/>
    </row>
    <row r="164" spans="1:15" ht="12.75">
      <c r="A164" s="23"/>
      <c r="B164" s="23"/>
      <c r="H164" s="19"/>
      <c r="I164" s="19"/>
      <c r="N164" s="24"/>
      <c r="O164" s="24"/>
    </row>
    <row r="165" spans="1:15" ht="12.75">
      <c r="A165" s="23"/>
      <c r="B165" s="23"/>
      <c r="H165" s="19"/>
      <c r="I165" s="19"/>
      <c r="N165" s="24"/>
      <c r="O165" s="24"/>
    </row>
    <row r="166" spans="1:15" ht="12.75">
      <c r="A166" s="23"/>
      <c r="B166" s="23"/>
      <c r="H166" s="19"/>
      <c r="I166" s="19"/>
      <c r="N166" s="24"/>
      <c r="O166" s="24"/>
    </row>
    <row r="167" spans="1:15" ht="12.75">
      <c r="A167" s="23"/>
      <c r="B167" s="23"/>
      <c r="H167" s="19"/>
      <c r="I167" s="19"/>
      <c r="N167" s="24"/>
      <c r="O167" s="24"/>
    </row>
    <row r="168" spans="1:15" ht="12.75">
      <c r="A168" s="23"/>
      <c r="B168" s="23"/>
      <c r="H168" s="19"/>
      <c r="I168" s="19"/>
      <c r="N168" s="24"/>
      <c r="O168" s="24"/>
    </row>
    <row r="169" spans="1:15" ht="12.75">
      <c r="A169" s="23"/>
      <c r="B169" s="23"/>
      <c r="H169" s="19"/>
      <c r="I169" s="19"/>
      <c r="N169" s="24"/>
      <c r="O169" s="24"/>
    </row>
    <row r="170" spans="1:15" ht="12.75">
      <c r="A170" s="23"/>
      <c r="B170" s="23"/>
      <c r="H170" s="19"/>
      <c r="I170" s="19"/>
      <c r="N170" s="24"/>
      <c r="O170" s="24"/>
    </row>
    <row r="171" spans="1:15" ht="12.75">
      <c r="A171" s="23"/>
      <c r="B171" s="23"/>
      <c r="H171" s="19"/>
      <c r="I171" s="19"/>
      <c r="N171" s="24"/>
      <c r="O171" s="24"/>
    </row>
    <row r="172" spans="1:15" ht="12.75">
      <c r="A172" s="23"/>
      <c r="B172" s="23"/>
      <c r="H172" s="19"/>
      <c r="I172" s="19"/>
      <c r="N172" s="24"/>
      <c r="O172" s="24"/>
    </row>
    <row r="173" spans="1:15" ht="12.75">
      <c r="A173" s="23"/>
      <c r="B173" s="23"/>
      <c r="H173" s="19"/>
      <c r="I173" s="19"/>
      <c r="N173" s="24"/>
      <c r="O173" s="24"/>
    </row>
    <row r="174" spans="1:15" ht="12.75">
      <c r="A174" s="23"/>
      <c r="B174" s="23"/>
      <c r="H174" s="19"/>
      <c r="I174" s="19"/>
      <c r="N174" s="24"/>
      <c r="O174" s="24"/>
    </row>
    <row r="175" spans="1:15" ht="12.75">
      <c r="A175" s="23"/>
      <c r="B175" s="23"/>
      <c r="H175" s="19"/>
      <c r="I175" s="19"/>
      <c r="N175" s="24"/>
      <c r="O175" s="24"/>
    </row>
    <row r="176" spans="1:15" ht="12.75">
      <c r="A176" s="23"/>
      <c r="B176" s="23"/>
      <c r="H176" s="19"/>
      <c r="I176" s="19"/>
      <c r="N176" s="24"/>
      <c r="O176" s="24"/>
    </row>
    <row r="177" spans="1:15" ht="12.75">
      <c r="A177" s="23"/>
      <c r="B177" s="23"/>
      <c r="H177" s="19"/>
      <c r="I177" s="19"/>
      <c r="N177" s="24"/>
      <c r="O177" s="24"/>
    </row>
    <row r="178" spans="1:15" ht="12.75">
      <c r="A178" s="23"/>
      <c r="B178" s="23"/>
      <c r="H178" s="19"/>
      <c r="I178" s="19"/>
      <c r="N178" s="24"/>
      <c r="O178" s="24"/>
    </row>
    <row r="179" spans="1:15" ht="12.75">
      <c r="A179" s="23"/>
      <c r="B179" s="23"/>
      <c r="H179" s="19"/>
      <c r="I179" s="19"/>
      <c r="N179" s="24"/>
      <c r="O179" s="24"/>
    </row>
    <row r="180" spans="1:15" ht="12.75">
      <c r="A180" s="23"/>
      <c r="B180" s="23"/>
      <c r="H180" s="19"/>
      <c r="I180" s="19"/>
      <c r="N180" s="24"/>
      <c r="O180" s="24"/>
    </row>
    <row r="181" spans="1:15" ht="12.75">
      <c r="A181" s="23"/>
      <c r="B181" s="23"/>
      <c r="H181" s="19"/>
      <c r="I181" s="19"/>
      <c r="N181" s="24"/>
      <c r="O181" s="24"/>
    </row>
    <row r="182" spans="1:15" ht="12.75">
      <c r="A182" s="23"/>
      <c r="B182" s="23"/>
      <c r="H182" s="19"/>
      <c r="I182" s="19"/>
      <c r="N182" s="24"/>
      <c r="O182" s="24"/>
    </row>
    <row r="183" spans="1:15" ht="12.75">
      <c r="A183" s="23"/>
      <c r="B183" s="23"/>
      <c r="H183" s="19"/>
      <c r="I183" s="19"/>
      <c r="N183" s="24"/>
      <c r="O183" s="24"/>
    </row>
    <row r="184" spans="1:15" ht="12.75">
      <c r="A184" s="23"/>
      <c r="B184" s="23"/>
      <c r="H184" s="19"/>
      <c r="I184" s="19"/>
      <c r="N184" s="24"/>
      <c r="O184" s="24"/>
    </row>
    <row r="185" spans="1:15" ht="12.75">
      <c r="A185" s="23"/>
      <c r="B185" s="23"/>
      <c r="H185" s="19"/>
      <c r="I185" s="19"/>
      <c r="N185" s="24"/>
      <c r="O185" s="24"/>
    </row>
    <row r="186" spans="1:15" ht="12.75">
      <c r="A186" s="23"/>
      <c r="B186" s="23"/>
      <c r="H186" s="19"/>
      <c r="I186" s="19"/>
      <c r="N186" s="24"/>
      <c r="O186" s="24"/>
    </row>
    <row r="187" spans="1:15" ht="12.75">
      <c r="A187" s="23"/>
      <c r="B187" s="23"/>
      <c r="H187" s="19"/>
      <c r="I187" s="19"/>
      <c r="N187" s="24"/>
      <c r="O187" s="24"/>
    </row>
    <row r="188" spans="1:15" ht="12.75">
      <c r="A188" s="23"/>
      <c r="B188" s="23"/>
      <c r="H188" s="19"/>
      <c r="I188" s="19"/>
      <c r="N188" s="24"/>
      <c r="O188" s="24"/>
    </row>
    <row r="189" spans="1:15" ht="12.75">
      <c r="A189" s="23"/>
      <c r="B189" s="23"/>
      <c r="H189" s="19"/>
      <c r="I189" s="19"/>
      <c r="N189" s="24"/>
      <c r="O189" s="24"/>
    </row>
    <row r="190" spans="1:15" ht="12.75">
      <c r="A190" s="23"/>
      <c r="B190" s="23"/>
      <c r="H190" s="19"/>
      <c r="I190" s="19"/>
      <c r="N190" s="24"/>
      <c r="O190" s="24"/>
    </row>
    <row r="191" spans="1:15" ht="12.75">
      <c r="A191" s="23"/>
      <c r="B191" s="23"/>
      <c r="H191" s="19"/>
      <c r="I191" s="19"/>
      <c r="N191" s="24"/>
      <c r="O191" s="24"/>
    </row>
    <row r="192" spans="1:15" ht="12.75">
      <c r="A192" s="23"/>
      <c r="B192" s="23"/>
      <c r="H192" s="19"/>
      <c r="I192" s="19"/>
      <c r="N192" s="24"/>
      <c r="O192" s="24"/>
    </row>
    <row r="193" spans="1:15" ht="12.75">
      <c r="A193" s="23"/>
      <c r="B193" s="23"/>
      <c r="H193" s="19"/>
      <c r="I193" s="19"/>
      <c r="N193" s="24"/>
      <c r="O193" s="24"/>
    </row>
    <row r="194" spans="1:15" ht="12.75">
      <c r="A194" s="23"/>
      <c r="B194" s="23"/>
      <c r="H194" s="19"/>
      <c r="I194" s="19"/>
      <c r="N194" s="24"/>
      <c r="O194" s="24"/>
    </row>
    <row r="195" spans="1:15" ht="12.75">
      <c r="A195" s="23"/>
      <c r="B195" s="23"/>
      <c r="H195" s="19"/>
      <c r="I195" s="19"/>
      <c r="N195" s="24"/>
      <c r="O195" s="24"/>
    </row>
    <row r="196" spans="1:15" ht="12.75">
      <c r="A196" s="23"/>
      <c r="B196" s="23"/>
      <c r="H196" s="19"/>
      <c r="I196" s="19"/>
      <c r="N196" s="24"/>
      <c r="O196" s="24"/>
    </row>
    <row r="197" spans="1:15" ht="12.75">
      <c r="A197" s="23"/>
      <c r="B197" s="23"/>
      <c r="H197" s="19"/>
      <c r="I197" s="19"/>
      <c r="N197" s="24"/>
      <c r="O197" s="24"/>
    </row>
    <row r="198" spans="1:15" ht="12.75">
      <c r="A198" s="23"/>
      <c r="B198" s="23"/>
      <c r="H198" s="19"/>
      <c r="I198" s="19"/>
      <c r="N198" s="24"/>
      <c r="O198" s="24"/>
    </row>
    <row r="199" spans="1:15" ht="12.75">
      <c r="A199" s="23"/>
      <c r="B199" s="23"/>
      <c r="H199" s="19"/>
      <c r="I199" s="19"/>
      <c r="N199" s="24"/>
      <c r="O199" s="24"/>
    </row>
    <row r="200" spans="1:15" ht="12.75">
      <c r="A200" s="23"/>
      <c r="B200" s="23"/>
      <c r="H200" s="19"/>
      <c r="I200" s="19"/>
      <c r="N200" s="24"/>
      <c r="O200" s="24"/>
    </row>
    <row r="201" spans="1:15" ht="12.75">
      <c r="A201" s="23"/>
      <c r="B201" s="23"/>
      <c r="H201" s="19"/>
      <c r="I201" s="19"/>
      <c r="N201" s="24"/>
      <c r="O201" s="24"/>
    </row>
    <row r="202" spans="1:15" ht="12.75">
      <c r="A202" s="23"/>
      <c r="B202" s="23"/>
      <c r="H202" s="19"/>
      <c r="I202" s="19"/>
      <c r="N202" s="24"/>
      <c r="O202" s="24"/>
    </row>
    <row r="203" spans="1:15" ht="12.75">
      <c r="A203" s="23"/>
      <c r="B203" s="23"/>
      <c r="H203" s="19"/>
      <c r="I203" s="19"/>
      <c r="N203" s="24"/>
      <c r="O203" s="24"/>
    </row>
    <row r="204" spans="1:15" ht="12.75">
      <c r="A204" s="23"/>
      <c r="B204" s="23"/>
      <c r="H204" s="19"/>
      <c r="I204" s="19"/>
      <c r="N204" s="24"/>
      <c r="O204" s="24"/>
    </row>
    <row r="205" spans="1:15" ht="12.75">
      <c r="A205" s="23"/>
      <c r="B205" s="23"/>
      <c r="H205" s="19"/>
      <c r="I205" s="19"/>
      <c r="N205" s="24"/>
      <c r="O205" s="24"/>
    </row>
    <row r="206" spans="1:15" ht="12.75">
      <c r="A206" s="23"/>
      <c r="B206" s="23"/>
      <c r="H206" s="19"/>
      <c r="I206" s="19"/>
      <c r="N206" s="24"/>
      <c r="O206" s="24"/>
    </row>
    <row r="207" spans="1:15" ht="12.75">
      <c r="A207" s="23"/>
      <c r="B207" s="23"/>
      <c r="H207" s="19"/>
      <c r="I207" s="19"/>
      <c r="N207" s="24"/>
      <c r="O207" s="24"/>
    </row>
    <row r="208" spans="1:15" ht="12.75">
      <c r="A208" s="23"/>
      <c r="B208" s="23"/>
      <c r="H208" s="19"/>
      <c r="I208" s="19"/>
      <c r="N208" s="24"/>
      <c r="O208" s="24"/>
    </row>
    <row r="209" spans="1:15" ht="12.75">
      <c r="A209" s="23"/>
      <c r="B209" s="23"/>
      <c r="H209" s="19"/>
      <c r="I209" s="19"/>
      <c r="N209" s="24"/>
      <c r="O209" s="24"/>
    </row>
    <row r="210" spans="1:15" ht="12.75">
      <c r="A210" s="23"/>
      <c r="B210" s="23"/>
      <c r="H210" s="19"/>
      <c r="I210" s="19"/>
      <c r="N210" s="24"/>
      <c r="O210" s="24"/>
    </row>
    <row r="211" spans="1:15" ht="12.75">
      <c r="A211" s="23"/>
      <c r="B211" s="23"/>
      <c r="H211" s="19"/>
      <c r="I211" s="19"/>
      <c r="N211" s="24"/>
      <c r="O211" s="24"/>
    </row>
    <row r="212" spans="1:15" ht="12.75">
      <c r="A212" s="23"/>
      <c r="B212" s="23"/>
      <c r="H212" s="19"/>
      <c r="I212" s="19"/>
      <c r="N212" s="24"/>
      <c r="O212" s="24"/>
    </row>
    <row r="213" spans="1:15" ht="12.75">
      <c r="A213" s="23"/>
      <c r="B213" s="23"/>
      <c r="H213" s="19"/>
      <c r="I213" s="19"/>
      <c r="N213" s="24"/>
      <c r="O213" s="24"/>
    </row>
    <row r="214" spans="1:15" ht="12.75">
      <c r="A214" s="23"/>
      <c r="B214" s="23"/>
      <c r="H214" s="19"/>
      <c r="I214" s="19"/>
      <c r="N214" s="24"/>
      <c r="O214" s="24"/>
    </row>
    <row r="215" spans="1:15" ht="12.75">
      <c r="A215" s="23"/>
      <c r="B215" s="23"/>
      <c r="H215" s="19"/>
      <c r="I215" s="19"/>
      <c r="N215" s="24"/>
      <c r="O215" s="24"/>
    </row>
    <row r="216" spans="1:15" ht="12.75">
      <c r="A216" s="23"/>
      <c r="B216" s="23"/>
      <c r="H216" s="19"/>
      <c r="I216" s="19"/>
      <c r="N216" s="24"/>
      <c r="O216" s="24"/>
    </row>
    <row r="217" spans="1:15" ht="12.75">
      <c r="A217" s="23"/>
      <c r="B217" s="23"/>
      <c r="H217" s="19"/>
      <c r="I217" s="19"/>
      <c r="N217" s="24"/>
      <c r="O217" s="24"/>
    </row>
    <row r="218" spans="1:15" ht="12.75">
      <c r="A218" s="23"/>
      <c r="B218" s="23"/>
      <c r="H218" s="19"/>
      <c r="I218" s="19"/>
      <c r="N218" s="24"/>
      <c r="O218" s="24"/>
    </row>
    <row r="219" spans="1:15" ht="12.75">
      <c r="A219" s="23"/>
      <c r="B219" s="23"/>
      <c r="H219" s="19"/>
      <c r="I219" s="19"/>
      <c r="N219" s="24"/>
      <c r="O219" s="24"/>
    </row>
    <row r="220" spans="1:15" ht="12.75">
      <c r="A220" s="23"/>
      <c r="B220" s="23"/>
      <c r="H220" s="19"/>
      <c r="I220" s="19"/>
      <c r="N220" s="24"/>
      <c r="O220" s="24"/>
    </row>
    <row r="221" spans="1:15" ht="12.75">
      <c r="A221" s="23"/>
      <c r="B221" s="23"/>
      <c r="H221" s="19"/>
      <c r="I221" s="19"/>
      <c r="N221" s="24"/>
      <c r="O221" s="24"/>
    </row>
    <row r="222" spans="1:15" ht="12.75">
      <c r="A222" s="23"/>
      <c r="B222" s="23"/>
      <c r="H222" s="19"/>
      <c r="I222" s="19"/>
      <c r="N222" s="24"/>
      <c r="O222" s="24"/>
    </row>
    <row r="223" spans="1:15" ht="12.75">
      <c r="A223" s="23"/>
      <c r="B223" s="23"/>
      <c r="H223" s="19"/>
      <c r="I223" s="19"/>
      <c r="N223" s="24"/>
      <c r="O223" s="24"/>
    </row>
    <row r="224" spans="1:15" ht="12.75">
      <c r="A224" s="23"/>
      <c r="B224" s="23"/>
      <c r="H224" s="19"/>
      <c r="I224" s="19"/>
      <c r="N224" s="24"/>
      <c r="O224" s="24"/>
    </row>
    <row r="225" spans="1:15" ht="12.75">
      <c r="A225" s="23"/>
      <c r="B225" s="23"/>
      <c r="H225" s="19"/>
      <c r="I225" s="19"/>
      <c r="N225" s="24"/>
      <c r="O225" s="24"/>
    </row>
    <row r="226" spans="1:15" ht="12.75">
      <c r="A226" s="23"/>
      <c r="B226" s="23"/>
      <c r="H226" s="19"/>
      <c r="I226" s="19"/>
      <c r="N226" s="24"/>
      <c r="O226" s="24"/>
    </row>
    <row r="227" spans="1:15" ht="12.75">
      <c r="A227" s="23"/>
      <c r="B227" s="23"/>
      <c r="H227" s="19"/>
      <c r="I227" s="19"/>
      <c r="N227" s="24"/>
      <c r="O227" s="24"/>
    </row>
    <row r="228" spans="1:15" ht="12.75">
      <c r="A228" s="23"/>
      <c r="B228" s="23"/>
      <c r="H228" s="19"/>
      <c r="I228" s="19"/>
      <c r="N228" s="24"/>
      <c r="O228" s="24"/>
    </row>
    <row r="229" spans="1:15" ht="12.75">
      <c r="A229" s="23"/>
      <c r="B229" s="23"/>
      <c r="H229" s="19"/>
      <c r="I229" s="19"/>
      <c r="N229" s="24"/>
      <c r="O229" s="24"/>
    </row>
    <row r="230" spans="1:15" ht="12.75">
      <c r="A230" s="23"/>
      <c r="B230" s="23"/>
      <c r="H230" s="19"/>
      <c r="I230" s="19"/>
      <c r="N230" s="24"/>
      <c r="O230" s="24"/>
    </row>
    <row r="231" spans="1:15" ht="12.75">
      <c r="A231" s="23"/>
      <c r="B231" s="23"/>
      <c r="H231" s="19"/>
      <c r="I231" s="19"/>
      <c r="N231" s="24"/>
      <c r="O231" s="24"/>
    </row>
    <row r="232" spans="1:15" ht="12.75">
      <c r="A232" s="23"/>
      <c r="B232" s="23"/>
      <c r="H232" s="19"/>
      <c r="I232" s="19"/>
      <c r="N232" s="24"/>
      <c r="O232" s="24"/>
    </row>
    <row r="233" spans="1:15" ht="12.75">
      <c r="A233" s="23"/>
      <c r="B233" s="23"/>
      <c r="H233" s="19"/>
      <c r="I233" s="19"/>
      <c r="N233" s="24"/>
      <c r="O233" s="24"/>
    </row>
    <row r="234" spans="1:15" ht="12.75">
      <c r="A234" s="23"/>
      <c r="B234" s="23"/>
      <c r="H234" s="19"/>
      <c r="I234" s="19"/>
      <c r="N234" s="24"/>
      <c r="O234" s="24"/>
    </row>
    <row r="235" spans="1:15" ht="12.75">
      <c r="A235" s="23"/>
      <c r="B235" s="23"/>
      <c r="H235" s="19"/>
      <c r="I235" s="19"/>
      <c r="N235" s="24"/>
      <c r="O235" s="24"/>
    </row>
    <row r="236" spans="1:15" ht="12.75">
      <c r="A236" s="23"/>
      <c r="B236" s="23"/>
      <c r="H236" s="19"/>
      <c r="I236" s="19"/>
      <c r="N236" s="24"/>
      <c r="O236" s="24"/>
    </row>
    <row r="237" spans="1:15" ht="12.75">
      <c r="A237" s="23"/>
      <c r="B237" s="23"/>
      <c r="H237" s="19"/>
      <c r="I237" s="19"/>
      <c r="N237" s="24"/>
      <c r="O237" s="24"/>
    </row>
    <row r="238" spans="1:15" ht="12.75">
      <c r="A238" s="23"/>
      <c r="B238" s="23"/>
      <c r="H238" s="19"/>
      <c r="I238" s="19"/>
      <c r="N238" s="24"/>
      <c r="O238" s="24"/>
    </row>
    <row r="239" spans="1:15" ht="12.75">
      <c r="A239" s="23"/>
      <c r="B239" s="23"/>
      <c r="H239" s="19"/>
      <c r="I239" s="19"/>
      <c r="N239" s="24"/>
      <c r="O239" s="24"/>
    </row>
    <row r="240" spans="1:15" ht="12.75">
      <c r="A240" s="23"/>
      <c r="B240" s="23"/>
      <c r="H240" s="19"/>
      <c r="I240" s="19"/>
      <c r="N240" s="24"/>
      <c r="O240" s="24"/>
    </row>
    <row r="241" spans="1:15" ht="12.75">
      <c r="A241" s="23"/>
      <c r="B241" s="23"/>
      <c r="H241" s="19"/>
      <c r="I241" s="19"/>
      <c r="N241" s="24"/>
      <c r="O241" s="24"/>
    </row>
    <row r="242" spans="1:15" ht="12.75">
      <c r="A242" s="23"/>
      <c r="B242" s="23"/>
      <c r="H242" s="19"/>
      <c r="I242" s="19"/>
      <c r="N242" s="24"/>
      <c r="O242" s="24"/>
    </row>
    <row r="243" spans="1:15" ht="12.75">
      <c r="A243" s="23"/>
      <c r="B243" s="23"/>
      <c r="H243" s="19"/>
      <c r="I243" s="19"/>
      <c r="N243" s="24"/>
      <c r="O243" s="24"/>
    </row>
    <row r="244" spans="1:15" ht="12.75">
      <c r="A244" s="23"/>
      <c r="B244" s="23"/>
      <c r="H244" s="19"/>
      <c r="I244" s="19"/>
      <c r="N244" s="24"/>
      <c r="O244" s="24"/>
    </row>
    <row r="245" spans="1:15" ht="12.75">
      <c r="A245" s="23"/>
      <c r="B245" s="23"/>
      <c r="H245" s="19"/>
      <c r="I245" s="19"/>
      <c r="N245" s="24"/>
      <c r="O245" s="24"/>
    </row>
    <row r="246" spans="1:15" ht="12.75">
      <c r="A246" s="23"/>
      <c r="B246" s="23"/>
      <c r="H246" s="19"/>
      <c r="I246" s="19"/>
      <c r="N246" s="24"/>
      <c r="O246" s="24"/>
    </row>
    <row r="247" spans="1:15" ht="12.75">
      <c r="A247" s="23"/>
      <c r="B247" s="23"/>
      <c r="H247" s="19"/>
      <c r="I247" s="19"/>
      <c r="N247" s="24"/>
      <c r="O247" s="24"/>
    </row>
    <row r="248" spans="1:15" ht="12.75">
      <c r="A248" s="23"/>
      <c r="B248" s="23"/>
      <c r="H248" s="19"/>
      <c r="I248" s="19"/>
      <c r="N248" s="24"/>
      <c r="O248" s="24"/>
    </row>
    <row r="249" spans="1:15" ht="12.75">
      <c r="A249" s="23"/>
      <c r="B249" s="23"/>
      <c r="H249" s="19"/>
      <c r="I249" s="19"/>
      <c r="N249" s="24"/>
      <c r="O249" s="24"/>
    </row>
    <row r="250" spans="1:15" ht="12.75">
      <c r="A250" s="23"/>
      <c r="B250" s="23"/>
      <c r="H250" s="19"/>
      <c r="I250" s="19"/>
      <c r="N250" s="24"/>
      <c r="O250" s="24"/>
    </row>
    <row r="251" spans="1:15" ht="12.75">
      <c r="A251" s="23"/>
      <c r="B251" s="23"/>
      <c r="H251" s="19"/>
      <c r="I251" s="19"/>
      <c r="N251" s="24"/>
      <c r="O251" s="24"/>
    </row>
    <row r="252" spans="1:15" ht="12.75">
      <c r="A252" s="23"/>
      <c r="B252" s="23"/>
      <c r="H252" s="19"/>
      <c r="I252" s="19"/>
      <c r="N252" s="24"/>
      <c r="O252" s="24"/>
    </row>
    <row r="253" spans="1:15" ht="12.75">
      <c r="A253" s="23"/>
      <c r="B253" s="23"/>
      <c r="H253" s="19"/>
      <c r="I253" s="19"/>
      <c r="N253" s="24"/>
      <c r="O253" s="24"/>
    </row>
    <row r="254" spans="1:15" ht="12.75">
      <c r="A254" s="23"/>
      <c r="B254" s="23"/>
      <c r="H254" s="19"/>
      <c r="I254" s="19"/>
      <c r="N254" s="24"/>
      <c r="O254" s="24"/>
    </row>
    <row r="255" spans="1:15" ht="12.75">
      <c r="A255" s="23"/>
      <c r="B255" s="23"/>
      <c r="H255" s="19"/>
      <c r="I255" s="19"/>
      <c r="N255" s="24"/>
      <c r="O255" s="24"/>
    </row>
    <row r="256" spans="1:15" ht="12.75">
      <c r="A256" s="23"/>
      <c r="B256" s="23"/>
      <c r="H256" s="19"/>
      <c r="I256" s="19"/>
      <c r="N256" s="24"/>
      <c r="O256" s="24"/>
    </row>
    <row r="257" spans="1:15" ht="12.75">
      <c r="A257" s="23"/>
      <c r="B257" s="23"/>
      <c r="H257" s="19"/>
      <c r="I257" s="19"/>
      <c r="N257" s="24"/>
      <c r="O257" s="24"/>
    </row>
    <row r="258" spans="1:15" ht="12.75">
      <c r="A258" s="23"/>
      <c r="B258" s="23"/>
      <c r="H258" s="19"/>
      <c r="I258" s="19"/>
      <c r="N258" s="24"/>
      <c r="O258" s="24"/>
    </row>
    <row r="259" spans="1:15" ht="12.75">
      <c r="A259" s="23"/>
      <c r="B259" s="23"/>
      <c r="H259" s="19"/>
      <c r="I259" s="19"/>
      <c r="N259" s="24"/>
      <c r="O259" s="24"/>
    </row>
    <row r="260" spans="1:15" ht="12.75">
      <c r="A260" s="23"/>
      <c r="B260" s="23"/>
      <c r="H260" s="19"/>
      <c r="I260" s="19"/>
      <c r="N260" s="24"/>
      <c r="O260" s="24"/>
    </row>
    <row r="261" spans="1:15" ht="12.75">
      <c r="A261" s="23"/>
      <c r="B261" s="23"/>
      <c r="H261" s="19"/>
      <c r="I261" s="19"/>
      <c r="N261" s="24"/>
      <c r="O261" s="24"/>
    </row>
    <row r="262" spans="1:15" ht="12.75">
      <c r="A262" s="23"/>
      <c r="B262" s="23"/>
      <c r="H262" s="19"/>
      <c r="I262" s="19"/>
      <c r="N262" s="24"/>
      <c r="O262" s="24"/>
    </row>
    <row r="263" spans="1:15" ht="12.75">
      <c r="A263" s="23"/>
      <c r="B263" s="23"/>
      <c r="H263" s="19"/>
      <c r="I263" s="19"/>
      <c r="N263" s="24"/>
      <c r="O263" s="24"/>
    </row>
    <row r="264" spans="1:15" ht="12.75">
      <c r="A264" s="23"/>
      <c r="B264" s="23"/>
      <c r="H264" s="19"/>
      <c r="I264" s="19"/>
      <c r="N264" s="24"/>
      <c r="O264" s="24"/>
    </row>
    <row r="265" spans="1:15" ht="12.75">
      <c r="A265" s="23"/>
      <c r="B265" s="23"/>
      <c r="H265" s="19"/>
      <c r="I265" s="19"/>
      <c r="N265" s="24"/>
      <c r="O265" s="24"/>
    </row>
    <row r="266" spans="1:15" ht="12.75">
      <c r="A266" s="23"/>
      <c r="B266" s="23"/>
      <c r="H266" s="19"/>
      <c r="I266" s="19"/>
      <c r="N266" s="24"/>
      <c r="O266" s="24"/>
    </row>
    <row r="267" spans="1:15" ht="12.75">
      <c r="A267" s="23"/>
      <c r="B267" s="23"/>
      <c r="H267" s="19"/>
      <c r="I267" s="19"/>
      <c r="N267" s="24"/>
      <c r="O267" s="24"/>
    </row>
    <row r="268" spans="1:15" ht="12.75">
      <c r="A268" s="23"/>
      <c r="B268" s="23"/>
      <c r="H268" s="19"/>
      <c r="I268" s="19"/>
      <c r="N268" s="24"/>
      <c r="O268" s="24"/>
    </row>
    <row r="269" spans="1:15" ht="12.75">
      <c r="A269" s="23"/>
      <c r="B269" s="23"/>
      <c r="H269" s="19"/>
      <c r="I269" s="19"/>
      <c r="N269" s="24"/>
      <c r="O269" s="24"/>
    </row>
    <row r="270" spans="1:15" ht="12.75">
      <c r="A270" s="23"/>
      <c r="B270" s="23"/>
      <c r="H270" s="19"/>
      <c r="I270" s="19"/>
      <c r="N270" s="24"/>
      <c r="O270" s="24"/>
    </row>
    <row r="271" spans="1:15" ht="12.75">
      <c r="A271" s="23"/>
      <c r="B271" s="23"/>
      <c r="H271" s="19"/>
      <c r="I271" s="19"/>
      <c r="N271" s="24"/>
      <c r="O271" s="24"/>
    </row>
    <row r="272" spans="1:15" ht="12.75">
      <c r="A272" s="23"/>
      <c r="B272" s="23"/>
      <c r="H272" s="19"/>
      <c r="I272" s="19"/>
      <c r="N272" s="24"/>
      <c r="O272" s="24"/>
    </row>
    <row r="273" spans="1:15" ht="12.75">
      <c r="A273" s="23"/>
      <c r="B273" s="23"/>
      <c r="H273" s="19"/>
      <c r="I273" s="19"/>
      <c r="N273" s="24"/>
      <c r="O273" s="24"/>
    </row>
    <row r="274" spans="1:15" ht="12.75">
      <c r="A274" s="23"/>
      <c r="B274" s="23"/>
      <c r="H274" s="19"/>
      <c r="I274" s="19"/>
      <c r="N274" s="24"/>
      <c r="O274" s="24"/>
    </row>
    <row r="275" spans="1:15" ht="12.75">
      <c r="A275" s="23"/>
      <c r="B275" s="23"/>
      <c r="H275" s="19"/>
      <c r="I275" s="19"/>
      <c r="N275" s="24"/>
      <c r="O275" s="24"/>
    </row>
    <row r="276" spans="1:15" ht="12.75">
      <c r="A276" s="23"/>
      <c r="B276" s="23"/>
      <c r="H276" s="19"/>
      <c r="I276" s="19"/>
      <c r="N276" s="24"/>
      <c r="O276" s="24"/>
    </row>
    <row r="277" spans="1:15" ht="12.75">
      <c r="A277" s="23"/>
      <c r="B277" s="23"/>
      <c r="H277" s="19"/>
      <c r="I277" s="19"/>
      <c r="N277" s="24"/>
      <c r="O277" s="24"/>
    </row>
    <row r="278" spans="1:15" ht="12.75">
      <c r="A278" s="23"/>
      <c r="B278" s="23"/>
      <c r="H278" s="19"/>
      <c r="I278" s="19"/>
      <c r="N278" s="24"/>
      <c r="O278" s="24"/>
    </row>
    <row r="279" spans="1:15" ht="12.75">
      <c r="A279" s="23"/>
      <c r="B279" s="23"/>
      <c r="H279" s="19"/>
      <c r="I279" s="19"/>
      <c r="N279" s="24"/>
      <c r="O279" s="24"/>
    </row>
    <row r="280" spans="1:15" ht="12.75">
      <c r="A280" s="23"/>
      <c r="B280" s="23"/>
      <c r="H280" s="19"/>
      <c r="I280" s="19"/>
      <c r="N280" s="24"/>
      <c r="O280" s="24"/>
    </row>
    <row r="281" spans="1:15" ht="12.75">
      <c r="A281" s="23"/>
      <c r="B281" s="23"/>
      <c r="H281" s="19"/>
      <c r="I281" s="19"/>
      <c r="N281" s="24"/>
      <c r="O281" s="24"/>
    </row>
    <row r="282" spans="1:15" ht="12.75">
      <c r="A282" s="23"/>
      <c r="B282" s="23"/>
      <c r="H282" s="19"/>
      <c r="I282" s="19"/>
      <c r="N282" s="24"/>
      <c r="O282" s="24"/>
    </row>
    <row r="283" spans="1:15" ht="12.75">
      <c r="A283" s="23"/>
      <c r="B283" s="23"/>
      <c r="H283" s="19"/>
      <c r="I283" s="19"/>
      <c r="N283" s="24"/>
      <c r="O283" s="24"/>
    </row>
    <row r="284" spans="1:15" ht="12.75">
      <c r="A284" s="23"/>
      <c r="B284" s="23"/>
      <c r="H284" s="19"/>
      <c r="I284" s="19"/>
      <c r="N284" s="24"/>
      <c r="O284" s="24"/>
    </row>
    <row r="285" spans="1:15" ht="12.75">
      <c r="A285" s="23"/>
      <c r="B285" s="23"/>
      <c r="H285" s="19"/>
      <c r="I285" s="19"/>
      <c r="N285" s="24"/>
      <c r="O285" s="24"/>
    </row>
    <row r="286" spans="1:15" ht="12.75">
      <c r="A286" s="23"/>
      <c r="B286" s="23"/>
      <c r="H286" s="19"/>
      <c r="I286" s="19"/>
      <c r="N286" s="24"/>
      <c r="O286" s="24"/>
    </row>
    <row r="287" spans="1:15" ht="12.75">
      <c r="A287" s="23"/>
      <c r="B287" s="23"/>
      <c r="H287" s="19"/>
      <c r="I287" s="19"/>
      <c r="N287" s="24"/>
      <c r="O287" s="24"/>
    </row>
    <row r="288" spans="1:15" ht="12.75">
      <c r="A288" s="23"/>
      <c r="B288" s="23"/>
      <c r="H288" s="19"/>
      <c r="I288" s="19"/>
      <c r="N288" s="24"/>
      <c r="O288" s="24"/>
    </row>
    <row r="289" spans="1:15" ht="12.75">
      <c r="A289" s="23"/>
      <c r="B289" s="23"/>
      <c r="H289" s="19"/>
      <c r="I289" s="19"/>
      <c r="N289" s="24"/>
      <c r="O289" s="24"/>
    </row>
    <row r="290" spans="1:15" ht="12.75">
      <c r="A290" s="23"/>
      <c r="B290" s="23"/>
      <c r="H290" s="19"/>
      <c r="I290" s="19"/>
      <c r="N290" s="24"/>
      <c r="O290" s="24"/>
    </row>
    <row r="291" spans="1:15" ht="12.75">
      <c r="A291" s="23"/>
      <c r="B291" s="23"/>
      <c r="H291" s="19"/>
      <c r="I291" s="19"/>
      <c r="N291" s="24"/>
      <c r="O291" s="24"/>
    </row>
    <row r="292" spans="1:15" ht="12.75">
      <c r="A292" s="23"/>
      <c r="B292" s="23"/>
      <c r="H292" s="19"/>
      <c r="I292" s="19"/>
      <c r="N292" s="24"/>
      <c r="O292" s="24"/>
    </row>
    <row r="293" spans="1:15" ht="12.75">
      <c r="A293" s="23"/>
      <c r="B293" s="23"/>
      <c r="H293" s="19"/>
      <c r="I293" s="19"/>
      <c r="N293" s="24"/>
      <c r="O293" s="24"/>
    </row>
    <row r="294" spans="1:15" ht="12.75">
      <c r="A294" s="23"/>
      <c r="B294" s="23"/>
      <c r="H294" s="19"/>
      <c r="I294" s="19"/>
      <c r="N294" s="24"/>
      <c r="O294" s="24"/>
    </row>
    <row r="295" spans="1:15" ht="12.75">
      <c r="A295" s="23"/>
      <c r="B295" s="23"/>
      <c r="H295" s="19"/>
      <c r="I295" s="19"/>
      <c r="N295" s="24"/>
      <c r="O295" s="24"/>
    </row>
    <row r="296" spans="1:15" ht="12.75">
      <c r="A296" s="23"/>
      <c r="B296" s="23"/>
      <c r="H296" s="19"/>
      <c r="I296" s="19"/>
      <c r="N296" s="24"/>
      <c r="O296" s="24"/>
    </row>
    <row r="297" spans="1:15" ht="12.75">
      <c r="A297" s="23"/>
      <c r="B297" s="23"/>
      <c r="H297" s="19"/>
      <c r="I297" s="19"/>
      <c r="N297" s="24"/>
      <c r="O297" s="24"/>
    </row>
    <row r="298" spans="1:15" ht="12.75">
      <c r="A298" s="23"/>
      <c r="B298" s="23"/>
      <c r="H298" s="19"/>
      <c r="I298" s="19"/>
      <c r="N298" s="24"/>
      <c r="O298" s="24"/>
    </row>
    <row r="299" spans="1:15" ht="12.75">
      <c r="A299" s="23"/>
      <c r="B299" s="23"/>
      <c r="H299" s="19"/>
      <c r="I299" s="19"/>
      <c r="N299" s="24"/>
      <c r="O299" s="24"/>
    </row>
    <row r="300" spans="1:15" ht="12.75">
      <c r="A300" s="23"/>
      <c r="B300" s="23"/>
      <c r="H300" s="19"/>
      <c r="I300" s="19"/>
      <c r="N300" s="24"/>
      <c r="O300" s="24"/>
    </row>
    <row r="301" spans="1:15" ht="12.75">
      <c r="A301" s="23"/>
      <c r="B301" s="23"/>
      <c r="H301" s="19"/>
      <c r="I301" s="19"/>
      <c r="N301" s="24"/>
      <c r="O301" s="24"/>
    </row>
    <row r="302" spans="1:15" ht="12.75">
      <c r="A302" s="23"/>
      <c r="B302" s="23"/>
      <c r="H302" s="19"/>
      <c r="I302" s="19"/>
      <c r="N302" s="24"/>
      <c r="O302" s="24"/>
    </row>
    <row r="303" spans="1:15" ht="12.75">
      <c r="A303" s="23"/>
      <c r="B303" s="23"/>
      <c r="H303" s="19"/>
      <c r="I303" s="19"/>
      <c r="N303" s="24"/>
      <c r="O303" s="24"/>
    </row>
    <row r="304" spans="1:15" ht="12.75">
      <c r="A304" s="23"/>
      <c r="B304" s="23"/>
      <c r="H304" s="19"/>
      <c r="I304" s="19"/>
      <c r="N304" s="24"/>
      <c r="O304" s="24"/>
    </row>
    <row r="305" spans="1:15" ht="12.75">
      <c r="A305" s="23"/>
      <c r="B305" s="23"/>
      <c r="H305" s="19"/>
      <c r="I305" s="19"/>
      <c r="N305" s="24"/>
      <c r="O305" s="24"/>
    </row>
    <row r="306" spans="1:15" ht="12.75">
      <c r="A306" s="23"/>
      <c r="B306" s="23"/>
      <c r="H306" s="19"/>
      <c r="I306" s="19"/>
      <c r="N306" s="24"/>
      <c r="O306" s="24"/>
    </row>
    <row r="307" spans="1:15" ht="12.75">
      <c r="A307" s="23"/>
      <c r="B307" s="23"/>
      <c r="H307" s="19"/>
      <c r="I307" s="19"/>
      <c r="N307" s="24"/>
      <c r="O307" s="24"/>
    </row>
    <row r="308" spans="1:15" ht="12.75">
      <c r="A308" s="23"/>
      <c r="B308" s="23"/>
      <c r="H308" s="19"/>
      <c r="I308" s="19"/>
      <c r="N308" s="24"/>
      <c r="O308" s="24"/>
    </row>
    <row r="309" spans="1:15" ht="12.75">
      <c r="A309" s="23"/>
      <c r="B309" s="23"/>
      <c r="H309" s="19"/>
      <c r="I309" s="19"/>
      <c r="N309" s="24"/>
      <c r="O309" s="24"/>
    </row>
    <row r="310" spans="1:15" ht="12.75">
      <c r="A310" s="23"/>
      <c r="B310" s="23"/>
      <c r="H310" s="19"/>
      <c r="I310" s="19"/>
      <c r="N310" s="24"/>
      <c r="O310" s="24"/>
    </row>
    <row r="311" spans="1:15" ht="12.75">
      <c r="A311" s="23"/>
      <c r="B311" s="23"/>
      <c r="H311" s="19"/>
      <c r="I311" s="19"/>
      <c r="N311" s="24"/>
      <c r="O311" s="24"/>
    </row>
    <row r="312" spans="1:15" ht="12.75">
      <c r="A312" s="23"/>
      <c r="B312" s="23"/>
      <c r="H312" s="19"/>
      <c r="I312" s="19"/>
      <c r="N312" s="24"/>
      <c r="O312" s="24"/>
    </row>
    <row r="313" spans="1:15" ht="12.75">
      <c r="A313" s="23"/>
      <c r="B313" s="23"/>
      <c r="H313" s="19"/>
      <c r="I313" s="19"/>
      <c r="N313" s="24"/>
      <c r="O313" s="24"/>
    </row>
    <row r="314" spans="1:15" ht="12.75">
      <c r="A314" s="23"/>
      <c r="B314" s="23"/>
      <c r="H314" s="19"/>
      <c r="I314" s="19"/>
      <c r="N314" s="24"/>
      <c r="O314" s="24"/>
    </row>
    <row r="315" spans="1:15" ht="12.75">
      <c r="A315" s="23"/>
      <c r="B315" s="23"/>
      <c r="H315" s="19"/>
      <c r="I315" s="19"/>
      <c r="N315" s="24"/>
      <c r="O315" s="24"/>
    </row>
    <row r="316" spans="1:15" ht="12.75">
      <c r="A316" s="23"/>
      <c r="B316" s="23"/>
      <c r="H316" s="19"/>
      <c r="I316" s="19"/>
      <c r="N316" s="24"/>
      <c r="O316" s="24"/>
    </row>
    <row r="317" spans="1:15" ht="12.75">
      <c r="A317" s="23"/>
      <c r="B317" s="23"/>
      <c r="H317" s="19"/>
      <c r="I317" s="19"/>
      <c r="N317" s="24"/>
      <c r="O317" s="24"/>
    </row>
    <row r="318" spans="1:15" ht="12.75">
      <c r="A318" s="23"/>
      <c r="B318" s="23"/>
      <c r="H318" s="19"/>
      <c r="I318" s="19"/>
      <c r="N318" s="24"/>
      <c r="O318" s="24"/>
    </row>
    <row r="319" spans="1:15" ht="12.75">
      <c r="A319" s="23"/>
      <c r="B319" s="23"/>
      <c r="H319" s="19"/>
      <c r="I319" s="19"/>
      <c r="N319" s="24"/>
      <c r="O319" s="24"/>
    </row>
    <row r="320" spans="1:15" ht="12.75">
      <c r="A320" s="23"/>
      <c r="B320" s="23"/>
      <c r="H320" s="19"/>
      <c r="I320" s="19"/>
      <c r="N320" s="24"/>
      <c r="O320" s="24"/>
    </row>
    <row r="321" spans="1:15" ht="12.75">
      <c r="A321" s="23"/>
      <c r="B321" s="23"/>
      <c r="H321" s="19"/>
      <c r="I321" s="19"/>
      <c r="N321" s="24"/>
      <c r="O321" s="24"/>
    </row>
    <row r="322" spans="1:15" ht="12.75">
      <c r="A322" s="23"/>
      <c r="B322" s="23"/>
      <c r="H322" s="19"/>
      <c r="I322" s="19"/>
      <c r="N322" s="24"/>
      <c r="O322" s="24"/>
    </row>
    <row r="323" spans="1:15" ht="12.75">
      <c r="A323" s="23"/>
      <c r="B323" s="23"/>
      <c r="H323" s="19"/>
      <c r="I323" s="19"/>
      <c r="N323" s="24"/>
      <c r="O323" s="24"/>
    </row>
    <row r="324" spans="1:15" ht="12.75">
      <c r="A324" s="23"/>
      <c r="B324" s="23"/>
      <c r="H324" s="19"/>
      <c r="I324" s="19"/>
      <c r="N324" s="24"/>
      <c r="O324" s="24"/>
    </row>
    <row r="325" spans="1:15" ht="12.75">
      <c r="A325" s="23"/>
      <c r="B325" s="23"/>
      <c r="H325" s="19"/>
      <c r="I325" s="19"/>
      <c r="N325" s="24"/>
      <c r="O325" s="24"/>
    </row>
    <row r="326" spans="1:15" ht="12.75">
      <c r="A326" s="23"/>
      <c r="B326" s="23"/>
      <c r="H326" s="19"/>
      <c r="I326" s="19"/>
      <c r="N326" s="24"/>
      <c r="O326" s="24"/>
    </row>
    <row r="327" spans="1:15" ht="12.75">
      <c r="A327" s="23"/>
      <c r="B327" s="23"/>
      <c r="H327" s="19"/>
      <c r="I327" s="19"/>
      <c r="N327" s="24"/>
      <c r="O327" s="24"/>
    </row>
    <row r="328" spans="1:15" ht="12.75">
      <c r="A328" s="23"/>
      <c r="B328" s="23"/>
      <c r="H328" s="19"/>
      <c r="I328" s="19"/>
      <c r="N328" s="24"/>
      <c r="O328" s="24"/>
    </row>
    <row r="329" spans="1:15" ht="12.75">
      <c r="A329" s="23"/>
      <c r="B329" s="23"/>
      <c r="H329" s="19"/>
      <c r="I329" s="19"/>
      <c r="N329" s="24"/>
      <c r="O329" s="24"/>
    </row>
    <row r="330" spans="1:15" ht="12.75">
      <c r="A330" s="23"/>
      <c r="B330" s="23"/>
      <c r="H330" s="19"/>
      <c r="I330" s="19"/>
      <c r="N330" s="24"/>
      <c r="O330" s="24"/>
    </row>
    <row r="331" spans="1:15" ht="12.75">
      <c r="A331" s="23"/>
      <c r="B331" s="23"/>
      <c r="H331" s="19"/>
      <c r="I331" s="19"/>
      <c r="N331" s="24"/>
      <c r="O331" s="24"/>
    </row>
    <row r="332" spans="1:15" ht="12.75">
      <c r="A332" s="23"/>
      <c r="B332" s="23"/>
      <c r="H332" s="19"/>
      <c r="I332" s="19"/>
      <c r="N332" s="24"/>
      <c r="O332" s="24"/>
    </row>
    <row r="333" spans="1:15" ht="12.75">
      <c r="A333" s="23"/>
      <c r="B333" s="23"/>
      <c r="H333" s="19"/>
      <c r="I333" s="19"/>
      <c r="N333" s="24"/>
      <c r="O333" s="24"/>
    </row>
    <row r="334" spans="1:15" ht="12.75">
      <c r="A334" s="23"/>
      <c r="B334" s="23"/>
      <c r="H334" s="19"/>
      <c r="I334" s="19"/>
      <c r="N334" s="24"/>
      <c r="O334" s="24"/>
    </row>
    <row r="335" spans="1:15" ht="12.75">
      <c r="A335" s="23"/>
      <c r="B335" s="23"/>
      <c r="H335" s="19"/>
      <c r="I335" s="19"/>
      <c r="N335" s="24"/>
      <c r="O335" s="24"/>
    </row>
    <row r="336" spans="1:15" ht="12.75">
      <c r="A336" s="23"/>
      <c r="B336" s="23"/>
      <c r="H336" s="19"/>
      <c r="I336" s="19"/>
      <c r="N336" s="24"/>
      <c r="O336" s="24"/>
    </row>
    <row r="337" spans="1:15" ht="12.75">
      <c r="A337" s="23"/>
      <c r="B337" s="23"/>
      <c r="H337" s="19"/>
      <c r="I337" s="19"/>
      <c r="N337" s="24"/>
      <c r="O337" s="24"/>
    </row>
    <row r="338" spans="1:15" ht="12.75">
      <c r="A338" s="23"/>
      <c r="B338" s="23"/>
      <c r="H338" s="19"/>
      <c r="I338" s="19"/>
      <c r="N338" s="24"/>
      <c r="O338" s="24"/>
    </row>
    <row r="339" spans="1:15" ht="12.75">
      <c r="A339" s="23"/>
      <c r="B339" s="23"/>
      <c r="H339" s="19"/>
      <c r="I339" s="19"/>
      <c r="N339" s="24"/>
      <c r="O339" s="24"/>
    </row>
    <row r="340" spans="1:15" ht="12.75">
      <c r="A340" s="23"/>
      <c r="B340" s="23"/>
      <c r="H340" s="19"/>
      <c r="I340" s="19"/>
      <c r="N340" s="24"/>
      <c r="O340" s="24"/>
    </row>
    <row r="341" spans="1:15" ht="12.75">
      <c r="A341" s="23"/>
      <c r="B341" s="23"/>
      <c r="H341" s="19"/>
      <c r="I341" s="19"/>
      <c r="N341" s="24"/>
      <c r="O341" s="24"/>
    </row>
    <row r="342" spans="1:15" ht="12.75">
      <c r="A342" s="23"/>
      <c r="B342" s="23"/>
      <c r="H342" s="19"/>
      <c r="I342" s="19"/>
      <c r="N342" s="24"/>
      <c r="O342" s="24"/>
    </row>
    <row r="343" spans="1:15" ht="12.75">
      <c r="A343" s="23"/>
      <c r="B343" s="23"/>
      <c r="H343" s="19"/>
      <c r="I343" s="19"/>
      <c r="N343" s="24"/>
      <c r="O343" s="24"/>
    </row>
    <row r="344" spans="1:15" ht="12.75">
      <c r="A344" s="23"/>
      <c r="B344" s="23"/>
      <c r="H344" s="19"/>
      <c r="I344" s="19"/>
      <c r="N344" s="24"/>
      <c r="O344" s="24"/>
    </row>
    <row r="345" spans="1:15" ht="12.75">
      <c r="A345" s="23"/>
      <c r="B345" s="23"/>
      <c r="H345" s="19"/>
      <c r="I345" s="19"/>
      <c r="N345" s="24"/>
      <c r="O345" s="24"/>
    </row>
    <row r="346" spans="1:15" ht="12.75">
      <c r="A346" s="23"/>
      <c r="B346" s="23"/>
      <c r="H346" s="19"/>
      <c r="I346" s="19"/>
      <c r="N346" s="24"/>
      <c r="O346" s="24"/>
    </row>
    <row r="347" spans="1:15" ht="12.75">
      <c r="A347" s="23"/>
      <c r="B347" s="23"/>
      <c r="H347" s="19"/>
      <c r="I347" s="19"/>
      <c r="N347" s="24"/>
      <c r="O347" s="24"/>
    </row>
    <row r="348" spans="1:15" ht="12.75">
      <c r="A348" s="23"/>
      <c r="B348" s="23"/>
      <c r="H348" s="19"/>
      <c r="I348" s="19"/>
      <c r="N348" s="24"/>
      <c r="O348" s="24"/>
    </row>
    <row r="349" spans="1:15" ht="12.75">
      <c r="A349" s="23"/>
      <c r="B349" s="23"/>
      <c r="H349" s="19"/>
      <c r="I349" s="19"/>
      <c r="N349" s="24"/>
      <c r="O349" s="24"/>
    </row>
    <row r="350" spans="1:15" ht="12.75">
      <c r="A350" s="23"/>
      <c r="B350" s="23"/>
      <c r="H350" s="19"/>
      <c r="I350" s="19"/>
      <c r="N350" s="24"/>
      <c r="O350" s="24"/>
    </row>
    <row r="351" spans="1:15" ht="12.75">
      <c r="A351" s="23"/>
      <c r="B351" s="23"/>
      <c r="H351" s="19"/>
      <c r="I351" s="19"/>
      <c r="N351" s="24"/>
      <c r="O351" s="24"/>
    </row>
    <row r="352" spans="1:15" ht="12.75">
      <c r="A352" s="23"/>
      <c r="B352" s="23"/>
      <c r="H352" s="19"/>
      <c r="I352" s="19"/>
      <c r="N352" s="24"/>
      <c r="O352" s="24"/>
    </row>
    <row r="353" spans="1:15" ht="12.75">
      <c r="A353" s="23"/>
      <c r="B353" s="23"/>
      <c r="H353" s="19"/>
      <c r="I353" s="19"/>
      <c r="N353" s="24"/>
      <c r="O353" s="24"/>
    </row>
    <row r="354" spans="1:15" ht="12.75">
      <c r="A354" s="23"/>
      <c r="B354" s="23"/>
      <c r="H354" s="19"/>
      <c r="I354" s="19"/>
      <c r="N354" s="24"/>
      <c r="O354" s="24"/>
    </row>
    <row r="355" spans="1:15" ht="12.75">
      <c r="A355" s="23"/>
      <c r="B355" s="23"/>
      <c r="H355" s="19"/>
      <c r="I355" s="19"/>
      <c r="N355" s="24"/>
      <c r="O355" s="24"/>
    </row>
    <row r="356" spans="1:15" ht="12.75">
      <c r="A356" s="23"/>
      <c r="B356" s="23"/>
      <c r="H356" s="19"/>
      <c r="I356" s="19"/>
      <c r="N356" s="24"/>
      <c r="O356" s="24"/>
    </row>
    <row r="357" spans="1:15" ht="12.75">
      <c r="A357" s="23"/>
      <c r="B357" s="23"/>
      <c r="H357" s="19"/>
      <c r="I357" s="19"/>
      <c r="N357" s="24"/>
      <c r="O357" s="24"/>
    </row>
    <row r="358" spans="1:15" ht="12.75">
      <c r="A358" s="23"/>
      <c r="B358" s="23"/>
      <c r="H358" s="19"/>
      <c r="I358" s="19"/>
      <c r="N358" s="24"/>
      <c r="O358" s="24"/>
    </row>
    <row r="359" spans="1:15" ht="12.75">
      <c r="A359" s="23"/>
      <c r="B359" s="23"/>
      <c r="H359" s="19"/>
      <c r="I359" s="19"/>
      <c r="N359" s="24"/>
      <c r="O359" s="24"/>
    </row>
    <row r="360" spans="1:15" ht="12.75">
      <c r="A360" s="23"/>
      <c r="B360" s="23"/>
      <c r="H360" s="19"/>
      <c r="I360" s="19"/>
      <c r="N360" s="24"/>
      <c r="O360" s="24"/>
    </row>
    <row r="361" spans="1:15" ht="12.75">
      <c r="A361" s="23"/>
      <c r="B361" s="23"/>
      <c r="H361" s="19"/>
      <c r="I361" s="19"/>
      <c r="N361" s="24"/>
      <c r="O361" s="24"/>
    </row>
    <row r="362" spans="1:15" ht="12.75">
      <c r="A362" s="23"/>
      <c r="B362" s="23"/>
      <c r="H362" s="19"/>
      <c r="I362" s="19"/>
      <c r="N362" s="24"/>
      <c r="O362" s="24"/>
    </row>
    <row r="363" spans="1:15" ht="12.75">
      <c r="A363" s="23"/>
      <c r="B363" s="23"/>
      <c r="H363" s="19"/>
      <c r="I363" s="19"/>
      <c r="N363" s="24"/>
      <c r="O363" s="24"/>
    </row>
    <row r="364" spans="1:15" ht="12.75">
      <c r="A364" s="23"/>
      <c r="B364" s="23"/>
      <c r="H364" s="19"/>
      <c r="I364" s="19"/>
      <c r="N364" s="24"/>
      <c r="O364" s="24"/>
    </row>
    <row r="365" spans="1:15" ht="12.75">
      <c r="A365" s="23"/>
      <c r="B365" s="23"/>
      <c r="H365" s="19"/>
      <c r="I365" s="19"/>
      <c r="N365" s="24"/>
      <c r="O365" s="24"/>
    </row>
    <row r="366" spans="1:15" ht="12.75">
      <c r="A366" s="23"/>
      <c r="B366" s="23"/>
      <c r="H366" s="19"/>
      <c r="I366" s="19"/>
      <c r="N366" s="24"/>
      <c r="O366" s="24"/>
    </row>
    <row r="367" spans="1:15" ht="12.75">
      <c r="A367" s="23"/>
      <c r="B367" s="23"/>
      <c r="H367" s="19"/>
      <c r="I367" s="19"/>
      <c r="N367" s="24"/>
      <c r="O367" s="24"/>
    </row>
    <row r="368" spans="1:15" ht="12.75">
      <c r="A368" s="23"/>
      <c r="B368" s="23"/>
      <c r="H368" s="19"/>
      <c r="I368" s="19"/>
      <c r="N368" s="24"/>
      <c r="O368" s="24"/>
    </row>
    <row r="369" spans="1:15" ht="12.75">
      <c r="A369" s="23"/>
      <c r="B369" s="23"/>
      <c r="H369" s="19"/>
      <c r="I369" s="19"/>
      <c r="N369" s="24"/>
      <c r="O369" s="24"/>
    </row>
    <row r="370" spans="1:15" ht="12.75">
      <c r="A370" s="23"/>
      <c r="B370" s="23"/>
      <c r="H370" s="19"/>
      <c r="I370" s="19"/>
      <c r="N370" s="24"/>
      <c r="O370" s="24"/>
    </row>
    <row r="371" spans="1:15" ht="12.75">
      <c r="A371" s="23"/>
      <c r="B371" s="23"/>
      <c r="H371" s="19"/>
      <c r="I371" s="19"/>
      <c r="N371" s="24"/>
      <c r="O371" s="24"/>
    </row>
    <row r="372" spans="1:15" ht="12.75">
      <c r="A372" s="23"/>
      <c r="B372" s="23"/>
      <c r="H372" s="19"/>
      <c r="I372" s="19"/>
      <c r="N372" s="24"/>
      <c r="O372" s="24"/>
    </row>
    <row r="373" spans="1:15" ht="12.75">
      <c r="A373" s="23"/>
      <c r="B373" s="23"/>
      <c r="H373" s="19"/>
      <c r="I373" s="19"/>
      <c r="N373" s="24"/>
      <c r="O373" s="24"/>
    </row>
    <row r="374" spans="1:15" ht="12.75">
      <c r="A374" s="23"/>
      <c r="B374" s="23"/>
      <c r="H374" s="19"/>
      <c r="I374" s="19"/>
      <c r="N374" s="24"/>
      <c r="O374" s="24"/>
    </row>
    <row r="375" spans="1:15" ht="12.75">
      <c r="A375" s="23"/>
      <c r="B375" s="23"/>
      <c r="H375" s="19"/>
      <c r="I375" s="19"/>
      <c r="N375" s="24"/>
      <c r="O375" s="24"/>
    </row>
    <row r="376" spans="1:15" ht="12.75">
      <c r="A376" s="23"/>
      <c r="B376" s="23"/>
      <c r="H376" s="19"/>
      <c r="I376" s="19"/>
      <c r="N376" s="24"/>
      <c r="O376" s="24"/>
    </row>
    <row r="377" spans="1:15" ht="12.75">
      <c r="A377" s="23"/>
      <c r="B377" s="23"/>
      <c r="H377" s="19"/>
      <c r="I377" s="19"/>
      <c r="N377" s="24"/>
      <c r="O377" s="24"/>
    </row>
    <row r="378" spans="1:15" ht="12.75">
      <c r="A378" s="23"/>
      <c r="B378" s="23"/>
      <c r="H378" s="19"/>
      <c r="I378" s="19"/>
      <c r="N378" s="24"/>
      <c r="O378" s="24"/>
    </row>
    <row r="379" spans="1:15" ht="12.75">
      <c r="A379" s="23"/>
      <c r="B379" s="23"/>
      <c r="H379" s="19"/>
      <c r="I379" s="19"/>
      <c r="N379" s="24"/>
      <c r="O379" s="24"/>
    </row>
    <row r="380" spans="1:15" ht="12.75">
      <c r="A380" s="23"/>
      <c r="B380" s="23"/>
      <c r="H380" s="19"/>
      <c r="I380" s="19"/>
      <c r="N380" s="24"/>
      <c r="O380" s="24"/>
    </row>
    <row r="381" spans="1:15" ht="12.75">
      <c r="A381" s="23"/>
      <c r="B381" s="23"/>
      <c r="H381" s="19"/>
      <c r="I381" s="19"/>
      <c r="N381" s="24"/>
      <c r="O381" s="24"/>
    </row>
    <row r="382" spans="1:15" ht="12.75">
      <c r="A382" s="23"/>
      <c r="B382" s="23"/>
      <c r="H382" s="19"/>
      <c r="I382" s="19"/>
      <c r="N382" s="24"/>
      <c r="O382" s="24"/>
    </row>
    <row r="383" spans="1:15" ht="12.75">
      <c r="A383" s="23"/>
      <c r="B383" s="23"/>
      <c r="H383" s="19"/>
      <c r="I383" s="19"/>
      <c r="N383" s="24"/>
      <c r="O383" s="24"/>
    </row>
    <row r="384" spans="1:15" ht="12.75">
      <c r="A384" s="23"/>
      <c r="B384" s="23"/>
      <c r="H384" s="19"/>
      <c r="I384" s="19"/>
      <c r="N384" s="24"/>
      <c r="O384" s="24"/>
    </row>
    <row r="385" spans="1:15" ht="12.75">
      <c r="A385" s="23"/>
      <c r="B385" s="23"/>
      <c r="H385" s="19"/>
      <c r="I385" s="19"/>
      <c r="N385" s="24"/>
      <c r="O385" s="24"/>
    </row>
    <row r="386" spans="1:15" ht="12.75">
      <c r="A386" s="23"/>
      <c r="B386" s="23"/>
      <c r="H386" s="19"/>
      <c r="I386" s="19"/>
      <c r="N386" s="24"/>
      <c r="O386" s="24"/>
    </row>
    <row r="387" spans="1:15" ht="12.75">
      <c r="A387" s="23"/>
      <c r="B387" s="23"/>
      <c r="H387" s="19"/>
      <c r="I387" s="19"/>
      <c r="N387" s="24"/>
      <c r="O387" s="24"/>
    </row>
    <row r="388" spans="1:15" ht="12.75">
      <c r="A388" s="23"/>
      <c r="B388" s="23"/>
      <c r="H388" s="19"/>
      <c r="I388" s="19"/>
      <c r="N388" s="24"/>
      <c r="O388" s="24"/>
    </row>
    <row r="389" spans="1:15" ht="12.75">
      <c r="A389" s="23"/>
      <c r="B389" s="23"/>
      <c r="H389" s="19"/>
      <c r="I389" s="19"/>
      <c r="N389" s="24"/>
      <c r="O389" s="24"/>
    </row>
    <row r="390" spans="1:15" ht="12.75">
      <c r="A390" s="23"/>
      <c r="B390" s="23"/>
      <c r="H390" s="19"/>
      <c r="I390" s="19"/>
      <c r="N390" s="24"/>
      <c r="O390" s="24"/>
    </row>
    <row r="391" spans="1:15" ht="12.75">
      <c r="A391" s="23"/>
      <c r="B391" s="23"/>
      <c r="H391" s="19"/>
      <c r="I391" s="19"/>
      <c r="N391" s="24"/>
      <c r="O391" s="24"/>
    </row>
    <row r="392" spans="1:15" ht="12.75">
      <c r="A392" s="23"/>
      <c r="B392" s="23"/>
      <c r="H392" s="19"/>
      <c r="I392" s="19"/>
      <c r="N392" s="24"/>
      <c r="O392" s="24"/>
    </row>
    <row r="393" spans="1:15" ht="12.75">
      <c r="A393" s="23"/>
      <c r="B393" s="23"/>
      <c r="H393" s="19"/>
      <c r="I393" s="19"/>
      <c r="N393" s="24"/>
      <c r="O393" s="24"/>
    </row>
    <row r="394" spans="1:15" ht="12.75">
      <c r="A394" s="23"/>
      <c r="B394" s="23"/>
      <c r="H394" s="19"/>
      <c r="I394" s="19"/>
      <c r="N394" s="24"/>
      <c r="O394" s="24"/>
    </row>
    <row r="395" spans="1:15" ht="12.75">
      <c r="A395" s="23"/>
      <c r="B395" s="23"/>
      <c r="H395" s="19"/>
      <c r="I395" s="19"/>
      <c r="N395" s="24"/>
      <c r="O395" s="24"/>
    </row>
    <row r="396" spans="1:15" ht="12.75">
      <c r="A396" s="23"/>
      <c r="B396" s="23"/>
      <c r="H396" s="19"/>
      <c r="I396" s="19"/>
      <c r="N396" s="24"/>
      <c r="O396" s="24"/>
    </row>
    <row r="397" spans="1:15" ht="12.75">
      <c r="A397" s="23"/>
      <c r="B397" s="23"/>
      <c r="H397" s="19"/>
      <c r="I397" s="19"/>
      <c r="N397" s="24"/>
      <c r="O397" s="24"/>
    </row>
    <row r="398" spans="1:15" ht="12.75">
      <c r="A398" s="23"/>
      <c r="B398" s="23"/>
      <c r="H398" s="19"/>
      <c r="I398" s="19"/>
      <c r="N398" s="24"/>
      <c r="O398" s="24"/>
    </row>
    <row r="399" spans="1:15" ht="12.75">
      <c r="A399" s="23"/>
      <c r="B399" s="23"/>
      <c r="H399" s="19"/>
      <c r="I399" s="19"/>
      <c r="N399" s="24"/>
      <c r="O399" s="24"/>
    </row>
    <row r="400" spans="1:15" ht="12.75">
      <c r="A400" s="23"/>
      <c r="B400" s="23"/>
      <c r="H400" s="19"/>
      <c r="I400" s="19"/>
      <c r="N400" s="24"/>
      <c r="O400" s="24"/>
    </row>
    <row r="401" spans="1:15" ht="12.75">
      <c r="A401" s="23"/>
      <c r="B401" s="23"/>
      <c r="H401" s="19"/>
      <c r="I401" s="19"/>
      <c r="N401" s="24"/>
      <c r="O401" s="24"/>
    </row>
    <row r="402" spans="1:15" ht="12.75">
      <c r="A402" s="23"/>
      <c r="B402" s="23"/>
      <c r="H402" s="19"/>
      <c r="I402" s="19"/>
      <c r="N402" s="24"/>
      <c r="O402" s="24"/>
    </row>
    <row r="403" spans="1:15" ht="12.75">
      <c r="A403" s="23"/>
      <c r="B403" s="23"/>
      <c r="H403" s="19"/>
      <c r="I403" s="19"/>
      <c r="N403" s="24"/>
      <c r="O403" s="24"/>
    </row>
    <row r="404" spans="1:15" ht="12.75">
      <c r="A404" s="23"/>
      <c r="B404" s="23"/>
      <c r="H404" s="19"/>
      <c r="I404" s="19"/>
      <c r="N404" s="24"/>
      <c r="O404" s="24"/>
    </row>
    <row r="405" spans="1:15" ht="12.75">
      <c r="A405" s="23"/>
      <c r="B405" s="23"/>
      <c r="H405" s="19"/>
      <c r="I405" s="19"/>
      <c r="N405" s="24"/>
      <c r="O405" s="24"/>
    </row>
    <row r="406" spans="1:15" ht="12.75">
      <c r="A406" s="23"/>
      <c r="B406" s="23"/>
      <c r="H406" s="19"/>
      <c r="I406" s="19"/>
      <c r="N406" s="24"/>
      <c r="O406" s="24"/>
    </row>
    <row r="407" spans="1:15" ht="12.75">
      <c r="A407" s="23"/>
      <c r="B407" s="23"/>
      <c r="H407" s="19"/>
      <c r="I407" s="19"/>
      <c r="N407" s="24"/>
      <c r="O407" s="24"/>
    </row>
    <row r="408" spans="1:15" ht="12.75">
      <c r="A408" s="23"/>
      <c r="B408" s="23"/>
      <c r="H408" s="19"/>
      <c r="I408" s="19"/>
      <c r="N408" s="24"/>
      <c r="O408" s="24"/>
    </row>
    <row r="409" spans="1:15" ht="12.75">
      <c r="A409" s="23"/>
      <c r="B409" s="23"/>
      <c r="H409" s="19"/>
      <c r="I409" s="19"/>
      <c r="N409" s="24"/>
      <c r="O409" s="24"/>
    </row>
    <row r="410" spans="1:15" ht="12.75">
      <c r="A410" s="23"/>
      <c r="B410" s="23"/>
      <c r="H410" s="19"/>
      <c r="I410" s="19"/>
      <c r="N410" s="24"/>
      <c r="O410" s="24"/>
    </row>
    <row r="411" spans="1:15" ht="12.75">
      <c r="A411" s="23"/>
      <c r="B411" s="23"/>
      <c r="H411" s="19"/>
      <c r="I411" s="19"/>
      <c r="N411" s="24"/>
      <c r="O411" s="24"/>
    </row>
    <row r="412" spans="1:15" ht="12.75">
      <c r="A412" s="23"/>
      <c r="B412" s="23"/>
      <c r="H412" s="19"/>
      <c r="I412" s="19"/>
      <c r="N412" s="24"/>
      <c r="O412" s="24"/>
    </row>
    <row r="413" spans="1:15" ht="12.75">
      <c r="A413" s="23"/>
      <c r="B413" s="23"/>
      <c r="H413" s="19"/>
      <c r="I413" s="19"/>
      <c r="N413" s="24"/>
      <c r="O413" s="24"/>
    </row>
    <row r="414" spans="1:15" ht="12.75">
      <c r="A414" s="23"/>
      <c r="B414" s="23"/>
      <c r="H414" s="19"/>
      <c r="I414" s="19"/>
      <c r="N414" s="24"/>
      <c r="O414" s="24"/>
    </row>
    <row r="415" spans="1:15" ht="12.75">
      <c r="A415" s="23"/>
      <c r="B415" s="23"/>
      <c r="H415" s="19"/>
      <c r="I415" s="19"/>
      <c r="N415" s="24"/>
      <c r="O415" s="24"/>
    </row>
    <row r="416" spans="1:15" ht="12.75">
      <c r="A416" s="23"/>
      <c r="B416" s="23"/>
      <c r="H416" s="19"/>
      <c r="I416" s="19"/>
      <c r="N416" s="24"/>
      <c r="O416" s="24"/>
    </row>
    <row r="417" spans="1:15" ht="12.75">
      <c r="A417" s="23"/>
      <c r="B417" s="23"/>
      <c r="H417" s="19"/>
      <c r="I417" s="19"/>
      <c r="N417" s="24"/>
      <c r="O417" s="24"/>
    </row>
    <row r="418" spans="1:15" ht="12.75">
      <c r="A418" s="23"/>
      <c r="B418" s="23"/>
      <c r="H418" s="19"/>
      <c r="I418" s="19"/>
      <c r="N418" s="24"/>
      <c r="O418" s="24"/>
    </row>
    <row r="419" spans="1:15" ht="12.75">
      <c r="A419" s="23"/>
      <c r="B419" s="23"/>
      <c r="H419" s="19"/>
      <c r="I419" s="19"/>
      <c r="N419" s="24"/>
      <c r="O419" s="24"/>
    </row>
    <row r="420" spans="1:15" ht="12.75">
      <c r="A420" s="23"/>
      <c r="B420" s="23"/>
      <c r="H420" s="19"/>
      <c r="I420" s="19"/>
      <c r="N420" s="24"/>
      <c r="O420" s="24"/>
    </row>
    <row r="421" spans="1:15" ht="12.75">
      <c r="A421" s="23"/>
      <c r="B421" s="23"/>
      <c r="H421" s="19"/>
      <c r="I421" s="19"/>
      <c r="N421" s="24"/>
      <c r="O421" s="24"/>
    </row>
    <row r="422" spans="1:15" ht="12.75">
      <c r="A422" s="23"/>
      <c r="B422" s="23"/>
      <c r="H422" s="19"/>
      <c r="I422" s="19"/>
      <c r="N422" s="24"/>
      <c r="O422" s="24"/>
    </row>
    <row r="423" spans="1:15" ht="12.75">
      <c r="A423" s="23"/>
      <c r="B423" s="23"/>
      <c r="H423" s="19"/>
      <c r="I423" s="19"/>
      <c r="N423" s="24"/>
      <c r="O423" s="24"/>
    </row>
    <row r="424" spans="1:15" ht="12.75">
      <c r="A424" s="23"/>
      <c r="B424" s="23"/>
      <c r="H424" s="19"/>
      <c r="I424" s="19"/>
      <c r="N424" s="24"/>
      <c r="O424" s="24"/>
    </row>
    <row r="425" spans="1:15" ht="12.75">
      <c r="A425" s="23"/>
      <c r="B425" s="23"/>
      <c r="H425" s="19"/>
      <c r="I425" s="19"/>
      <c r="N425" s="24"/>
      <c r="O425" s="24"/>
    </row>
    <row r="426" spans="1:15" ht="12.75">
      <c r="A426" s="23"/>
      <c r="B426" s="23"/>
      <c r="H426" s="19"/>
      <c r="I426" s="19"/>
      <c r="N426" s="24"/>
      <c r="O426" s="24"/>
    </row>
    <row r="427" spans="1:15" ht="12.75">
      <c r="A427" s="23"/>
      <c r="B427" s="23"/>
      <c r="H427" s="19"/>
      <c r="I427" s="19"/>
      <c r="N427" s="24"/>
      <c r="O427" s="24"/>
    </row>
    <row r="428" spans="1:15" ht="12.75">
      <c r="A428" s="23"/>
      <c r="B428" s="23"/>
      <c r="H428" s="19"/>
      <c r="I428" s="19"/>
      <c r="N428" s="24"/>
      <c r="O428" s="24"/>
    </row>
    <row r="429" spans="1:15" ht="12.75">
      <c r="A429" s="23"/>
      <c r="B429" s="23"/>
      <c r="H429" s="19"/>
      <c r="I429" s="19"/>
      <c r="N429" s="24"/>
      <c r="O429" s="24"/>
    </row>
    <row r="430" spans="1:15" ht="12.75">
      <c r="A430" s="23"/>
      <c r="B430" s="23"/>
      <c r="H430" s="19"/>
      <c r="I430" s="19"/>
      <c r="N430" s="24"/>
      <c r="O430" s="24"/>
    </row>
    <row r="431" spans="1:15" ht="12.75">
      <c r="A431" s="23"/>
      <c r="B431" s="23"/>
      <c r="H431" s="19"/>
      <c r="I431" s="19"/>
      <c r="N431" s="24"/>
      <c r="O431" s="24"/>
    </row>
    <row r="432" spans="1:15" ht="12.75">
      <c r="A432" s="23"/>
      <c r="B432" s="23"/>
      <c r="H432" s="19"/>
      <c r="I432" s="19"/>
      <c r="N432" s="24"/>
      <c r="O432" s="24"/>
    </row>
    <row r="433" spans="1:15" ht="12.75">
      <c r="A433" s="23"/>
      <c r="B433" s="23"/>
      <c r="H433" s="19"/>
      <c r="I433" s="19"/>
      <c r="N433" s="24"/>
      <c r="O433" s="24"/>
    </row>
    <row r="434" spans="1:15" ht="12.75">
      <c r="A434" s="23"/>
      <c r="B434" s="23"/>
      <c r="H434" s="19"/>
      <c r="I434" s="19"/>
      <c r="N434" s="24"/>
      <c r="O434" s="24"/>
    </row>
    <row r="435" spans="1:15" ht="12.75">
      <c r="A435" s="23"/>
      <c r="B435" s="23"/>
      <c r="H435" s="19"/>
      <c r="I435" s="19"/>
      <c r="N435" s="24"/>
      <c r="O435" s="24"/>
    </row>
    <row r="436" spans="1:15" ht="12.75">
      <c r="A436" s="23"/>
      <c r="B436" s="23"/>
      <c r="H436" s="19"/>
      <c r="I436" s="19"/>
      <c r="N436" s="24"/>
      <c r="O436" s="24"/>
    </row>
    <row r="437" spans="1:15" ht="12.75">
      <c r="A437" s="23"/>
      <c r="B437" s="23"/>
      <c r="H437" s="19"/>
      <c r="I437" s="19"/>
      <c r="N437" s="24"/>
      <c r="O437" s="24"/>
    </row>
    <row r="438" spans="1:15" ht="12.75">
      <c r="A438" s="23"/>
      <c r="B438" s="23"/>
      <c r="H438" s="19"/>
      <c r="I438" s="19"/>
      <c r="N438" s="24"/>
      <c r="O438" s="24"/>
    </row>
    <row r="439" spans="1:15" ht="12.75">
      <c r="A439" s="23"/>
      <c r="B439" s="23"/>
      <c r="H439" s="19"/>
      <c r="I439" s="19"/>
      <c r="N439" s="24"/>
      <c r="O439" s="24"/>
    </row>
    <row r="440" spans="1:15" ht="12.75">
      <c r="A440" s="23"/>
      <c r="B440" s="23"/>
      <c r="H440" s="19"/>
      <c r="I440" s="19"/>
      <c r="N440" s="24"/>
      <c r="O440" s="24"/>
    </row>
    <row r="441" spans="1:15" ht="12.75">
      <c r="A441" s="23"/>
      <c r="B441" s="23"/>
      <c r="H441" s="19"/>
      <c r="I441" s="19"/>
      <c r="N441" s="24"/>
      <c r="O441" s="24"/>
    </row>
    <row r="442" spans="1:15" ht="12.75">
      <c r="A442" s="23"/>
      <c r="B442" s="23"/>
      <c r="H442" s="19"/>
      <c r="I442" s="19"/>
      <c r="N442" s="24"/>
      <c r="O442" s="24"/>
    </row>
    <row r="443" spans="1:15" ht="12.75">
      <c r="A443" s="23"/>
      <c r="B443" s="23"/>
      <c r="H443" s="19"/>
      <c r="I443" s="19"/>
      <c r="N443" s="24"/>
      <c r="O443" s="24"/>
    </row>
    <row r="444" spans="1:15" ht="12.75">
      <c r="A444" s="23"/>
      <c r="B444" s="23"/>
      <c r="H444" s="19"/>
      <c r="I444" s="19"/>
      <c r="N444" s="24"/>
      <c r="O444" s="24"/>
    </row>
    <row r="445" spans="1:15" ht="12.75">
      <c r="A445" s="23"/>
      <c r="B445" s="23"/>
      <c r="H445" s="19"/>
      <c r="I445" s="19"/>
      <c r="N445" s="24"/>
      <c r="O445" s="24"/>
    </row>
    <row r="446" spans="1:15" ht="12.75">
      <c r="A446" s="23"/>
      <c r="B446" s="23"/>
      <c r="H446" s="19"/>
      <c r="I446" s="19"/>
      <c r="N446" s="24"/>
      <c r="O446" s="24"/>
    </row>
    <row r="447" spans="1:15" ht="12.75">
      <c r="A447" s="23"/>
      <c r="B447" s="23"/>
      <c r="H447" s="19"/>
      <c r="I447" s="19"/>
      <c r="N447" s="24"/>
      <c r="O447" s="24"/>
    </row>
    <row r="448" spans="1:15" ht="12.75">
      <c r="A448" s="23"/>
      <c r="B448" s="23"/>
      <c r="H448" s="19"/>
      <c r="I448" s="19"/>
      <c r="N448" s="24"/>
      <c r="O448" s="24"/>
    </row>
    <row r="449" spans="1:15" ht="12.75">
      <c r="A449" s="23"/>
      <c r="B449" s="23"/>
      <c r="H449" s="19"/>
      <c r="I449" s="19"/>
      <c r="N449" s="24"/>
      <c r="O449" s="24"/>
    </row>
    <row r="450" spans="1:15" ht="12.75">
      <c r="A450" s="23"/>
      <c r="B450" s="23"/>
      <c r="H450" s="19"/>
      <c r="I450" s="19"/>
      <c r="N450" s="24"/>
      <c r="O450" s="24"/>
    </row>
    <row r="451" spans="1:15" ht="12.75">
      <c r="A451" s="23"/>
      <c r="B451" s="23"/>
      <c r="H451" s="19"/>
      <c r="I451" s="19"/>
      <c r="N451" s="24"/>
      <c r="O451" s="24"/>
    </row>
    <row r="452" spans="1:15" ht="12.75">
      <c r="A452" s="23"/>
      <c r="B452" s="23"/>
      <c r="H452" s="19"/>
      <c r="I452" s="19"/>
      <c r="N452" s="24"/>
      <c r="O452" s="24"/>
    </row>
    <row r="453" spans="1:15" ht="12.75">
      <c r="A453" s="23"/>
      <c r="B453" s="23"/>
      <c r="H453" s="19"/>
      <c r="I453" s="19"/>
      <c r="N453" s="24"/>
      <c r="O453" s="24"/>
    </row>
    <row r="454" spans="1:15" ht="12.75">
      <c r="A454" s="23"/>
      <c r="B454" s="23"/>
      <c r="H454" s="19"/>
      <c r="I454" s="19"/>
      <c r="N454" s="24"/>
      <c r="O454" s="24"/>
    </row>
    <row r="455" spans="1:15" ht="12.75">
      <c r="A455" s="23"/>
      <c r="B455" s="23"/>
      <c r="H455" s="19"/>
      <c r="I455" s="19"/>
      <c r="N455" s="24"/>
      <c r="O455" s="24"/>
    </row>
    <row r="456" spans="1:15" ht="12.75">
      <c r="A456" s="23"/>
      <c r="B456" s="23"/>
      <c r="H456" s="19"/>
      <c r="I456" s="19"/>
      <c r="N456" s="24"/>
      <c r="O456" s="24"/>
    </row>
    <row r="457" spans="1:15" ht="12.75">
      <c r="A457" s="23"/>
      <c r="B457" s="23"/>
      <c r="H457" s="19"/>
      <c r="I457" s="19"/>
      <c r="N457" s="24"/>
      <c r="O457" s="24"/>
    </row>
    <row r="458" spans="1:15" ht="12.75">
      <c r="A458" s="23"/>
      <c r="B458" s="23"/>
      <c r="H458" s="19"/>
      <c r="I458" s="19"/>
      <c r="N458" s="24"/>
      <c r="O458" s="24"/>
    </row>
    <row r="459" spans="1:15" ht="12.75">
      <c r="A459" s="23"/>
      <c r="B459" s="23"/>
      <c r="H459" s="19"/>
      <c r="I459" s="19"/>
      <c r="N459" s="24"/>
      <c r="O459" s="24"/>
    </row>
    <row r="460" spans="1:15" ht="12.75">
      <c r="A460" s="23"/>
      <c r="B460" s="23"/>
      <c r="H460" s="19"/>
      <c r="I460" s="19"/>
      <c r="N460" s="24"/>
      <c r="O460" s="24"/>
    </row>
    <row r="461" spans="1:15" ht="12.75">
      <c r="A461" s="23"/>
      <c r="B461" s="23"/>
      <c r="H461" s="19"/>
      <c r="I461" s="19"/>
      <c r="N461" s="24"/>
      <c r="O461" s="24"/>
    </row>
    <row r="462" spans="1:15" ht="12.75">
      <c r="A462" s="23"/>
      <c r="B462" s="23"/>
      <c r="H462" s="19"/>
      <c r="I462" s="19"/>
      <c r="N462" s="24"/>
      <c r="O462" s="24"/>
    </row>
    <row r="463" spans="1:15" ht="12.75">
      <c r="A463" s="23"/>
      <c r="B463" s="23"/>
      <c r="H463" s="19"/>
      <c r="I463" s="19"/>
      <c r="N463" s="24"/>
      <c r="O463" s="24"/>
    </row>
    <row r="464" spans="1:15" ht="12.75">
      <c r="A464" s="23"/>
      <c r="B464" s="23"/>
      <c r="H464" s="19"/>
      <c r="I464" s="19"/>
      <c r="N464" s="24"/>
      <c r="O464" s="24"/>
    </row>
    <row r="465" spans="1:15" ht="12.75">
      <c r="A465" s="23"/>
      <c r="B465" s="23"/>
      <c r="H465" s="19"/>
      <c r="I465" s="19"/>
      <c r="N465" s="24"/>
      <c r="O465" s="24"/>
    </row>
    <row r="466" spans="1:15" ht="12.75">
      <c r="A466" s="23"/>
      <c r="B466" s="23"/>
      <c r="H466" s="19"/>
      <c r="I466" s="19"/>
      <c r="N466" s="24"/>
      <c r="O466" s="24"/>
    </row>
    <row r="467" spans="1:15" ht="12.75">
      <c r="A467" s="23"/>
      <c r="B467" s="23"/>
      <c r="H467" s="19"/>
      <c r="I467" s="19"/>
      <c r="N467" s="24"/>
      <c r="O467" s="24"/>
    </row>
    <row r="468" spans="1:15" ht="12.75">
      <c r="A468" s="23"/>
      <c r="B468" s="23"/>
      <c r="H468" s="19"/>
      <c r="I468" s="19"/>
      <c r="N468" s="24"/>
      <c r="O468" s="24"/>
    </row>
    <row r="469" spans="1:15" ht="12.75">
      <c r="A469" s="23"/>
      <c r="B469" s="23"/>
      <c r="H469" s="19"/>
      <c r="I469" s="19"/>
      <c r="N469" s="24"/>
      <c r="O469" s="24"/>
    </row>
    <row r="470" spans="1:15" ht="12.75">
      <c r="A470" s="23"/>
      <c r="B470" s="23"/>
      <c r="H470" s="19"/>
      <c r="I470" s="19"/>
      <c r="N470" s="24"/>
      <c r="O470" s="24"/>
    </row>
    <row r="471" spans="1:15" ht="12.75">
      <c r="A471" s="23"/>
      <c r="B471" s="23"/>
      <c r="H471" s="19"/>
      <c r="I471" s="19"/>
      <c r="N471" s="24"/>
      <c r="O471" s="24"/>
    </row>
    <row r="472" spans="1:15" ht="12.75">
      <c r="A472" s="23"/>
      <c r="B472" s="23"/>
      <c r="H472" s="19"/>
      <c r="I472" s="19"/>
      <c r="N472" s="24"/>
      <c r="O472" s="24"/>
    </row>
    <row r="473" spans="1:15" ht="12.75">
      <c r="A473" s="23"/>
      <c r="B473" s="23"/>
      <c r="H473" s="19"/>
      <c r="I473" s="19"/>
      <c r="N473" s="24"/>
      <c r="O473" s="24"/>
    </row>
    <row r="474" spans="1:15" ht="12.75">
      <c r="A474" s="23"/>
      <c r="B474" s="23"/>
      <c r="H474" s="19"/>
      <c r="I474" s="19"/>
      <c r="N474" s="24"/>
      <c r="O474" s="24"/>
    </row>
    <row r="475" spans="1:15" ht="12.75">
      <c r="A475" s="23"/>
      <c r="B475" s="23"/>
      <c r="H475" s="19"/>
      <c r="I475" s="19"/>
      <c r="N475" s="24"/>
      <c r="O475" s="24"/>
    </row>
    <row r="476" spans="1:15" ht="12.75">
      <c r="A476" s="23"/>
      <c r="B476" s="23"/>
      <c r="H476" s="19"/>
      <c r="I476" s="19"/>
      <c r="N476" s="24"/>
      <c r="O476" s="24"/>
    </row>
    <row r="477" spans="1:15" ht="12.75">
      <c r="A477" s="23"/>
      <c r="B477" s="23"/>
      <c r="H477" s="19"/>
      <c r="I477" s="19"/>
      <c r="N477" s="24"/>
      <c r="O477" s="24"/>
    </row>
    <row r="478" spans="1:15" ht="12.75">
      <c r="A478" s="23"/>
      <c r="B478" s="23"/>
      <c r="H478" s="19"/>
      <c r="I478" s="19"/>
      <c r="N478" s="24"/>
      <c r="O478" s="24"/>
    </row>
    <row r="479" spans="1:15" ht="12.75">
      <c r="A479" s="23"/>
      <c r="B479" s="23"/>
      <c r="H479" s="19"/>
      <c r="I479" s="19"/>
      <c r="N479" s="24"/>
      <c r="O479" s="24"/>
    </row>
    <row r="480" spans="1:15" ht="12.75">
      <c r="A480" s="23"/>
      <c r="B480" s="23"/>
      <c r="H480" s="19"/>
      <c r="I480" s="19"/>
      <c r="N480" s="24"/>
      <c r="O480" s="24"/>
    </row>
    <row r="481" spans="1:15" ht="12.75">
      <c r="A481" s="23"/>
      <c r="B481" s="23"/>
      <c r="H481" s="19"/>
      <c r="I481" s="19"/>
      <c r="N481" s="24"/>
      <c r="O481" s="24"/>
    </row>
    <row r="482" spans="1:15" ht="12.75">
      <c r="A482" s="23"/>
      <c r="B482" s="23"/>
      <c r="H482" s="19"/>
      <c r="I482" s="19"/>
      <c r="N482" s="24"/>
      <c r="O482" s="24"/>
    </row>
    <row r="483" spans="1:15" ht="12.75">
      <c r="A483" s="23"/>
      <c r="B483" s="23"/>
      <c r="H483" s="19"/>
      <c r="I483" s="19"/>
      <c r="N483" s="24"/>
      <c r="O483" s="24"/>
    </row>
    <row r="484" spans="1:15" ht="12.75">
      <c r="A484" s="23"/>
      <c r="B484" s="23"/>
      <c r="H484" s="19"/>
      <c r="I484" s="19"/>
      <c r="N484" s="24"/>
      <c r="O484" s="24"/>
    </row>
    <row r="485" spans="1:15" ht="12.75">
      <c r="A485" s="23"/>
      <c r="B485" s="23"/>
      <c r="H485" s="19"/>
      <c r="I485" s="19"/>
      <c r="N485" s="24"/>
      <c r="O485" s="24"/>
    </row>
    <row r="486" spans="1:15" ht="12.75">
      <c r="A486" s="23"/>
      <c r="B486" s="23"/>
      <c r="H486" s="19"/>
      <c r="I486" s="19"/>
      <c r="N486" s="24"/>
      <c r="O486" s="24"/>
    </row>
    <row r="487" spans="1:15" ht="12.75">
      <c r="A487" s="23"/>
      <c r="B487" s="23"/>
      <c r="H487" s="19"/>
      <c r="I487" s="19"/>
      <c r="N487" s="24"/>
      <c r="O487" s="24"/>
    </row>
    <row r="488" spans="1:15" ht="12.75">
      <c r="A488" s="23"/>
      <c r="B488" s="23"/>
      <c r="H488" s="19"/>
      <c r="I488" s="19"/>
      <c r="N488" s="24"/>
      <c r="O488" s="24"/>
    </row>
    <row r="489" spans="1:15" ht="12.75">
      <c r="A489" s="23"/>
      <c r="B489" s="23"/>
      <c r="H489" s="19"/>
      <c r="I489" s="19"/>
      <c r="N489" s="24"/>
      <c r="O489" s="24"/>
    </row>
    <row r="490" spans="1:15" ht="12.75">
      <c r="A490" s="23"/>
      <c r="B490" s="23"/>
      <c r="H490" s="19"/>
      <c r="I490" s="19"/>
      <c r="N490" s="24"/>
      <c r="O490" s="24"/>
    </row>
    <row r="491" spans="1:15" ht="12.75">
      <c r="A491" s="23"/>
      <c r="B491" s="23"/>
      <c r="H491" s="19"/>
      <c r="I491" s="19"/>
      <c r="N491" s="24"/>
      <c r="O491" s="24"/>
    </row>
    <row r="492" spans="1:15" ht="12.75">
      <c r="A492" s="23"/>
      <c r="B492" s="23"/>
      <c r="H492" s="19"/>
      <c r="I492" s="19"/>
      <c r="N492" s="24"/>
      <c r="O492" s="24"/>
    </row>
    <row r="493" spans="1:15" ht="12.75">
      <c r="A493" s="23"/>
      <c r="B493" s="23"/>
      <c r="H493" s="19"/>
      <c r="I493" s="19"/>
      <c r="N493" s="24"/>
      <c r="O493" s="24"/>
    </row>
    <row r="494" spans="1:15" ht="12.75">
      <c r="A494" s="23"/>
      <c r="B494" s="23"/>
      <c r="H494" s="19"/>
      <c r="I494" s="19"/>
      <c r="N494" s="24"/>
      <c r="O494" s="24"/>
    </row>
    <row r="495" spans="1:15" ht="12.75">
      <c r="A495" s="23"/>
      <c r="B495" s="23"/>
      <c r="H495" s="19"/>
      <c r="I495" s="19"/>
      <c r="N495" s="24"/>
      <c r="O495" s="24"/>
    </row>
    <row r="496" spans="1:15" ht="12.75">
      <c r="A496" s="23"/>
      <c r="B496" s="23"/>
      <c r="H496" s="19"/>
      <c r="I496" s="19"/>
      <c r="N496" s="24"/>
      <c r="O496" s="24"/>
    </row>
    <row r="497" spans="1:15" ht="12.75">
      <c r="A497" s="23"/>
      <c r="B497" s="23"/>
      <c r="H497" s="19"/>
      <c r="I497" s="19"/>
      <c r="N497" s="24"/>
      <c r="O497" s="24"/>
    </row>
    <row r="498" spans="1:15" ht="12.75">
      <c r="A498" s="23"/>
      <c r="B498" s="23"/>
      <c r="H498" s="19"/>
      <c r="I498" s="19"/>
      <c r="N498" s="24"/>
      <c r="O498" s="24"/>
    </row>
    <row r="499" spans="1:15" ht="12.75">
      <c r="A499" s="23"/>
      <c r="B499" s="23"/>
      <c r="H499" s="19"/>
      <c r="I499" s="19"/>
      <c r="N499" s="24"/>
      <c r="O499" s="24"/>
    </row>
    <row r="500" spans="1:15" ht="12.75">
      <c r="A500" s="23"/>
      <c r="B500" s="23"/>
      <c r="H500" s="19"/>
      <c r="I500" s="19"/>
      <c r="N500" s="24"/>
      <c r="O500" s="24"/>
    </row>
    <row r="501" spans="1:15" ht="12.75">
      <c r="A501" s="23"/>
      <c r="B501" s="23"/>
      <c r="H501" s="19"/>
      <c r="I501" s="19"/>
      <c r="N501" s="24"/>
      <c r="O501" s="24"/>
    </row>
    <row r="502" spans="1:15" ht="12.75">
      <c r="A502" s="23"/>
      <c r="B502" s="23"/>
      <c r="H502" s="19"/>
      <c r="I502" s="19"/>
      <c r="N502" s="24"/>
      <c r="O502" s="24"/>
    </row>
    <row r="503" spans="1:15" ht="12.75">
      <c r="A503" s="23"/>
      <c r="B503" s="23"/>
      <c r="H503" s="19"/>
      <c r="I503" s="19"/>
      <c r="N503" s="24"/>
      <c r="O503" s="24"/>
    </row>
    <row r="504" spans="1:15" ht="12.75">
      <c r="A504" s="23"/>
      <c r="B504" s="23"/>
      <c r="H504" s="19"/>
      <c r="I504" s="19"/>
      <c r="N504" s="24"/>
      <c r="O504" s="24"/>
    </row>
    <row r="505" spans="1:15" ht="12.75">
      <c r="A505" s="23"/>
      <c r="B505" s="23"/>
      <c r="H505" s="19"/>
      <c r="I505" s="19"/>
      <c r="N505" s="24"/>
      <c r="O505" s="24"/>
    </row>
    <row r="506" spans="1:15" ht="12.75">
      <c r="A506" s="23"/>
      <c r="B506" s="23"/>
      <c r="H506" s="19"/>
      <c r="I506" s="19"/>
      <c r="N506" s="24"/>
      <c r="O506" s="24"/>
    </row>
    <row r="507" spans="1:15" ht="12.75">
      <c r="A507" s="23"/>
      <c r="B507" s="23"/>
      <c r="H507" s="19"/>
      <c r="I507" s="19"/>
      <c r="N507" s="24"/>
      <c r="O507" s="24"/>
    </row>
    <row r="508" spans="1:15" ht="12.75">
      <c r="A508" s="23"/>
      <c r="B508" s="23"/>
      <c r="H508" s="19"/>
      <c r="I508" s="19"/>
      <c r="N508" s="24"/>
      <c r="O508" s="24"/>
    </row>
    <row r="509" spans="1:15" ht="12.75">
      <c r="A509" s="23"/>
      <c r="B509" s="23"/>
      <c r="H509" s="19"/>
      <c r="I509" s="19"/>
      <c r="N509" s="24"/>
      <c r="O509" s="24"/>
    </row>
    <row r="510" spans="1:15" ht="12.75">
      <c r="A510" s="23"/>
      <c r="B510" s="23"/>
      <c r="H510" s="19"/>
      <c r="I510" s="19"/>
      <c r="N510" s="24"/>
      <c r="O510" s="24"/>
    </row>
    <row r="511" spans="1:15" ht="12.75">
      <c r="A511" s="23"/>
      <c r="B511" s="23"/>
      <c r="H511" s="19"/>
      <c r="I511" s="19"/>
      <c r="N511" s="24"/>
      <c r="O511" s="24"/>
    </row>
    <row r="512" spans="1:15" ht="12.75">
      <c r="A512" s="23"/>
      <c r="B512" s="23"/>
      <c r="H512" s="19"/>
      <c r="I512" s="19"/>
      <c r="N512" s="24"/>
      <c r="O512" s="24"/>
    </row>
    <row r="513" spans="1:15" ht="12.75">
      <c r="A513" s="23"/>
      <c r="B513" s="23"/>
      <c r="H513" s="19"/>
      <c r="I513" s="19"/>
      <c r="N513" s="24"/>
      <c r="O513" s="24"/>
    </row>
    <row r="514" spans="1:15" ht="12.75">
      <c r="A514" s="23"/>
      <c r="B514" s="23"/>
      <c r="H514" s="19"/>
      <c r="I514" s="19"/>
      <c r="N514" s="24"/>
      <c r="O514" s="24"/>
    </row>
    <row r="515" spans="1:15" ht="12.75">
      <c r="A515" s="23"/>
      <c r="B515" s="23"/>
      <c r="H515" s="19"/>
      <c r="I515" s="19"/>
      <c r="N515" s="24"/>
      <c r="O515" s="24"/>
    </row>
    <row r="516" spans="1:15" ht="12.75">
      <c r="A516" s="23"/>
      <c r="B516" s="23"/>
      <c r="H516" s="19"/>
      <c r="I516" s="19"/>
      <c r="N516" s="24"/>
      <c r="O516" s="24"/>
    </row>
    <row r="517" spans="1:15" ht="12.75">
      <c r="A517" s="23"/>
      <c r="B517" s="23"/>
      <c r="H517" s="19"/>
      <c r="I517" s="19"/>
      <c r="N517" s="24"/>
      <c r="O517" s="24"/>
    </row>
    <row r="518" spans="1:15" ht="12.75">
      <c r="A518" s="23"/>
      <c r="B518" s="23"/>
      <c r="H518" s="19"/>
      <c r="I518" s="19"/>
      <c r="N518" s="24"/>
      <c r="O518" s="24"/>
    </row>
    <row r="519" spans="1:15" ht="12.75">
      <c r="A519" s="23"/>
      <c r="B519" s="23"/>
      <c r="H519" s="19"/>
      <c r="I519" s="19"/>
      <c r="N519" s="24"/>
      <c r="O519" s="24"/>
    </row>
    <row r="520" spans="1:15" ht="12.75">
      <c r="A520" s="23"/>
      <c r="B520" s="23"/>
      <c r="H520" s="19"/>
      <c r="I520" s="19"/>
      <c r="N520" s="24"/>
      <c r="O520" s="24"/>
    </row>
    <row r="521" spans="1:15" ht="12.75">
      <c r="A521" s="23"/>
      <c r="B521" s="23"/>
      <c r="H521" s="19"/>
      <c r="I521" s="19"/>
      <c r="N521" s="24"/>
      <c r="O521" s="24"/>
    </row>
    <row r="522" spans="1:15" ht="12.75">
      <c r="A522" s="23"/>
      <c r="B522" s="23"/>
      <c r="H522" s="19"/>
      <c r="I522" s="19"/>
      <c r="N522" s="24"/>
      <c r="O522" s="24"/>
    </row>
    <row r="523" spans="1:15" ht="12.75">
      <c r="A523" s="23"/>
      <c r="B523" s="23"/>
      <c r="H523" s="19"/>
      <c r="I523" s="19"/>
      <c r="N523" s="24"/>
      <c r="O523" s="24"/>
    </row>
    <row r="524" spans="1:15" ht="12.75">
      <c r="A524" s="23"/>
      <c r="B524" s="23"/>
      <c r="H524" s="19"/>
      <c r="I524" s="19"/>
      <c r="N524" s="24"/>
      <c r="O524" s="24"/>
    </row>
    <row r="525" spans="1:15" ht="12.75">
      <c r="A525" s="23"/>
      <c r="B525" s="23"/>
      <c r="H525" s="19"/>
      <c r="I525" s="19"/>
      <c r="N525" s="24"/>
      <c r="O525" s="24"/>
    </row>
    <row r="526" spans="1:15" ht="12.75">
      <c r="A526" s="23"/>
      <c r="B526" s="23"/>
      <c r="H526" s="19"/>
      <c r="I526" s="19"/>
      <c r="N526" s="24"/>
      <c r="O526" s="24"/>
    </row>
    <row r="527" spans="1:15" ht="12.75">
      <c r="A527" s="23"/>
      <c r="B527" s="23"/>
      <c r="H527" s="19"/>
      <c r="I527" s="19"/>
      <c r="N527" s="24"/>
      <c r="O527" s="24"/>
    </row>
    <row r="528" spans="1:15" ht="12.75">
      <c r="A528" s="23"/>
      <c r="B528" s="23"/>
      <c r="H528" s="19"/>
      <c r="I528" s="19"/>
      <c r="N528" s="24"/>
      <c r="O528" s="24"/>
    </row>
    <row r="529" spans="1:15" ht="12.75">
      <c r="A529" s="23"/>
      <c r="B529" s="23"/>
      <c r="H529" s="19"/>
      <c r="I529" s="19"/>
      <c r="N529" s="24"/>
      <c r="O529" s="24"/>
    </row>
    <row r="530" spans="1:15" ht="12.75">
      <c r="A530" s="23"/>
      <c r="B530" s="23"/>
      <c r="H530" s="19"/>
      <c r="I530" s="19"/>
      <c r="N530" s="24"/>
      <c r="O530" s="24"/>
    </row>
    <row r="531" spans="1:15" ht="12.75">
      <c r="A531" s="23"/>
      <c r="B531" s="23"/>
      <c r="H531" s="19"/>
      <c r="I531" s="19"/>
      <c r="N531" s="24"/>
      <c r="O531" s="24"/>
    </row>
    <row r="532" spans="1:15" ht="12.75">
      <c r="A532" s="23"/>
      <c r="B532" s="23"/>
      <c r="H532" s="19"/>
      <c r="I532" s="19"/>
      <c r="N532" s="24"/>
      <c r="O532" s="24"/>
    </row>
    <row r="533" spans="1:15" ht="12.75">
      <c r="A533" s="23"/>
      <c r="B533" s="23"/>
      <c r="H533" s="19"/>
      <c r="I533" s="19"/>
      <c r="N533" s="24"/>
      <c r="O533" s="24"/>
    </row>
    <row r="534" spans="1:15" ht="12.75">
      <c r="A534" s="23"/>
      <c r="B534" s="23"/>
      <c r="H534" s="19"/>
      <c r="I534" s="19"/>
      <c r="N534" s="24"/>
      <c r="O534" s="24"/>
    </row>
    <row r="535" spans="1:15" ht="12.75">
      <c r="A535" s="23"/>
      <c r="B535" s="23"/>
      <c r="H535" s="19"/>
      <c r="I535" s="19"/>
      <c r="N535" s="24"/>
      <c r="O535" s="24"/>
    </row>
    <row r="536" spans="1:15" ht="12.75">
      <c r="A536" s="23"/>
      <c r="B536" s="23"/>
      <c r="H536" s="19"/>
      <c r="I536" s="19"/>
      <c r="N536" s="24"/>
      <c r="O536" s="24"/>
    </row>
    <row r="537" spans="1:15" ht="12.75">
      <c r="A537" s="23"/>
      <c r="B537" s="23"/>
      <c r="H537" s="19"/>
      <c r="I537" s="19"/>
      <c r="N537" s="24"/>
      <c r="O537" s="24"/>
    </row>
    <row r="538" spans="1:15" ht="12.75">
      <c r="A538" s="23"/>
      <c r="B538" s="23"/>
      <c r="H538" s="19"/>
      <c r="I538" s="19"/>
      <c r="N538" s="24"/>
      <c r="O538" s="24"/>
    </row>
    <row r="539" spans="1:15" ht="12.75">
      <c r="A539" s="23"/>
      <c r="B539" s="23"/>
      <c r="H539" s="19"/>
      <c r="I539" s="19"/>
      <c r="N539" s="24"/>
      <c r="O539" s="24"/>
    </row>
    <row r="540" spans="1:15" ht="12.75">
      <c r="A540" s="23"/>
      <c r="B540" s="23"/>
      <c r="H540" s="19"/>
      <c r="I540" s="19"/>
      <c r="N540" s="24"/>
      <c r="O540" s="24"/>
    </row>
    <row r="541" spans="1:15" ht="12.75">
      <c r="A541" s="23"/>
      <c r="B541" s="23"/>
      <c r="H541" s="19"/>
      <c r="I541" s="19"/>
      <c r="N541" s="24"/>
      <c r="O541" s="24"/>
    </row>
    <row r="542" spans="1:15" ht="12.75">
      <c r="A542" s="23"/>
      <c r="B542" s="23"/>
      <c r="H542" s="19"/>
      <c r="I542" s="19"/>
      <c r="N542" s="24"/>
      <c r="O542" s="24"/>
    </row>
    <row r="543" spans="1:15" ht="12.75">
      <c r="A543" s="23"/>
      <c r="B543" s="23"/>
      <c r="H543" s="19"/>
      <c r="I543" s="19"/>
      <c r="N543" s="24"/>
      <c r="O543" s="24"/>
    </row>
    <row r="544" spans="1:15" ht="12.75">
      <c r="A544" s="23"/>
      <c r="B544" s="23"/>
      <c r="H544" s="19"/>
      <c r="I544" s="19"/>
      <c r="N544" s="24"/>
      <c r="O544" s="24"/>
    </row>
    <row r="545" spans="1:15" ht="12.75">
      <c r="A545" s="23"/>
      <c r="B545" s="23"/>
      <c r="H545" s="19"/>
      <c r="I545" s="19"/>
      <c r="N545" s="24"/>
      <c r="O545" s="24"/>
    </row>
    <row r="546" spans="1:15" ht="12.75">
      <c r="A546" s="23"/>
      <c r="B546" s="23"/>
      <c r="H546" s="19"/>
      <c r="I546" s="19"/>
      <c r="N546" s="24"/>
      <c r="O546" s="24"/>
    </row>
    <row r="547" spans="1:15" ht="12.75">
      <c r="A547" s="23"/>
      <c r="B547" s="23"/>
      <c r="H547" s="19"/>
      <c r="I547" s="19"/>
      <c r="N547" s="24"/>
      <c r="O547" s="24"/>
    </row>
    <row r="548" spans="1:15" ht="12.75">
      <c r="A548" s="23"/>
      <c r="B548" s="23"/>
      <c r="H548" s="19"/>
      <c r="I548" s="19"/>
      <c r="N548" s="24"/>
      <c r="O548" s="24"/>
    </row>
    <row r="549" spans="1:15" ht="12.75">
      <c r="A549" s="23"/>
      <c r="B549" s="23"/>
      <c r="H549" s="19"/>
      <c r="I549" s="19"/>
      <c r="N549" s="24"/>
      <c r="O549" s="24"/>
    </row>
    <row r="550" spans="1:15" ht="12.75">
      <c r="A550" s="23"/>
      <c r="B550" s="23"/>
      <c r="H550" s="19"/>
      <c r="I550" s="19"/>
      <c r="N550" s="24"/>
      <c r="O550" s="24"/>
    </row>
    <row r="551" spans="1:15" ht="12.75">
      <c r="A551" s="23"/>
      <c r="B551" s="23"/>
      <c r="H551" s="19"/>
      <c r="I551" s="19"/>
      <c r="N551" s="24"/>
      <c r="O551" s="24"/>
    </row>
    <row r="552" spans="1:15" ht="12.75">
      <c r="A552" s="23"/>
      <c r="B552" s="23"/>
      <c r="H552" s="19"/>
      <c r="I552" s="19"/>
      <c r="N552" s="24"/>
      <c r="O552" s="24"/>
    </row>
    <row r="553" spans="1:15" ht="12.75">
      <c r="A553" s="23"/>
      <c r="B553" s="23"/>
      <c r="H553" s="19"/>
      <c r="I553" s="19"/>
      <c r="N553" s="24"/>
      <c r="O553" s="24"/>
    </row>
    <row r="554" spans="1:15" ht="12.75">
      <c r="A554" s="23"/>
      <c r="B554" s="23"/>
      <c r="H554" s="19"/>
      <c r="I554" s="19"/>
      <c r="N554" s="24"/>
      <c r="O554" s="24"/>
    </row>
    <row r="555" spans="1:15" ht="12.75">
      <c r="A555" s="23"/>
      <c r="B555" s="23"/>
      <c r="H555" s="19"/>
      <c r="I555" s="19"/>
      <c r="N555" s="24"/>
      <c r="O555" s="24"/>
    </row>
    <row r="556" spans="1:15" ht="12.75">
      <c r="A556" s="23"/>
      <c r="B556" s="23"/>
      <c r="H556" s="19"/>
      <c r="I556" s="19"/>
      <c r="N556" s="24"/>
      <c r="O556" s="24"/>
    </row>
    <row r="557" spans="1:15" ht="12.75">
      <c r="A557" s="23"/>
      <c r="B557" s="23"/>
      <c r="H557" s="19"/>
      <c r="I557" s="19"/>
      <c r="N557" s="24"/>
      <c r="O557" s="24"/>
    </row>
    <row r="558" spans="1:15" ht="12.75">
      <c r="A558" s="23"/>
      <c r="B558" s="23"/>
      <c r="H558" s="19"/>
      <c r="I558" s="19"/>
      <c r="N558" s="24"/>
      <c r="O558" s="24"/>
    </row>
    <row r="559" spans="1:15" ht="12.75">
      <c r="A559" s="23"/>
      <c r="B559" s="23"/>
      <c r="H559" s="19"/>
      <c r="I559" s="19"/>
      <c r="N559" s="24"/>
      <c r="O559" s="24"/>
    </row>
    <row r="560" spans="1:15" ht="12.75">
      <c r="A560" s="23"/>
      <c r="B560" s="23"/>
      <c r="H560" s="19"/>
      <c r="I560" s="19"/>
      <c r="N560" s="24"/>
      <c r="O560" s="24"/>
    </row>
    <row r="561" spans="1:15" ht="12.75">
      <c r="A561" s="23"/>
      <c r="B561" s="23"/>
      <c r="H561" s="19"/>
      <c r="I561" s="19"/>
      <c r="N561" s="24"/>
      <c r="O561" s="24"/>
    </row>
    <row r="562" spans="1:15" ht="12.75">
      <c r="A562" s="23"/>
      <c r="B562" s="23"/>
      <c r="H562" s="19"/>
      <c r="I562" s="19"/>
      <c r="N562" s="24"/>
      <c r="O562" s="24"/>
    </row>
    <row r="563" spans="1:15" ht="12.75">
      <c r="A563" s="23"/>
      <c r="B563" s="23"/>
      <c r="H563" s="19"/>
      <c r="I563" s="19"/>
      <c r="N563" s="24"/>
      <c r="O563" s="24"/>
    </row>
    <row r="564" spans="1:15" ht="12.75">
      <c r="A564" s="23"/>
      <c r="B564" s="23"/>
      <c r="H564" s="19"/>
      <c r="I564" s="19"/>
      <c r="N564" s="24"/>
      <c r="O564" s="24"/>
    </row>
    <row r="565" spans="1:15" ht="12.75">
      <c r="A565" s="23"/>
      <c r="B565" s="23"/>
      <c r="H565" s="19"/>
      <c r="I565" s="19"/>
      <c r="N565" s="24"/>
      <c r="O565" s="24"/>
    </row>
    <row r="566" spans="1:15" ht="12.75">
      <c r="A566" s="23"/>
      <c r="B566" s="23"/>
      <c r="H566" s="19"/>
      <c r="I566" s="19"/>
      <c r="N566" s="24"/>
      <c r="O566" s="24"/>
    </row>
    <row r="567" spans="1:15" ht="12.75">
      <c r="A567" s="23"/>
      <c r="B567" s="23"/>
      <c r="H567" s="19"/>
      <c r="I567" s="19"/>
      <c r="N567" s="24"/>
      <c r="O567" s="24"/>
    </row>
    <row r="568" spans="1:15" ht="12.75">
      <c r="A568" s="23"/>
      <c r="B568" s="23"/>
      <c r="H568" s="19"/>
      <c r="I568" s="19"/>
      <c r="N568" s="24"/>
      <c r="O568" s="24"/>
    </row>
    <row r="569" spans="1:15" ht="12.75">
      <c r="A569" s="23"/>
      <c r="B569" s="23"/>
      <c r="H569" s="19"/>
      <c r="I569" s="19"/>
      <c r="N569" s="24"/>
      <c r="O569" s="24"/>
    </row>
    <row r="570" spans="1:15" ht="12.75">
      <c r="A570" s="23"/>
      <c r="B570" s="23"/>
      <c r="H570" s="19"/>
      <c r="I570" s="19"/>
      <c r="N570" s="24"/>
      <c r="O570" s="24"/>
    </row>
    <row r="571" spans="1:15" ht="12.75">
      <c r="A571" s="23"/>
      <c r="B571" s="23"/>
      <c r="H571" s="19"/>
      <c r="I571" s="19"/>
      <c r="N571" s="24"/>
      <c r="O571" s="24"/>
    </row>
    <row r="572" spans="1:15" ht="12.75">
      <c r="A572" s="23"/>
      <c r="B572" s="23"/>
      <c r="H572" s="19"/>
      <c r="I572" s="19"/>
      <c r="N572" s="24"/>
      <c r="O572" s="24"/>
    </row>
    <row r="573" spans="1:15" ht="12.75">
      <c r="A573" s="23"/>
      <c r="B573" s="23"/>
      <c r="H573" s="19"/>
      <c r="I573" s="19"/>
      <c r="N573" s="24"/>
      <c r="O573" s="24"/>
    </row>
    <row r="574" spans="1:15" ht="12.75">
      <c r="A574" s="23"/>
      <c r="B574" s="23"/>
      <c r="H574" s="19"/>
      <c r="I574" s="19"/>
      <c r="N574" s="24"/>
      <c r="O574" s="24"/>
    </row>
    <row r="575" spans="1:15" ht="12.75">
      <c r="A575" s="23"/>
      <c r="B575" s="23"/>
      <c r="H575" s="19"/>
      <c r="I575" s="19"/>
      <c r="N575" s="24"/>
      <c r="O575" s="24"/>
    </row>
    <row r="576" spans="1:15" ht="12.75">
      <c r="A576" s="23"/>
      <c r="B576" s="23"/>
      <c r="H576" s="19"/>
      <c r="I576" s="19"/>
      <c r="N576" s="24"/>
      <c r="O576" s="24"/>
    </row>
    <row r="577" spans="1:15" ht="12.75">
      <c r="A577" s="23"/>
      <c r="B577" s="23"/>
      <c r="H577" s="19"/>
      <c r="I577" s="19"/>
      <c r="N577" s="24"/>
      <c r="O577" s="24"/>
    </row>
    <row r="578" spans="1:15" ht="12.75">
      <c r="A578" s="23"/>
      <c r="B578" s="23"/>
      <c r="H578" s="19"/>
      <c r="I578" s="19"/>
      <c r="N578" s="24"/>
      <c r="O578" s="24"/>
    </row>
    <row r="579" spans="1:15" ht="12.75">
      <c r="A579" s="23"/>
      <c r="B579" s="23"/>
      <c r="H579" s="19"/>
      <c r="I579" s="19"/>
      <c r="N579" s="24"/>
      <c r="O579" s="24"/>
    </row>
    <row r="580" spans="1:15" ht="12.75">
      <c r="A580" s="23"/>
      <c r="B580" s="23"/>
      <c r="H580" s="19"/>
      <c r="I580" s="19"/>
      <c r="N580" s="24"/>
      <c r="O580" s="24"/>
    </row>
    <row r="581" spans="1:15" ht="12.75">
      <c r="A581" s="23"/>
      <c r="B581" s="23"/>
      <c r="H581" s="19"/>
      <c r="I581" s="19"/>
      <c r="N581" s="24"/>
      <c r="O581" s="24"/>
    </row>
    <row r="582" spans="1:15" ht="12.75">
      <c r="A582" s="23"/>
      <c r="B582" s="23"/>
      <c r="H582" s="19"/>
      <c r="I582" s="19"/>
      <c r="N582" s="24"/>
      <c r="O582" s="24"/>
    </row>
    <row r="583" spans="1:15" ht="12.75">
      <c r="A583" s="23"/>
      <c r="B583" s="23"/>
      <c r="H583" s="19"/>
      <c r="I583" s="19"/>
      <c r="N583" s="24"/>
      <c r="O583" s="24"/>
    </row>
    <row r="584" spans="1:15" ht="12.75">
      <c r="A584" s="23"/>
      <c r="B584" s="23"/>
      <c r="H584" s="19"/>
      <c r="I584" s="19"/>
      <c r="N584" s="24"/>
      <c r="O584" s="24"/>
    </row>
    <row r="585" spans="1:15" ht="12.75">
      <c r="A585" s="23"/>
      <c r="B585" s="23"/>
      <c r="H585" s="19"/>
      <c r="I585" s="19"/>
      <c r="N585" s="24"/>
      <c r="O585" s="24"/>
    </row>
    <row r="586" spans="1:15" ht="12.75">
      <c r="A586" s="23"/>
      <c r="B586" s="23"/>
      <c r="H586" s="19"/>
      <c r="I586" s="19"/>
      <c r="N586" s="24"/>
      <c r="O586" s="24"/>
    </row>
    <row r="587" spans="1:15" ht="12.75">
      <c r="A587" s="23"/>
      <c r="B587" s="23"/>
      <c r="H587" s="19"/>
      <c r="I587" s="19"/>
      <c r="N587" s="24"/>
      <c r="O587" s="24"/>
    </row>
    <row r="588" spans="1:15" ht="12.75">
      <c r="A588" s="23"/>
      <c r="B588" s="23"/>
      <c r="H588" s="19"/>
      <c r="I588" s="19"/>
      <c r="N588" s="24"/>
      <c r="O588" s="24"/>
    </row>
    <row r="589" spans="1:15" ht="12.75">
      <c r="A589" s="23"/>
      <c r="B589" s="23"/>
      <c r="H589" s="19"/>
      <c r="I589" s="19"/>
      <c r="N589" s="24"/>
      <c r="O589" s="24"/>
    </row>
    <row r="590" spans="1:15" ht="12.75">
      <c r="A590" s="23"/>
      <c r="B590" s="23"/>
      <c r="H590" s="19"/>
      <c r="I590" s="19"/>
      <c r="N590" s="24"/>
      <c r="O590" s="24"/>
    </row>
    <row r="591" spans="1:15" ht="12.75">
      <c r="A591" s="23"/>
      <c r="B591" s="23"/>
      <c r="H591" s="19"/>
      <c r="I591" s="19"/>
      <c r="N591" s="24"/>
      <c r="O591" s="24"/>
    </row>
    <row r="592" spans="1:15" ht="12.75">
      <c r="A592" s="23"/>
      <c r="B592" s="23"/>
      <c r="H592" s="19"/>
      <c r="I592" s="19"/>
      <c r="N592" s="24"/>
      <c r="O592" s="24"/>
    </row>
    <row r="593" spans="1:15" ht="12.75">
      <c r="A593" s="23"/>
      <c r="B593" s="23"/>
      <c r="H593" s="19"/>
      <c r="I593" s="19"/>
      <c r="N593" s="24"/>
      <c r="O593" s="24"/>
    </row>
    <row r="594" spans="1:15" ht="12.75">
      <c r="A594" s="23"/>
      <c r="B594" s="23"/>
      <c r="H594" s="19"/>
      <c r="I594" s="19"/>
      <c r="N594" s="24"/>
      <c r="O594" s="24"/>
    </row>
    <row r="595" spans="1:15" ht="12.75">
      <c r="A595" s="23"/>
      <c r="B595" s="23"/>
      <c r="H595" s="19"/>
      <c r="I595" s="19"/>
      <c r="N595" s="24"/>
      <c r="O595" s="24"/>
    </row>
    <row r="596" spans="1:15" ht="12.75">
      <c r="A596" s="23"/>
      <c r="B596" s="23"/>
      <c r="H596" s="19"/>
      <c r="I596" s="19"/>
      <c r="N596" s="24"/>
      <c r="O596" s="24"/>
    </row>
    <row r="597" spans="1:15" ht="12.75">
      <c r="A597" s="23"/>
      <c r="B597" s="23"/>
      <c r="H597" s="19"/>
      <c r="I597" s="19"/>
      <c r="N597" s="24"/>
      <c r="O597" s="24"/>
    </row>
    <row r="598" spans="1:15" ht="12.75">
      <c r="A598" s="23"/>
      <c r="B598" s="23"/>
      <c r="H598" s="19"/>
      <c r="I598" s="19"/>
      <c r="N598" s="24"/>
      <c r="O598" s="24"/>
    </row>
    <row r="599" spans="1:15" ht="12.75">
      <c r="A599" s="23"/>
      <c r="B599" s="23"/>
      <c r="H599" s="19"/>
      <c r="I599" s="19"/>
      <c r="N599" s="24"/>
      <c r="O599" s="24"/>
    </row>
    <row r="600" spans="1:15" ht="12.75">
      <c r="A600" s="23"/>
      <c r="B600" s="23"/>
      <c r="H600" s="19"/>
      <c r="I600" s="19"/>
      <c r="N600" s="24"/>
      <c r="O600" s="24"/>
    </row>
    <row r="601" spans="1:15" ht="12.75">
      <c r="A601" s="23"/>
      <c r="B601" s="23"/>
      <c r="H601" s="19"/>
      <c r="I601" s="19"/>
      <c r="N601" s="24"/>
      <c r="O601" s="24"/>
    </row>
    <row r="602" spans="1:15" ht="12.75">
      <c r="A602" s="23"/>
      <c r="B602" s="23"/>
      <c r="H602" s="19"/>
      <c r="I602" s="19"/>
      <c r="N602" s="24"/>
      <c r="O602" s="24"/>
    </row>
    <row r="603" spans="1:15" ht="12.75">
      <c r="A603" s="23"/>
      <c r="B603" s="23"/>
      <c r="H603" s="19"/>
      <c r="I603" s="19"/>
      <c r="N603" s="24"/>
      <c r="O603" s="24"/>
    </row>
    <row r="604" spans="1:15" ht="12.75">
      <c r="A604" s="23"/>
      <c r="B604" s="23"/>
      <c r="H604" s="19"/>
      <c r="I604" s="19"/>
      <c r="N604" s="24"/>
      <c r="O604" s="24"/>
    </row>
    <row r="605" spans="1:15" ht="12.75">
      <c r="A605" s="23"/>
      <c r="B605" s="23"/>
      <c r="H605" s="19"/>
      <c r="I605" s="19"/>
      <c r="N605" s="24"/>
      <c r="O605" s="24"/>
    </row>
    <row r="606" spans="1:15" ht="12.75">
      <c r="A606" s="23"/>
      <c r="B606" s="23"/>
      <c r="H606" s="19"/>
      <c r="I606" s="19"/>
      <c r="N606" s="24"/>
      <c r="O606" s="24"/>
    </row>
    <row r="607" spans="1:15" ht="12.75">
      <c r="A607" s="23"/>
      <c r="B607" s="23"/>
      <c r="H607" s="19"/>
      <c r="I607" s="19"/>
      <c r="N607" s="24"/>
      <c r="O607" s="24"/>
    </row>
    <row r="608" spans="1:15" ht="12.75">
      <c r="A608" s="23"/>
      <c r="B608" s="23"/>
      <c r="H608" s="19"/>
      <c r="I608" s="19"/>
      <c r="N608" s="24"/>
      <c r="O608" s="24"/>
    </row>
    <row r="609" spans="1:15" ht="12.75">
      <c r="A609" s="23"/>
      <c r="B609" s="23"/>
      <c r="H609" s="19"/>
      <c r="I609" s="19"/>
      <c r="N609" s="24"/>
      <c r="O609" s="24"/>
    </row>
    <row r="610" spans="1:15" ht="12.75">
      <c r="A610" s="23"/>
      <c r="B610" s="23"/>
      <c r="H610" s="19"/>
      <c r="I610" s="19"/>
      <c r="N610" s="24"/>
      <c r="O610" s="24"/>
    </row>
    <row r="611" spans="1:15" ht="12.75">
      <c r="A611" s="23"/>
      <c r="B611" s="23"/>
      <c r="H611" s="19"/>
      <c r="I611" s="19"/>
      <c r="N611" s="24"/>
      <c r="O611" s="24"/>
    </row>
    <row r="612" spans="1:15" ht="12.75">
      <c r="A612" s="23"/>
      <c r="B612" s="23"/>
      <c r="H612" s="19"/>
      <c r="I612" s="19"/>
      <c r="N612" s="24"/>
      <c r="O612" s="24"/>
    </row>
    <row r="613" spans="1:15" ht="12.75">
      <c r="A613" s="23"/>
      <c r="B613" s="23"/>
      <c r="H613" s="19"/>
      <c r="I613" s="19"/>
      <c r="N613" s="24"/>
      <c r="O613" s="24"/>
    </row>
    <row r="614" spans="1:15" ht="12.75">
      <c r="A614" s="23"/>
      <c r="B614" s="23"/>
      <c r="H614" s="19"/>
      <c r="I614" s="19"/>
      <c r="N614" s="24"/>
      <c r="O614" s="24"/>
    </row>
    <row r="615" spans="1:15" ht="12.75">
      <c r="A615" s="23"/>
      <c r="B615" s="23"/>
      <c r="H615" s="19"/>
      <c r="I615" s="19"/>
      <c r="N615" s="24"/>
      <c r="O615" s="24"/>
    </row>
    <row r="616" spans="1:15" ht="12.75">
      <c r="A616" s="23"/>
      <c r="B616" s="23"/>
      <c r="H616" s="19"/>
      <c r="I616" s="19"/>
      <c r="N616" s="24"/>
      <c r="O616" s="24"/>
    </row>
    <row r="617" spans="1:15" ht="12.75">
      <c r="A617" s="23"/>
      <c r="B617" s="23"/>
      <c r="H617" s="19"/>
      <c r="I617" s="19"/>
      <c r="N617" s="24"/>
      <c r="O617" s="24"/>
    </row>
    <row r="618" spans="1:15" ht="12.75">
      <c r="A618" s="23"/>
      <c r="B618" s="23"/>
      <c r="H618" s="19"/>
      <c r="I618" s="19"/>
      <c r="N618" s="24"/>
      <c r="O618" s="24"/>
    </row>
    <row r="619" spans="1:15" ht="12.75">
      <c r="A619" s="23"/>
      <c r="B619" s="23"/>
      <c r="H619" s="19"/>
      <c r="I619" s="19"/>
      <c r="N619" s="24"/>
      <c r="O619" s="24"/>
    </row>
    <row r="620" spans="1:15" ht="12.75">
      <c r="A620" s="23"/>
      <c r="B620" s="23"/>
      <c r="H620" s="19"/>
      <c r="I620" s="19"/>
      <c r="N620" s="24"/>
      <c r="O620" s="24"/>
    </row>
    <row r="621" spans="1:15" ht="12.75">
      <c r="A621" s="23"/>
      <c r="B621" s="23"/>
      <c r="H621" s="19"/>
      <c r="I621" s="19"/>
      <c r="N621" s="24"/>
      <c r="O621" s="24"/>
    </row>
    <row r="622" spans="1:15" ht="12.75">
      <c r="A622" s="23"/>
      <c r="B622" s="23"/>
      <c r="H622" s="19"/>
      <c r="I622" s="19"/>
      <c r="N622" s="24"/>
      <c r="O622" s="24"/>
    </row>
    <row r="623" spans="1:15" ht="12.75">
      <c r="A623" s="23"/>
      <c r="B623" s="23"/>
      <c r="H623" s="19"/>
      <c r="I623" s="19"/>
      <c r="N623" s="24"/>
      <c r="O623" s="24"/>
    </row>
    <row r="624" spans="1:15" ht="12.75">
      <c r="A624" s="23"/>
      <c r="B624" s="23"/>
      <c r="H624" s="19"/>
      <c r="I624" s="19"/>
      <c r="N624" s="24"/>
      <c r="O624" s="24"/>
    </row>
    <row r="625" spans="1:15" ht="12.75">
      <c r="A625" s="23"/>
      <c r="B625" s="23"/>
      <c r="H625" s="19"/>
      <c r="I625" s="19"/>
      <c r="N625" s="24"/>
      <c r="O625" s="24"/>
    </row>
    <row r="626" spans="1:15" ht="12.75">
      <c r="A626" s="23"/>
      <c r="B626" s="23"/>
      <c r="H626" s="19"/>
      <c r="I626" s="19"/>
      <c r="N626" s="24"/>
      <c r="O626" s="24"/>
    </row>
    <row r="627" spans="1:15" ht="12.75">
      <c r="A627" s="23"/>
      <c r="B627" s="23"/>
      <c r="H627" s="19"/>
      <c r="I627" s="19"/>
      <c r="N627" s="24"/>
      <c r="O627" s="24"/>
    </row>
    <row r="628" spans="1:15" ht="12.75">
      <c r="A628" s="23"/>
      <c r="B628" s="23"/>
      <c r="H628" s="19"/>
      <c r="I628" s="19"/>
      <c r="N628" s="24"/>
      <c r="O628" s="24"/>
    </row>
    <row r="629" spans="1:15" ht="12.75">
      <c r="A629" s="23"/>
      <c r="B629" s="23"/>
      <c r="H629" s="19"/>
      <c r="I629" s="19"/>
      <c r="N629" s="24"/>
      <c r="O629" s="24"/>
    </row>
    <row r="630" spans="1:15" ht="12.75">
      <c r="A630" s="23"/>
      <c r="B630" s="23"/>
      <c r="H630" s="19"/>
      <c r="I630" s="19"/>
      <c r="N630" s="24"/>
      <c r="O630" s="24"/>
    </row>
    <row r="631" spans="1:15" ht="12.75">
      <c r="A631" s="23"/>
      <c r="B631" s="23"/>
      <c r="H631" s="19"/>
      <c r="I631" s="19"/>
      <c r="N631" s="24"/>
      <c r="O631" s="24"/>
    </row>
    <row r="632" spans="1:15" ht="12.75">
      <c r="A632" s="23"/>
      <c r="B632" s="23"/>
      <c r="H632" s="19"/>
      <c r="I632" s="19"/>
      <c r="N632" s="24"/>
      <c r="O632" s="24"/>
    </row>
    <row r="633" spans="1:15" ht="12.75">
      <c r="A633" s="23"/>
      <c r="B633" s="23"/>
      <c r="H633" s="19"/>
      <c r="I633" s="19"/>
      <c r="N633" s="24"/>
      <c r="O633" s="24"/>
    </row>
    <row r="634" spans="1:15" ht="12.75">
      <c r="A634" s="23"/>
      <c r="B634" s="23"/>
      <c r="H634" s="19"/>
      <c r="I634" s="19"/>
      <c r="N634" s="24"/>
      <c r="O634" s="24"/>
    </row>
    <row r="635" spans="1:15" ht="12.75">
      <c r="A635" s="23"/>
      <c r="B635" s="23"/>
      <c r="H635" s="19"/>
      <c r="I635" s="19"/>
      <c r="N635" s="24"/>
      <c r="O635" s="24"/>
    </row>
    <row r="636" spans="1:15" ht="12.75">
      <c r="A636" s="23"/>
      <c r="B636" s="23"/>
      <c r="H636" s="19"/>
      <c r="I636" s="19"/>
      <c r="N636" s="24"/>
      <c r="O636" s="24"/>
    </row>
    <row r="637" spans="1:15" ht="12.75">
      <c r="A637" s="23"/>
      <c r="B637" s="23"/>
      <c r="H637" s="19"/>
      <c r="I637" s="19"/>
      <c r="N637" s="24"/>
      <c r="O637" s="24"/>
    </row>
    <row r="638" spans="1:15" ht="12.75">
      <c r="A638" s="23"/>
      <c r="B638" s="23"/>
      <c r="H638" s="19"/>
      <c r="I638" s="19"/>
      <c r="N638" s="24"/>
      <c r="O638" s="24"/>
    </row>
    <row r="639" spans="1:15" ht="12.75">
      <c r="A639" s="23"/>
      <c r="B639" s="23"/>
      <c r="H639" s="19"/>
      <c r="I639" s="19"/>
      <c r="N639" s="24"/>
      <c r="O639" s="24"/>
    </row>
    <row r="640" spans="1:15" ht="12.75">
      <c r="A640" s="23"/>
      <c r="B640" s="23"/>
      <c r="H640" s="19"/>
      <c r="I640" s="19"/>
      <c r="N640" s="24"/>
      <c r="O640" s="24"/>
    </row>
    <row r="641" spans="1:15" ht="12.75">
      <c r="A641" s="23"/>
      <c r="B641" s="23"/>
      <c r="H641" s="19"/>
      <c r="I641" s="19"/>
      <c r="N641" s="24"/>
      <c r="O641" s="24"/>
    </row>
    <row r="642" spans="1:15" ht="12.75">
      <c r="A642" s="23"/>
      <c r="B642" s="23"/>
      <c r="H642" s="19"/>
      <c r="I642" s="19"/>
      <c r="N642" s="24"/>
      <c r="O642" s="24"/>
    </row>
    <row r="643" spans="1:15" ht="12.75">
      <c r="A643" s="23"/>
      <c r="B643" s="23"/>
      <c r="H643" s="19"/>
      <c r="I643" s="19"/>
      <c r="N643" s="24"/>
      <c r="O643" s="24"/>
    </row>
    <row r="644" spans="1:15" ht="12.75">
      <c r="A644" s="23"/>
      <c r="B644" s="23"/>
      <c r="H644" s="19"/>
      <c r="I644" s="19"/>
      <c r="N644" s="24"/>
      <c r="O644" s="24"/>
    </row>
    <row r="645" spans="1:15" ht="12.75">
      <c r="A645" s="23"/>
      <c r="B645" s="23"/>
      <c r="H645" s="19"/>
      <c r="I645" s="19"/>
      <c r="N645" s="24"/>
      <c r="O645" s="24"/>
    </row>
    <row r="646" spans="1:15" ht="12.75">
      <c r="A646" s="23"/>
      <c r="B646" s="23"/>
      <c r="H646" s="19"/>
      <c r="I646" s="19"/>
      <c r="N646" s="24"/>
      <c r="O646" s="24"/>
    </row>
    <row r="647" spans="1:15" ht="12.75">
      <c r="A647" s="23"/>
      <c r="B647" s="23"/>
      <c r="H647" s="19"/>
      <c r="I647" s="19"/>
      <c r="N647" s="24"/>
      <c r="O647" s="24"/>
    </row>
    <row r="648" spans="1:15" ht="12.75">
      <c r="A648" s="23"/>
      <c r="B648" s="23"/>
      <c r="H648" s="19"/>
      <c r="I648" s="19"/>
      <c r="N648" s="24"/>
      <c r="O648" s="24"/>
    </row>
    <row r="649" spans="1:15" ht="12.75">
      <c r="A649" s="23"/>
      <c r="B649" s="23"/>
      <c r="H649" s="19"/>
      <c r="I649" s="19"/>
      <c r="N649" s="24"/>
      <c r="O649" s="24"/>
    </row>
    <row r="650" spans="1:15" ht="12.75">
      <c r="A650" s="23"/>
      <c r="B650" s="23"/>
      <c r="H650" s="19"/>
      <c r="I650" s="19"/>
      <c r="N650" s="24"/>
      <c r="O650" s="24"/>
    </row>
    <row r="651" spans="1:15" ht="12.75">
      <c r="A651" s="23"/>
      <c r="B651" s="23"/>
      <c r="H651" s="19"/>
      <c r="I651" s="19"/>
      <c r="N651" s="24"/>
      <c r="O651" s="24"/>
    </row>
    <row r="652" spans="1:15" ht="12.75">
      <c r="A652" s="23"/>
      <c r="B652" s="23"/>
      <c r="H652" s="19"/>
      <c r="I652" s="19"/>
      <c r="N652" s="24"/>
      <c r="O652" s="24"/>
    </row>
    <row r="653" spans="1:15" ht="12.75">
      <c r="A653" s="23"/>
      <c r="B653" s="23"/>
      <c r="H653" s="19"/>
      <c r="I653" s="19"/>
      <c r="N653" s="24"/>
      <c r="O653" s="24"/>
    </row>
    <row r="654" spans="1:15" ht="12.75">
      <c r="A654" s="23"/>
      <c r="B654" s="23"/>
      <c r="H654" s="19"/>
      <c r="I654" s="19"/>
      <c r="N654" s="24"/>
      <c r="O654" s="24"/>
    </row>
    <row r="655" spans="1:15" ht="12.75">
      <c r="A655" s="23"/>
      <c r="B655" s="23"/>
      <c r="H655" s="19"/>
      <c r="I655" s="19"/>
      <c r="N655" s="24"/>
      <c r="O655" s="24"/>
    </row>
    <row r="656" spans="1:15" ht="12.75">
      <c r="A656" s="23"/>
      <c r="B656" s="23"/>
      <c r="H656" s="19"/>
      <c r="I656" s="19"/>
      <c r="N656" s="24"/>
      <c r="O656" s="24"/>
    </row>
    <row r="657" spans="1:15" ht="12.75">
      <c r="A657" s="23"/>
      <c r="B657" s="23"/>
      <c r="H657" s="19"/>
      <c r="I657" s="19"/>
      <c r="N657" s="24"/>
      <c r="O657" s="24"/>
    </row>
    <row r="658" spans="1:15" ht="12.75">
      <c r="A658" s="23"/>
      <c r="B658" s="23"/>
      <c r="H658" s="19"/>
      <c r="I658" s="19"/>
      <c r="N658" s="24"/>
      <c r="O658" s="24"/>
    </row>
    <row r="659" spans="1:15" ht="12.75">
      <c r="A659" s="23"/>
      <c r="B659" s="23"/>
      <c r="H659" s="19"/>
      <c r="I659" s="19"/>
      <c r="N659" s="24"/>
      <c r="O659" s="24"/>
    </row>
    <row r="660" spans="1:15" ht="12.75">
      <c r="A660" s="23"/>
      <c r="B660" s="23"/>
      <c r="H660" s="19"/>
      <c r="I660" s="19"/>
      <c r="N660" s="24"/>
      <c r="O660" s="24"/>
    </row>
    <row r="661" spans="1:15" ht="12.75">
      <c r="A661" s="23"/>
      <c r="B661" s="23"/>
      <c r="H661" s="19"/>
      <c r="I661" s="19"/>
      <c r="N661" s="24"/>
      <c r="O661" s="24"/>
    </row>
    <row r="662" spans="1:15" ht="12.75">
      <c r="A662" s="23"/>
      <c r="B662" s="23"/>
      <c r="H662" s="19"/>
      <c r="I662" s="19"/>
      <c r="N662" s="24"/>
      <c r="O662" s="24"/>
    </row>
    <row r="663" spans="1:15" ht="12.75">
      <c r="A663" s="23"/>
      <c r="B663" s="23"/>
      <c r="H663" s="19"/>
      <c r="I663" s="19"/>
      <c r="N663" s="24"/>
      <c r="O663" s="24"/>
    </row>
    <row r="664" spans="1:15" ht="12.75">
      <c r="A664" s="23"/>
      <c r="B664" s="23"/>
      <c r="H664" s="19"/>
      <c r="I664" s="19"/>
      <c r="N664" s="24"/>
      <c r="O664" s="24"/>
    </row>
    <row r="665" spans="1:15" ht="12.75">
      <c r="A665" s="23"/>
      <c r="B665" s="23"/>
      <c r="H665" s="19"/>
      <c r="I665" s="19"/>
      <c r="N665" s="24"/>
      <c r="O665" s="24"/>
    </row>
    <row r="666" spans="1:15" ht="12.75">
      <c r="A666" s="23"/>
      <c r="B666" s="23"/>
      <c r="H666" s="19"/>
      <c r="I666" s="19"/>
      <c r="N666" s="24"/>
      <c r="O666" s="24"/>
    </row>
    <row r="667" spans="1:15" ht="12.75">
      <c r="A667" s="23"/>
      <c r="B667" s="23"/>
      <c r="H667" s="19"/>
      <c r="I667" s="19"/>
      <c r="N667" s="24"/>
      <c r="O667" s="24"/>
    </row>
    <row r="668" spans="1:15" ht="12.75">
      <c r="A668" s="23"/>
      <c r="B668" s="23"/>
      <c r="H668" s="19"/>
      <c r="I668" s="19"/>
      <c r="N668" s="24"/>
      <c r="O668" s="24"/>
    </row>
    <row r="669" spans="1:15" ht="12.75">
      <c r="A669" s="23"/>
      <c r="B669" s="23"/>
      <c r="H669" s="19"/>
      <c r="I669" s="19"/>
      <c r="N669" s="24"/>
      <c r="O669" s="24"/>
    </row>
    <row r="670" spans="1:15" ht="12.75">
      <c r="A670" s="23"/>
      <c r="B670" s="23"/>
      <c r="H670" s="19"/>
      <c r="I670" s="19"/>
      <c r="N670" s="24"/>
      <c r="O670" s="24"/>
    </row>
    <row r="671" spans="1:15" ht="12.75">
      <c r="A671" s="23"/>
      <c r="B671" s="23"/>
      <c r="H671" s="19"/>
      <c r="I671" s="19"/>
      <c r="N671" s="24"/>
      <c r="O671" s="24"/>
    </row>
    <row r="672" spans="1:15" ht="12.75">
      <c r="A672" s="23"/>
      <c r="B672" s="23"/>
      <c r="H672" s="19"/>
      <c r="I672" s="19"/>
      <c r="N672" s="24"/>
      <c r="O672" s="24"/>
    </row>
    <row r="673" spans="1:15" ht="12.75">
      <c r="A673" s="23"/>
      <c r="B673" s="23"/>
      <c r="H673" s="19"/>
      <c r="I673" s="19"/>
      <c r="N673" s="24"/>
      <c r="O673" s="24"/>
    </row>
    <row r="674" spans="1:15" ht="12.75">
      <c r="A674" s="23"/>
      <c r="B674" s="23"/>
      <c r="H674" s="19"/>
      <c r="I674" s="19"/>
      <c r="N674" s="24"/>
      <c r="O674" s="24"/>
    </row>
    <row r="675" spans="1:15" ht="12.75">
      <c r="A675" s="23"/>
      <c r="B675" s="23"/>
      <c r="H675" s="19"/>
      <c r="I675" s="19"/>
      <c r="N675" s="24"/>
      <c r="O675" s="24"/>
    </row>
    <row r="676" spans="1:15" ht="12.75">
      <c r="A676" s="23"/>
      <c r="B676" s="23"/>
      <c r="H676" s="19"/>
      <c r="I676" s="19"/>
      <c r="N676" s="24"/>
      <c r="O676" s="24"/>
    </row>
    <row r="677" spans="1:15" ht="12.75">
      <c r="A677" s="23"/>
      <c r="B677" s="23"/>
      <c r="H677" s="19"/>
      <c r="I677" s="19"/>
      <c r="N677" s="24"/>
      <c r="O677" s="24"/>
    </row>
    <row r="678" spans="1:15" ht="12.75">
      <c r="A678" s="23"/>
      <c r="B678" s="23"/>
      <c r="H678" s="19"/>
      <c r="I678" s="19"/>
      <c r="N678" s="24"/>
      <c r="O678" s="24"/>
    </row>
    <row r="679" spans="1:15" ht="12.75">
      <c r="A679" s="23"/>
      <c r="B679" s="23"/>
      <c r="H679" s="19"/>
      <c r="I679" s="19"/>
      <c r="N679" s="24"/>
      <c r="O679" s="24"/>
    </row>
    <row r="680" spans="1:15" ht="12.75">
      <c r="A680" s="23"/>
      <c r="B680" s="23"/>
      <c r="H680" s="19"/>
      <c r="I680" s="19"/>
      <c r="N680" s="24"/>
      <c r="O680" s="24"/>
    </row>
    <row r="681" spans="1:15" ht="12.75">
      <c r="A681" s="23"/>
      <c r="B681" s="23"/>
      <c r="H681" s="19"/>
      <c r="I681" s="19"/>
      <c r="N681" s="24"/>
      <c r="O681" s="24"/>
    </row>
    <row r="682" spans="1:15" ht="12.75">
      <c r="A682" s="23"/>
      <c r="B682" s="23"/>
      <c r="H682" s="19"/>
      <c r="I682" s="19"/>
      <c r="N682" s="24"/>
      <c r="O682" s="24"/>
    </row>
    <row r="683" spans="1:15" ht="12.75">
      <c r="A683" s="23"/>
      <c r="B683" s="23"/>
      <c r="H683" s="19"/>
      <c r="I683" s="19"/>
      <c r="N683" s="24"/>
      <c r="O683" s="24"/>
    </row>
    <row r="684" spans="1:15" ht="12.75">
      <c r="A684" s="23"/>
      <c r="B684" s="23"/>
      <c r="H684" s="19"/>
      <c r="I684" s="19"/>
      <c r="N684" s="24"/>
      <c r="O684" s="24"/>
    </row>
    <row r="685" spans="1:15" ht="12.75">
      <c r="A685" s="23"/>
      <c r="B685" s="23"/>
      <c r="H685" s="19"/>
      <c r="I685" s="19"/>
      <c r="N685" s="24"/>
      <c r="O685" s="24"/>
    </row>
    <row r="686" spans="1:15" ht="12.75">
      <c r="A686" s="23"/>
      <c r="B686" s="23"/>
      <c r="H686" s="19"/>
      <c r="I686" s="19"/>
      <c r="N686" s="24"/>
      <c r="O686" s="24"/>
    </row>
    <row r="687" spans="1:15" ht="12.75">
      <c r="A687" s="23"/>
      <c r="B687" s="23"/>
      <c r="H687" s="19"/>
      <c r="I687" s="19"/>
      <c r="N687" s="24"/>
      <c r="O687" s="24"/>
    </row>
    <row r="688" spans="1:15" ht="12.75">
      <c r="A688" s="23"/>
      <c r="B688" s="23"/>
      <c r="H688" s="19"/>
      <c r="I688" s="19"/>
      <c r="N688" s="24"/>
      <c r="O688" s="24"/>
    </row>
    <row r="689" spans="1:15" ht="12.75">
      <c r="A689" s="23"/>
      <c r="B689" s="23"/>
      <c r="H689" s="19"/>
      <c r="I689" s="19"/>
      <c r="N689" s="24"/>
      <c r="O689" s="24"/>
    </row>
    <row r="690" spans="1:15" ht="12.75">
      <c r="A690" s="23"/>
      <c r="B690" s="23"/>
      <c r="H690" s="19"/>
      <c r="I690" s="19"/>
      <c r="N690" s="24"/>
      <c r="O690" s="24"/>
    </row>
    <row r="691" spans="1:15" ht="12.75">
      <c r="A691" s="23"/>
      <c r="B691" s="23"/>
      <c r="H691" s="19"/>
      <c r="I691" s="19"/>
      <c r="N691" s="24"/>
      <c r="O691" s="24"/>
    </row>
    <row r="692" spans="1:15" ht="12.75">
      <c r="A692" s="23"/>
      <c r="B692" s="23"/>
      <c r="H692" s="19"/>
      <c r="I692" s="19"/>
      <c r="N692" s="24"/>
      <c r="O692" s="24"/>
    </row>
    <row r="693" spans="1:15" ht="12.75">
      <c r="A693" s="23"/>
      <c r="B693" s="23"/>
      <c r="H693" s="19"/>
      <c r="I693" s="19"/>
      <c r="N693" s="24"/>
      <c r="O693" s="24"/>
    </row>
    <row r="694" spans="1:15" ht="12.75">
      <c r="A694" s="23"/>
      <c r="B694" s="23"/>
      <c r="H694" s="19"/>
      <c r="I694" s="19"/>
      <c r="N694" s="24"/>
      <c r="O694" s="24"/>
    </row>
    <row r="695" spans="1:15" ht="12.75">
      <c r="A695" s="23"/>
      <c r="B695" s="23"/>
      <c r="H695" s="19"/>
      <c r="I695" s="19"/>
      <c r="N695" s="24"/>
      <c r="O695" s="24"/>
    </row>
    <row r="696" spans="1:15" ht="12.75">
      <c r="A696" s="23"/>
      <c r="B696" s="23"/>
      <c r="H696" s="19"/>
      <c r="I696" s="19"/>
      <c r="N696" s="24"/>
      <c r="O696" s="24"/>
    </row>
    <row r="697" spans="1:15" ht="12.75">
      <c r="A697" s="23"/>
      <c r="B697" s="23"/>
      <c r="H697" s="19"/>
      <c r="I697" s="19"/>
      <c r="N697" s="24"/>
      <c r="O697" s="24"/>
    </row>
    <row r="698" spans="1:15" ht="12.75">
      <c r="A698" s="23"/>
      <c r="B698" s="23"/>
      <c r="H698" s="19"/>
      <c r="I698" s="19"/>
      <c r="N698" s="24"/>
      <c r="O698" s="24"/>
    </row>
    <row r="699" spans="1:15" ht="12.75">
      <c r="A699" s="23"/>
      <c r="B699" s="23"/>
      <c r="H699" s="19"/>
      <c r="I699" s="19"/>
      <c r="N699" s="24"/>
      <c r="O699" s="24"/>
    </row>
    <row r="700" spans="1:15" ht="12.75">
      <c r="A700" s="23"/>
      <c r="B700" s="23"/>
      <c r="H700" s="19"/>
      <c r="I700" s="19"/>
      <c r="N700" s="24"/>
      <c r="O700" s="24"/>
    </row>
    <row r="701" spans="1:15" ht="12.75">
      <c r="A701" s="23"/>
      <c r="B701" s="23"/>
      <c r="H701" s="19"/>
      <c r="I701" s="19"/>
      <c r="N701" s="24"/>
      <c r="O701" s="24"/>
    </row>
    <row r="702" spans="1:15" ht="12.75">
      <c r="A702" s="23"/>
      <c r="B702" s="23"/>
      <c r="H702" s="19"/>
      <c r="I702" s="19"/>
      <c r="N702" s="24"/>
      <c r="O702" s="24"/>
    </row>
    <row r="703" spans="1:15" ht="12.75">
      <c r="A703" s="23"/>
      <c r="B703" s="23"/>
      <c r="H703" s="19"/>
      <c r="I703" s="19"/>
      <c r="N703" s="24"/>
      <c r="O703" s="24"/>
    </row>
    <row r="704" spans="1:15" ht="12.75">
      <c r="A704" s="23"/>
      <c r="B704" s="23"/>
      <c r="H704" s="19"/>
      <c r="I704" s="19"/>
      <c r="N704" s="24"/>
      <c r="O704" s="24"/>
    </row>
    <row r="705" spans="1:15" ht="12.75">
      <c r="A705" s="23"/>
      <c r="B705" s="23"/>
      <c r="H705" s="19"/>
      <c r="I705" s="19"/>
      <c r="N705" s="24"/>
      <c r="O705" s="24"/>
    </row>
    <row r="706" spans="1:15" ht="12.75">
      <c r="A706" s="23"/>
      <c r="B706" s="23"/>
      <c r="H706" s="19"/>
      <c r="I706" s="19"/>
      <c r="N706" s="24"/>
      <c r="O706" s="24"/>
    </row>
    <row r="707" spans="1:15" ht="12.75">
      <c r="A707" s="23"/>
      <c r="B707" s="23"/>
      <c r="H707" s="19"/>
      <c r="I707" s="19"/>
      <c r="N707" s="24"/>
      <c r="O707" s="24"/>
    </row>
    <row r="708" spans="1:15" ht="12.75">
      <c r="A708" s="23"/>
      <c r="B708" s="23"/>
      <c r="H708" s="19"/>
      <c r="I708" s="19"/>
      <c r="N708" s="24"/>
      <c r="O708" s="24"/>
    </row>
    <row r="709" spans="1:15" ht="12.75">
      <c r="A709" s="23"/>
      <c r="B709" s="23"/>
      <c r="H709" s="19"/>
      <c r="I709" s="19"/>
      <c r="N709" s="24"/>
      <c r="O709" s="24"/>
    </row>
    <row r="710" spans="1:15" ht="12.75">
      <c r="A710" s="23"/>
      <c r="B710" s="23"/>
      <c r="H710" s="19"/>
      <c r="I710" s="19"/>
      <c r="N710" s="24"/>
      <c r="O710" s="24"/>
    </row>
    <row r="711" spans="1:15" ht="12.75">
      <c r="A711" s="23"/>
      <c r="B711" s="23"/>
      <c r="H711" s="19"/>
      <c r="I711" s="19"/>
      <c r="N711" s="24"/>
      <c r="O711" s="24"/>
    </row>
    <row r="712" spans="1:15" ht="12.75">
      <c r="A712" s="23"/>
      <c r="B712" s="23"/>
      <c r="H712" s="19"/>
      <c r="I712" s="19"/>
      <c r="N712" s="24"/>
      <c r="O712" s="24"/>
    </row>
    <row r="713" spans="1:15" ht="12.75">
      <c r="A713" s="23"/>
      <c r="B713" s="23"/>
      <c r="H713" s="19"/>
      <c r="I713" s="19"/>
      <c r="N713" s="24"/>
      <c r="O713" s="24"/>
    </row>
    <row r="714" spans="1:15" ht="12.75">
      <c r="A714" s="23"/>
      <c r="B714" s="23"/>
      <c r="H714" s="19"/>
      <c r="I714" s="19"/>
      <c r="N714" s="24"/>
      <c r="O714" s="24"/>
    </row>
    <row r="715" spans="1:15" ht="12.75">
      <c r="A715" s="23"/>
      <c r="B715" s="23"/>
      <c r="H715" s="19"/>
      <c r="I715" s="19"/>
      <c r="N715" s="24"/>
      <c r="O715" s="24"/>
    </row>
    <row r="716" spans="1:15" ht="12.75">
      <c r="A716" s="23"/>
      <c r="B716" s="23"/>
      <c r="H716" s="19"/>
      <c r="I716" s="19"/>
      <c r="N716" s="24"/>
      <c r="O716" s="24"/>
    </row>
    <row r="717" spans="1:15" ht="12.75">
      <c r="A717" s="23"/>
      <c r="B717" s="23"/>
      <c r="H717" s="19"/>
      <c r="I717" s="19"/>
      <c r="N717" s="24"/>
      <c r="O717" s="24"/>
    </row>
    <row r="718" spans="1:15" ht="12.75">
      <c r="A718" s="23"/>
      <c r="B718" s="23"/>
      <c r="H718" s="19"/>
      <c r="I718" s="19"/>
      <c r="N718" s="24"/>
      <c r="O718" s="24"/>
    </row>
    <row r="719" spans="1:15" ht="12.75">
      <c r="A719" s="23"/>
      <c r="B719" s="23"/>
      <c r="H719" s="19"/>
      <c r="I719" s="19"/>
      <c r="N719" s="24"/>
      <c r="O719" s="24"/>
    </row>
    <row r="720" spans="1:15" ht="12.75">
      <c r="A720" s="23"/>
      <c r="B720" s="23"/>
      <c r="H720" s="19"/>
      <c r="I720" s="19"/>
      <c r="N720" s="24"/>
      <c r="O720" s="24"/>
    </row>
    <row r="721" spans="1:15" ht="12.75">
      <c r="A721" s="23"/>
      <c r="B721" s="23"/>
      <c r="H721" s="19"/>
      <c r="I721" s="19"/>
      <c r="N721" s="24"/>
      <c r="O721" s="24"/>
    </row>
    <row r="722" spans="1:15" ht="12.75">
      <c r="A722" s="23"/>
      <c r="B722" s="23"/>
      <c r="H722" s="19"/>
      <c r="I722" s="19"/>
      <c r="N722" s="24"/>
      <c r="O722" s="24"/>
    </row>
    <row r="723" spans="1:15" ht="12.75">
      <c r="A723" s="23"/>
      <c r="B723" s="23"/>
      <c r="H723" s="19"/>
      <c r="I723" s="19"/>
      <c r="N723" s="24"/>
      <c r="O723" s="24"/>
    </row>
    <row r="724" spans="1:15" ht="12.75">
      <c r="A724" s="23"/>
      <c r="B724" s="23"/>
      <c r="H724" s="19"/>
      <c r="I724" s="19"/>
      <c r="N724" s="24"/>
      <c r="O724" s="24"/>
    </row>
    <row r="725" spans="1:15" ht="12.75">
      <c r="A725" s="23"/>
      <c r="B725" s="23"/>
      <c r="H725" s="19"/>
      <c r="I725" s="19"/>
      <c r="N725" s="24"/>
      <c r="O725" s="24"/>
    </row>
    <row r="726" spans="1:15" ht="12.75">
      <c r="A726" s="23"/>
      <c r="B726" s="23"/>
      <c r="H726" s="19"/>
      <c r="I726" s="19"/>
      <c r="N726" s="24"/>
      <c r="O726" s="24"/>
    </row>
    <row r="727" spans="1:15" ht="12.75">
      <c r="A727" s="23"/>
      <c r="B727" s="23"/>
      <c r="H727" s="19"/>
      <c r="I727" s="19"/>
      <c r="N727" s="24"/>
      <c r="O727" s="24"/>
    </row>
    <row r="728" spans="1:15" ht="12.75">
      <c r="A728" s="23"/>
      <c r="B728" s="23"/>
      <c r="H728" s="19"/>
      <c r="I728" s="19"/>
      <c r="N728" s="24"/>
      <c r="O728" s="24"/>
    </row>
    <row r="729" spans="1:15" ht="12.75">
      <c r="A729" s="23"/>
      <c r="B729" s="23"/>
      <c r="H729" s="19"/>
      <c r="I729" s="19"/>
      <c r="N729" s="24"/>
      <c r="O729" s="24"/>
    </row>
    <row r="730" spans="1:15" ht="12.75">
      <c r="A730" s="23"/>
      <c r="B730" s="23"/>
      <c r="H730" s="19"/>
      <c r="I730" s="19"/>
      <c r="N730" s="24"/>
      <c r="O730" s="24"/>
    </row>
    <row r="731" spans="1:15" ht="12.75">
      <c r="A731" s="23"/>
      <c r="B731" s="23"/>
      <c r="H731" s="19"/>
      <c r="I731" s="19"/>
      <c r="N731" s="24"/>
      <c r="O731" s="24"/>
    </row>
    <row r="732" spans="1:15" ht="12.75">
      <c r="A732" s="23"/>
      <c r="B732" s="23"/>
      <c r="H732" s="19"/>
      <c r="I732" s="19"/>
      <c r="N732" s="24"/>
      <c r="O732" s="24"/>
    </row>
    <row r="733" spans="1:15" ht="12.75">
      <c r="A733" s="23"/>
      <c r="B733" s="23"/>
      <c r="H733" s="19"/>
      <c r="I733" s="19"/>
      <c r="N733" s="24"/>
      <c r="O733" s="24"/>
    </row>
    <row r="734" spans="1:15" ht="12.75">
      <c r="A734" s="23"/>
      <c r="B734" s="23"/>
      <c r="H734" s="19"/>
      <c r="I734" s="19"/>
      <c r="N734" s="24"/>
      <c r="O734" s="24"/>
    </row>
    <row r="735" spans="1:15" ht="12.75">
      <c r="A735" s="23"/>
      <c r="B735" s="23"/>
      <c r="H735" s="19"/>
      <c r="I735" s="19"/>
      <c r="N735" s="24"/>
      <c r="O735" s="24"/>
    </row>
    <row r="736" spans="1:15" ht="12.75">
      <c r="A736" s="23"/>
      <c r="B736" s="23"/>
      <c r="H736" s="19"/>
      <c r="I736" s="19"/>
      <c r="N736" s="24"/>
      <c r="O736" s="24"/>
    </row>
    <row r="737" spans="1:15" ht="12.75">
      <c r="A737" s="23"/>
      <c r="B737" s="23"/>
      <c r="H737" s="19"/>
      <c r="I737" s="19"/>
      <c r="N737" s="24"/>
      <c r="O737" s="24"/>
    </row>
    <row r="738" spans="1:15" ht="12.75">
      <c r="A738" s="23"/>
      <c r="B738" s="23"/>
      <c r="H738" s="19"/>
      <c r="I738" s="19"/>
      <c r="N738" s="24"/>
      <c r="O738" s="24"/>
    </row>
    <row r="739" spans="1:15" ht="12.75">
      <c r="A739" s="23"/>
      <c r="B739" s="23"/>
      <c r="H739" s="19"/>
      <c r="I739" s="19"/>
      <c r="N739" s="24"/>
      <c r="O739" s="24"/>
    </row>
    <row r="740" spans="1:15" ht="12.75">
      <c r="A740" s="23"/>
      <c r="B740" s="23"/>
      <c r="H740" s="19"/>
      <c r="I740" s="19"/>
      <c r="N740" s="24"/>
      <c r="O740" s="24"/>
    </row>
    <row r="741" spans="1:15" ht="12.75">
      <c r="A741" s="23"/>
      <c r="B741" s="23"/>
      <c r="H741" s="19"/>
      <c r="I741" s="19"/>
      <c r="N741" s="24"/>
      <c r="O741" s="24"/>
    </row>
    <row r="742" spans="1:15" ht="12.75">
      <c r="A742" s="23"/>
      <c r="B742" s="23"/>
      <c r="H742" s="19"/>
      <c r="I742" s="19"/>
      <c r="N742" s="24"/>
      <c r="O742" s="24"/>
    </row>
    <row r="743" spans="1:15" ht="12.75">
      <c r="A743" s="23"/>
      <c r="B743" s="23"/>
      <c r="H743" s="19"/>
      <c r="I743" s="19"/>
      <c r="N743" s="24"/>
      <c r="O743" s="24"/>
    </row>
    <row r="744" spans="1:15" ht="12.75">
      <c r="A744" s="23"/>
      <c r="B744" s="23"/>
      <c r="H744" s="19"/>
      <c r="I744" s="19"/>
      <c r="N744" s="24"/>
      <c r="O744" s="24"/>
    </row>
    <row r="745" spans="1:15" ht="12.75">
      <c r="A745" s="23"/>
      <c r="B745" s="23"/>
      <c r="H745" s="19"/>
      <c r="I745" s="19"/>
      <c r="N745" s="24"/>
      <c r="O745" s="24"/>
    </row>
    <row r="746" spans="1:15" ht="12.75">
      <c r="A746" s="23"/>
      <c r="B746" s="23"/>
      <c r="H746" s="19"/>
      <c r="I746" s="19"/>
      <c r="N746" s="24"/>
      <c r="O746" s="24"/>
    </row>
    <row r="747" spans="1:15" ht="12.75">
      <c r="A747" s="23"/>
      <c r="B747" s="23"/>
      <c r="H747" s="19"/>
      <c r="I747" s="19"/>
      <c r="N747" s="24"/>
      <c r="O747" s="24"/>
    </row>
    <row r="748" spans="1:15" ht="12.75">
      <c r="A748" s="23"/>
      <c r="B748" s="23"/>
      <c r="H748" s="19"/>
      <c r="I748" s="19"/>
      <c r="N748" s="24"/>
      <c r="O748" s="24"/>
    </row>
    <row r="749" spans="1:15" ht="12.75">
      <c r="A749" s="23"/>
      <c r="B749" s="23"/>
      <c r="H749" s="19"/>
      <c r="I749" s="19"/>
      <c r="N749" s="24"/>
      <c r="O749" s="24"/>
    </row>
    <row r="750" spans="1:15" ht="12.75">
      <c r="A750" s="23"/>
      <c r="B750" s="23"/>
      <c r="H750" s="19"/>
      <c r="I750" s="19"/>
      <c r="N750" s="24"/>
      <c r="O750" s="24"/>
    </row>
    <row r="751" spans="1:15" ht="12.75">
      <c r="A751" s="23"/>
      <c r="B751" s="23"/>
      <c r="H751" s="19"/>
      <c r="I751" s="19"/>
      <c r="N751" s="24"/>
      <c r="O751" s="24"/>
    </row>
    <row r="752" spans="1:15" ht="12.75">
      <c r="A752" s="23"/>
      <c r="B752" s="23"/>
      <c r="H752" s="19"/>
      <c r="I752" s="19"/>
      <c r="N752" s="24"/>
      <c r="O752" s="24"/>
    </row>
    <row r="753" spans="1:15" ht="12.75">
      <c r="A753" s="23"/>
      <c r="B753" s="23"/>
      <c r="H753" s="19"/>
      <c r="I753" s="19"/>
      <c r="N753" s="24"/>
      <c r="O753" s="24"/>
    </row>
    <row r="754" spans="1:15" ht="12.75">
      <c r="A754" s="23"/>
      <c r="B754" s="23"/>
      <c r="H754" s="19"/>
      <c r="I754" s="19"/>
      <c r="N754" s="24"/>
      <c r="O754" s="24"/>
    </row>
    <row r="755" spans="1:15" ht="12.75">
      <c r="A755" s="23"/>
      <c r="B755" s="23"/>
      <c r="H755" s="19"/>
      <c r="I755" s="19"/>
      <c r="N755" s="24"/>
      <c r="O755" s="24"/>
    </row>
    <row r="756" spans="1:15" ht="12.75">
      <c r="A756" s="23"/>
      <c r="B756" s="23"/>
      <c r="H756" s="19"/>
      <c r="I756" s="19"/>
      <c r="N756" s="24"/>
      <c r="O756" s="24"/>
    </row>
    <row r="757" spans="1:15" ht="12.75">
      <c r="A757" s="23"/>
      <c r="B757" s="23"/>
      <c r="H757" s="19"/>
      <c r="I757" s="19"/>
      <c r="N757" s="24"/>
      <c r="O757" s="24"/>
    </row>
    <row r="758" spans="1:15" ht="12.75">
      <c r="A758" s="23"/>
      <c r="B758" s="23"/>
      <c r="H758" s="19"/>
      <c r="I758" s="19"/>
      <c r="N758" s="24"/>
      <c r="O758" s="24"/>
    </row>
    <row r="759" spans="1:15" ht="12.75">
      <c r="A759" s="23"/>
      <c r="B759" s="23"/>
      <c r="H759" s="19"/>
      <c r="I759" s="19"/>
      <c r="N759" s="24"/>
      <c r="O759" s="24"/>
    </row>
    <row r="760" spans="1:15" ht="12.75">
      <c r="A760" s="23"/>
      <c r="B760" s="23"/>
      <c r="H760" s="19"/>
      <c r="I760" s="19"/>
      <c r="N760" s="24"/>
      <c r="O760" s="24"/>
    </row>
    <row r="761" spans="1:15" ht="12.75">
      <c r="A761" s="23"/>
      <c r="B761" s="23"/>
      <c r="H761" s="19"/>
      <c r="I761" s="19"/>
      <c r="N761" s="24"/>
      <c r="O761" s="24"/>
    </row>
    <row r="762" spans="1:15" ht="12.75">
      <c r="A762" s="23"/>
      <c r="B762" s="23"/>
      <c r="H762" s="19"/>
      <c r="I762" s="19"/>
      <c r="N762" s="24"/>
      <c r="O762" s="24"/>
    </row>
    <row r="763" spans="1:15" ht="12.75">
      <c r="A763" s="23"/>
      <c r="B763" s="23"/>
      <c r="H763" s="19"/>
      <c r="I763" s="19"/>
      <c r="N763" s="24"/>
      <c r="O763" s="24"/>
    </row>
    <row r="764" spans="1:15" ht="12.75">
      <c r="A764" s="23"/>
      <c r="B764" s="23"/>
      <c r="H764" s="19"/>
      <c r="I764" s="19"/>
      <c r="N764" s="24"/>
      <c r="O764" s="24"/>
    </row>
    <row r="765" spans="1:15" ht="12.75">
      <c r="A765" s="23"/>
      <c r="B765" s="23"/>
      <c r="H765" s="19"/>
      <c r="I765" s="19"/>
      <c r="N765" s="24"/>
      <c r="O765" s="24"/>
    </row>
    <row r="766" spans="1:15" ht="12.75">
      <c r="A766" s="23"/>
      <c r="B766" s="23"/>
      <c r="H766" s="19"/>
      <c r="I766" s="19"/>
      <c r="N766" s="24"/>
      <c r="O766" s="24"/>
    </row>
    <row r="767" spans="1:15" ht="12.75">
      <c r="A767" s="23"/>
      <c r="B767" s="23"/>
      <c r="H767" s="19"/>
      <c r="I767" s="19"/>
      <c r="N767" s="24"/>
      <c r="O767" s="24"/>
    </row>
    <row r="768" spans="1:15" ht="12.75">
      <c r="A768" s="23"/>
      <c r="B768" s="23"/>
      <c r="H768" s="19"/>
      <c r="I768" s="19"/>
      <c r="N768" s="24"/>
      <c r="O768" s="24"/>
    </row>
    <row r="769" spans="1:15" ht="12.75">
      <c r="A769" s="23"/>
      <c r="B769" s="23"/>
      <c r="H769" s="19"/>
      <c r="I769" s="19"/>
      <c r="N769" s="24"/>
      <c r="O769" s="24"/>
    </row>
    <row r="770" spans="1:15" ht="12.75">
      <c r="A770" s="23"/>
      <c r="B770" s="23"/>
      <c r="H770" s="19"/>
      <c r="I770" s="19"/>
      <c r="N770" s="24"/>
      <c r="O770" s="24"/>
    </row>
    <row r="771" spans="1:15" ht="12.75">
      <c r="A771" s="23"/>
      <c r="B771" s="23"/>
      <c r="H771" s="19"/>
      <c r="I771" s="19"/>
      <c r="N771" s="24"/>
      <c r="O771" s="24"/>
    </row>
    <row r="772" spans="1:15" ht="12.75">
      <c r="A772" s="23"/>
      <c r="B772" s="23"/>
      <c r="H772" s="19"/>
      <c r="I772" s="19"/>
      <c r="N772" s="24"/>
      <c r="O772" s="24"/>
    </row>
    <row r="773" spans="1:15" ht="12.75">
      <c r="A773" s="23"/>
      <c r="B773" s="23"/>
      <c r="H773" s="19"/>
      <c r="I773" s="19"/>
      <c r="N773" s="24"/>
      <c r="O773" s="24"/>
    </row>
    <row r="774" spans="1:15" ht="12.75">
      <c r="A774" s="23"/>
      <c r="B774" s="23"/>
      <c r="H774" s="19"/>
      <c r="I774" s="19"/>
      <c r="N774" s="24"/>
      <c r="O774" s="24"/>
    </row>
    <row r="775" spans="1:15" ht="12.75">
      <c r="A775" s="23"/>
      <c r="B775" s="23"/>
      <c r="H775" s="19"/>
      <c r="I775" s="19"/>
      <c r="N775" s="24"/>
      <c r="O775" s="24"/>
    </row>
    <row r="776" spans="1:15" ht="12.75">
      <c r="A776" s="23"/>
      <c r="B776" s="23"/>
      <c r="H776" s="19"/>
      <c r="I776" s="19"/>
      <c r="N776" s="24"/>
      <c r="O776" s="24"/>
    </row>
    <row r="777" spans="1:15" ht="12.75">
      <c r="A777" s="23"/>
      <c r="B777" s="23"/>
      <c r="H777" s="19"/>
      <c r="I777" s="19"/>
      <c r="N777" s="24"/>
      <c r="O777" s="24"/>
    </row>
    <row r="778" spans="1:15" ht="12.75">
      <c r="A778" s="23"/>
      <c r="B778" s="23"/>
      <c r="H778" s="19"/>
      <c r="I778" s="19"/>
      <c r="N778" s="24"/>
      <c r="O778" s="24"/>
    </row>
    <row r="779" spans="1:15" ht="12.75">
      <c r="A779" s="23"/>
      <c r="B779" s="23"/>
      <c r="H779" s="19"/>
      <c r="I779" s="19"/>
      <c r="N779" s="24"/>
      <c r="O779" s="24"/>
    </row>
    <row r="780" spans="1:15" ht="12.75">
      <c r="A780" s="23"/>
      <c r="B780" s="23"/>
      <c r="H780" s="19"/>
      <c r="I780" s="19"/>
      <c r="N780" s="24"/>
      <c r="O780" s="24"/>
    </row>
    <row r="781" spans="1:15" ht="12.75">
      <c r="A781" s="23"/>
      <c r="B781" s="23"/>
      <c r="H781" s="19"/>
      <c r="I781" s="19"/>
      <c r="N781" s="24"/>
      <c r="O781" s="24"/>
    </row>
    <row r="782" spans="1:15" ht="12.75">
      <c r="A782" s="23"/>
      <c r="B782" s="23"/>
      <c r="H782" s="19"/>
      <c r="I782" s="19"/>
      <c r="N782" s="24"/>
      <c r="O782" s="24"/>
    </row>
    <row r="783" spans="1:15" ht="12.75">
      <c r="A783" s="23"/>
      <c r="B783" s="23"/>
      <c r="H783" s="19"/>
      <c r="I783" s="19"/>
      <c r="N783" s="24"/>
      <c r="O783" s="24"/>
    </row>
    <row r="784" spans="1:15" ht="12.75">
      <c r="A784" s="23"/>
      <c r="B784" s="23"/>
      <c r="H784" s="19"/>
      <c r="I784" s="19"/>
      <c r="N784" s="24"/>
      <c r="O784" s="24"/>
    </row>
    <row r="785" spans="1:15" ht="12.75">
      <c r="A785" s="23"/>
      <c r="B785" s="23"/>
      <c r="H785" s="19"/>
      <c r="I785" s="19"/>
      <c r="N785" s="24"/>
      <c r="O785" s="24"/>
    </row>
    <row r="786" spans="1:15" ht="12.75">
      <c r="A786" s="23"/>
      <c r="B786" s="23"/>
      <c r="H786" s="19"/>
      <c r="I786" s="19"/>
      <c r="N786" s="24"/>
      <c r="O786" s="24"/>
    </row>
    <row r="787" spans="1:15" ht="12.75">
      <c r="A787" s="23"/>
      <c r="B787" s="23"/>
      <c r="H787" s="19"/>
      <c r="I787" s="19"/>
      <c r="N787" s="24"/>
      <c r="O787" s="24"/>
    </row>
    <row r="788" spans="1:15" ht="12.75">
      <c r="A788" s="23"/>
      <c r="B788" s="23"/>
      <c r="H788" s="19"/>
      <c r="I788" s="19"/>
      <c r="N788" s="24"/>
      <c r="O788" s="24"/>
    </row>
    <row r="789" spans="1:15" ht="12.75">
      <c r="A789" s="23"/>
      <c r="B789" s="23"/>
      <c r="H789" s="19"/>
      <c r="I789" s="19"/>
      <c r="N789" s="24"/>
      <c r="O789" s="24"/>
    </row>
    <row r="790" spans="1:15" ht="12.75">
      <c r="A790" s="23"/>
      <c r="B790" s="23"/>
      <c r="H790" s="19"/>
      <c r="I790" s="19"/>
      <c r="N790" s="24"/>
      <c r="O790" s="24"/>
    </row>
    <row r="791" spans="1:15" ht="12.75">
      <c r="A791" s="23"/>
      <c r="B791" s="23"/>
      <c r="H791" s="19"/>
      <c r="I791" s="19"/>
      <c r="N791" s="24"/>
      <c r="O791" s="24"/>
    </row>
    <row r="792" spans="1:15" ht="12.75">
      <c r="A792" s="23"/>
      <c r="B792" s="23"/>
      <c r="H792" s="19"/>
      <c r="I792" s="19"/>
      <c r="N792" s="24"/>
      <c r="O792" s="24"/>
    </row>
    <row r="793" spans="1:15" ht="12.75">
      <c r="A793" s="23"/>
      <c r="B793" s="23"/>
      <c r="H793" s="19"/>
      <c r="I793" s="19"/>
      <c r="N793" s="24"/>
      <c r="O793" s="24"/>
    </row>
    <row r="794" spans="1:15" ht="12.75">
      <c r="A794" s="23"/>
      <c r="B794" s="23"/>
      <c r="H794" s="19"/>
      <c r="I794" s="19"/>
      <c r="N794" s="24"/>
      <c r="O794" s="24"/>
    </row>
    <row r="795" spans="1:15" ht="12.75">
      <c r="A795" s="23"/>
      <c r="B795" s="23"/>
      <c r="H795" s="19"/>
      <c r="I795" s="19"/>
      <c r="N795" s="24"/>
      <c r="O795" s="24"/>
    </row>
    <row r="796" spans="1:15" ht="12.75">
      <c r="A796" s="23"/>
      <c r="B796" s="23"/>
      <c r="H796" s="19"/>
      <c r="I796" s="19"/>
      <c r="N796" s="24"/>
      <c r="O796" s="24"/>
    </row>
    <row r="797" spans="1:15" ht="12.75">
      <c r="A797" s="23"/>
      <c r="B797" s="23"/>
      <c r="H797" s="19"/>
      <c r="I797" s="19"/>
      <c r="N797" s="24"/>
      <c r="O797" s="24"/>
    </row>
    <row r="798" spans="1:15" ht="12.75">
      <c r="A798" s="23"/>
      <c r="B798" s="23"/>
      <c r="H798" s="19"/>
      <c r="I798" s="19"/>
      <c r="N798" s="24"/>
      <c r="O798" s="24"/>
    </row>
    <row r="799" spans="1:15" ht="12.75">
      <c r="A799" s="23"/>
      <c r="B799" s="23"/>
      <c r="H799" s="19"/>
      <c r="I799" s="19"/>
      <c r="N799" s="24"/>
      <c r="O799" s="24"/>
    </row>
    <row r="800" spans="1:15" ht="12.75">
      <c r="A800" s="23"/>
      <c r="B800" s="23"/>
      <c r="H800" s="19"/>
      <c r="I800" s="19"/>
      <c r="N800" s="24"/>
      <c r="O800" s="24"/>
    </row>
    <row r="801" spans="1:15" ht="12.75">
      <c r="A801" s="23"/>
      <c r="B801" s="23"/>
      <c r="H801" s="19"/>
      <c r="I801" s="19"/>
      <c r="N801" s="24"/>
      <c r="O801" s="24"/>
    </row>
    <row r="802" spans="1:15" ht="12.75">
      <c r="A802" s="23"/>
      <c r="B802" s="23"/>
      <c r="H802" s="19"/>
      <c r="I802" s="19"/>
      <c r="N802" s="24"/>
      <c r="O802" s="24"/>
    </row>
    <row r="803" spans="1:15" ht="12.75">
      <c r="A803" s="23"/>
      <c r="B803" s="23"/>
      <c r="H803" s="19"/>
      <c r="I803" s="19"/>
      <c r="N803" s="24"/>
      <c r="O803" s="24"/>
    </row>
    <row r="804" spans="1:15" ht="12.75">
      <c r="A804" s="23"/>
      <c r="B804" s="23"/>
      <c r="H804" s="19"/>
      <c r="I804" s="19"/>
      <c r="N804" s="24"/>
      <c r="O804" s="24"/>
    </row>
    <row r="805" spans="1:15" ht="12.75">
      <c r="A805" s="23"/>
      <c r="B805" s="23"/>
      <c r="H805" s="19"/>
      <c r="I805" s="19"/>
      <c r="N805" s="24"/>
      <c r="O805" s="24"/>
    </row>
    <row r="806" spans="1:15" ht="12.75">
      <c r="A806" s="23"/>
      <c r="B806" s="23"/>
      <c r="H806" s="19"/>
      <c r="I806" s="19"/>
      <c r="N806" s="24"/>
      <c r="O806" s="24"/>
    </row>
    <row r="807" spans="1:15" ht="12.75">
      <c r="A807" s="23"/>
      <c r="B807" s="23"/>
      <c r="H807" s="19"/>
      <c r="I807" s="19"/>
      <c r="N807" s="24"/>
      <c r="O807" s="24"/>
    </row>
    <row r="808" spans="1:15" ht="12.75">
      <c r="A808" s="23"/>
      <c r="B808" s="23"/>
      <c r="H808" s="19"/>
      <c r="I808" s="19"/>
      <c r="N808" s="24"/>
      <c r="O808" s="24"/>
    </row>
    <row r="809" spans="1:15" ht="12.75">
      <c r="A809" s="23"/>
      <c r="B809" s="23"/>
      <c r="H809" s="19"/>
      <c r="I809" s="19"/>
      <c r="N809" s="24"/>
      <c r="O809" s="24"/>
    </row>
    <row r="810" spans="1:15" ht="12.75">
      <c r="A810" s="23"/>
      <c r="B810" s="23"/>
      <c r="H810" s="19"/>
      <c r="I810" s="19"/>
      <c r="N810" s="24"/>
      <c r="O810" s="24"/>
    </row>
    <row r="811" spans="1:15" ht="12.75">
      <c r="A811" s="23"/>
      <c r="B811" s="23"/>
      <c r="H811" s="19"/>
      <c r="I811" s="19"/>
      <c r="N811" s="24"/>
      <c r="O811" s="24"/>
    </row>
    <row r="812" spans="1:15" ht="12.75">
      <c r="A812" s="23"/>
      <c r="B812" s="23"/>
      <c r="H812" s="19"/>
      <c r="I812" s="19"/>
      <c r="N812" s="24"/>
      <c r="O812" s="24"/>
    </row>
    <row r="813" spans="1:15" ht="12.75">
      <c r="A813" s="23"/>
      <c r="B813" s="23"/>
      <c r="H813" s="19"/>
      <c r="I813" s="19"/>
      <c r="N813" s="24"/>
      <c r="O813" s="24"/>
    </row>
    <row r="814" spans="1:15" ht="12.75">
      <c r="A814" s="23"/>
      <c r="B814" s="23"/>
      <c r="H814" s="19"/>
      <c r="I814" s="19"/>
      <c r="N814" s="24"/>
      <c r="O814" s="24"/>
    </row>
    <row r="815" spans="1:15" ht="12.75">
      <c r="A815" s="23"/>
      <c r="B815" s="23"/>
      <c r="H815" s="19"/>
      <c r="I815" s="19"/>
      <c r="N815" s="24"/>
      <c r="O815" s="24"/>
    </row>
    <row r="816" spans="1:15" ht="12.75">
      <c r="A816" s="23"/>
      <c r="B816" s="23"/>
      <c r="H816" s="19"/>
      <c r="I816" s="19"/>
      <c r="N816" s="24"/>
      <c r="O816" s="24"/>
    </row>
    <row r="817" spans="1:15" ht="12.75">
      <c r="A817" s="23"/>
      <c r="B817" s="23"/>
      <c r="H817" s="19"/>
      <c r="I817" s="19"/>
      <c r="N817" s="24"/>
      <c r="O817" s="24"/>
    </row>
    <row r="818" spans="1:15" ht="12.75">
      <c r="A818" s="23"/>
      <c r="B818" s="23"/>
      <c r="H818" s="19"/>
      <c r="I818" s="19"/>
      <c r="N818" s="24"/>
      <c r="O818" s="24"/>
    </row>
    <row r="819" spans="1:15" ht="12.75">
      <c r="A819" s="23"/>
      <c r="B819" s="23"/>
      <c r="H819" s="19"/>
      <c r="I819" s="19"/>
      <c r="N819" s="24"/>
      <c r="O819" s="24"/>
    </row>
    <row r="820" spans="1:15" ht="12.75">
      <c r="A820" s="23"/>
      <c r="B820" s="23"/>
      <c r="H820" s="19"/>
      <c r="I820" s="19"/>
      <c r="N820" s="24"/>
      <c r="O820" s="24"/>
    </row>
    <row r="821" spans="1:15" ht="12.75">
      <c r="A821" s="23"/>
      <c r="B821" s="23"/>
      <c r="H821" s="19"/>
      <c r="I821" s="19"/>
      <c r="N821" s="24"/>
      <c r="O821" s="24"/>
    </row>
    <row r="822" spans="1:15" ht="12.75">
      <c r="A822" s="23"/>
      <c r="B822" s="23"/>
      <c r="H822" s="19"/>
      <c r="I822" s="19"/>
      <c r="N822" s="24"/>
      <c r="O822" s="24"/>
    </row>
    <row r="823" spans="1:15" ht="12.75">
      <c r="A823" s="23"/>
      <c r="B823" s="23"/>
      <c r="H823" s="19"/>
      <c r="I823" s="19"/>
      <c r="N823" s="24"/>
      <c r="O823" s="24"/>
    </row>
    <row r="824" spans="1:15" ht="12.75">
      <c r="A824" s="23"/>
      <c r="B824" s="23"/>
      <c r="H824" s="19"/>
      <c r="I824" s="19"/>
      <c r="N824" s="24"/>
      <c r="O824" s="24"/>
    </row>
    <row r="825" spans="1:15" ht="12.75">
      <c r="A825" s="23"/>
      <c r="B825" s="23"/>
      <c r="H825" s="19"/>
      <c r="I825" s="19"/>
      <c r="N825" s="24"/>
      <c r="O825" s="24"/>
    </row>
    <row r="826" spans="1:15" ht="12.75">
      <c r="A826" s="23"/>
      <c r="B826" s="23"/>
      <c r="H826" s="19"/>
      <c r="I826" s="19"/>
      <c r="N826" s="24"/>
      <c r="O826" s="24"/>
    </row>
    <row r="827" spans="1:15" ht="12.75">
      <c r="A827" s="23"/>
      <c r="B827" s="23"/>
      <c r="H827" s="19"/>
      <c r="I827" s="19"/>
      <c r="N827" s="24"/>
      <c r="O827" s="24"/>
    </row>
    <row r="828" spans="1:15" ht="12.75">
      <c r="A828" s="23"/>
      <c r="B828" s="23"/>
      <c r="H828" s="19"/>
      <c r="I828" s="19"/>
      <c r="N828" s="24"/>
      <c r="O828" s="24"/>
    </row>
    <row r="829" spans="1:15" ht="12.75">
      <c r="A829" s="23"/>
      <c r="B829" s="23"/>
      <c r="H829" s="19"/>
      <c r="I829" s="19"/>
      <c r="N829" s="24"/>
      <c r="O829" s="24"/>
    </row>
    <row r="830" spans="1:15" ht="12.75">
      <c r="A830" s="23"/>
      <c r="B830" s="23"/>
      <c r="H830" s="19"/>
      <c r="I830" s="19"/>
      <c r="N830" s="24"/>
      <c r="O830" s="24"/>
    </row>
    <row r="831" spans="1:15" ht="12.75">
      <c r="A831" s="23"/>
      <c r="B831" s="23"/>
      <c r="H831" s="19"/>
      <c r="I831" s="19"/>
      <c r="N831" s="24"/>
      <c r="O831" s="24"/>
    </row>
    <row r="832" spans="1:15" ht="12.75">
      <c r="A832" s="23"/>
      <c r="B832" s="23"/>
      <c r="H832" s="19"/>
      <c r="I832" s="19"/>
      <c r="N832" s="24"/>
      <c r="O832" s="24"/>
    </row>
    <row r="833" spans="1:15" ht="12.75">
      <c r="A833" s="23"/>
      <c r="B833" s="23"/>
      <c r="H833" s="19"/>
      <c r="I833" s="19"/>
      <c r="N833" s="24"/>
      <c r="O833" s="24"/>
    </row>
    <row r="834" spans="1:15" ht="12.75">
      <c r="A834" s="23"/>
      <c r="B834" s="23"/>
      <c r="H834" s="19"/>
      <c r="I834" s="19"/>
      <c r="N834" s="24"/>
      <c r="O834" s="24"/>
    </row>
    <row r="835" spans="1:15" ht="12.75">
      <c r="A835" s="23"/>
      <c r="B835" s="23"/>
      <c r="H835" s="19"/>
      <c r="I835" s="19"/>
      <c r="N835" s="24"/>
      <c r="O835" s="24"/>
    </row>
    <row r="836" spans="1:15" ht="12.75">
      <c r="A836" s="23"/>
      <c r="B836" s="23"/>
      <c r="H836" s="19"/>
      <c r="I836" s="19"/>
      <c r="N836" s="24"/>
      <c r="O836" s="24"/>
    </row>
    <row r="837" spans="1:15" ht="12.75">
      <c r="A837" s="23"/>
      <c r="B837" s="23"/>
      <c r="H837" s="19"/>
      <c r="I837" s="19"/>
      <c r="N837" s="24"/>
      <c r="O837" s="24"/>
    </row>
    <row r="838" spans="1:15" ht="12.75">
      <c r="A838" s="23"/>
      <c r="B838" s="23"/>
      <c r="H838" s="19"/>
      <c r="I838" s="19"/>
      <c r="N838" s="24"/>
      <c r="O838" s="24"/>
    </row>
    <row r="839" spans="1:15" ht="12.75">
      <c r="A839" s="23"/>
      <c r="B839" s="23"/>
      <c r="H839" s="19"/>
      <c r="I839" s="19"/>
      <c r="N839" s="24"/>
      <c r="O839" s="24"/>
    </row>
    <row r="840" spans="1:15" ht="12.75">
      <c r="A840" s="23"/>
      <c r="B840" s="23"/>
      <c r="H840" s="19"/>
      <c r="I840" s="19"/>
      <c r="N840" s="24"/>
      <c r="O840" s="24"/>
    </row>
    <row r="841" spans="1:15" ht="12.75">
      <c r="A841" s="23"/>
      <c r="B841" s="23"/>
      <c r="H841" s="19"/>
      <c r="I841" s="19"/>
      <c r="N841" s="24"/>
      <c r="O841" s="24"/>
    </row>
    <row r="842" spans="1:15" ht="12.75">
      <c r="A842" s="23"/>
      <c r="B842" s="23"/>
      <c r="H842" s="19"/>
      <c r="I842" s="19"/>
      <c r="N842" s="24"/>
      <c r="O842" s="24"/>
    </row>
    <row r="843" spans="1:15" ht="12.75">
      <c r="A843" s="23"/>
      <c r="B843" s="23"/>
      <c r="H843" s="19"/>
      <c r="I843" s="19"/>
      <c r="N843" s="24"/>
      <c r="O843" s="24"/>
    </row>
    <row r="844" spans="1:15" ht="12.75">
      <c r="A844" s="23"/>
      <c r="B844" s="23"/>
      <c r="H844" s="19"/>
      <c r="I844" s="19"/>
      <c r="N844" s="24"/>
      <c r="O844" s="24"/>
    </row>
    <row r="845" spans="1:15" ht="12.75">
      <c r="A845" s="23"/>
      <c r="B845" s="23"/>
      <c r="H845" s="19"/>
      <c r="I845" s="19"/>
      <c r="N845" s="24"/>
      <c r="O845" s="24"/>
    </row>
    <row r="846" spans="1:15" ht="12.75">
      <c r="A846" s="23"/>
      <c r="B846" s="23"/>
      <c r="H846" s="19"/>
      <c r="I846" s="19"/>
      <c r="N846" s="24"/>
      <c r="O846" s="24"/>
    </row>
    <row r="847" spans="1:15" ht="12.75">
      <c r="A847" s="23"/>
      <c r="B847" s="23"/>
      <c r="H847" s="19"/>
      <c r="I847" s="19"/>
      <c r="N847" s="24"/>
      <c r="O847" s="24"/>
    </row>
    <row r="848" spans="1:15" ht="12.75">
      <c r="A848" s="23"/>
      <c r="B848" s="23"/>
      <c r="H848" s="19"/>
      <c r="I848" s="19"/>
      <c r="N848" s="24"/>
      <c r="O848" s="24"/>
    </row>
    <row r="849" spans="1:15" ht="12.75">
      <c r="A849" s="23"/>
      <c r="B849" s="23"/>
      <c r="H849" s="19"/>
      <c r="I849" s="19"/>
      <c r="N849" s="24"/>
      <c r="O849" s="24"/>
    </row>
    <row r="850" spans="1:15" ht="12.75">
      <c r="A850" s="23"/>
      <c r="B850" s="23"/>
      <c r="H850" s="19"/>
      <c r="I850" s="19"/>
      <c r="N850" s="24"/>
      <c r="O850" s="24"/>
    </row>
    <row r="851" spans="1:15" ht="12.75">
      <c r="A851" s="23"/>
      <c r="B851" s="23"/>
      <c r="H851" s="19"/>
      <c r="I851" s="19"/>
      <c r="N851" s="24"/>
      <c r="O851" s="24"/>
    </row>
    <row r="852" spans="1:15" ht="12.75">
      <c r="A852" s="23"/>
      <c r="B852" s="23"/>
      <c r="H852" s="19"/>
      <c r="I852" s="19"/>
      <c r="N852" s="24"/>
      <c r="O852" s="24"/>
    </row>
    <row r="853" spans="1:15" ht="12.75">
      <c r="A853" s="23"/>
      <c r="B853" s="23"/>
      <c r="H853" s="19"/>
      <c r="I853" s="19"/>
      <c r="N853" s="24"/>
      <c r="O853" s="24"/>
    </row>
    <row r="854" spans="1:15" ht="12.75">
      <c r="A854" s="23"/>
      <c r="B854" s="23"/>
      <c r="H854" s="19"/>
      <c r="I854" s="19"/>
      <c r="N854" s="24"/>
      <c r="O854" s="24"/>
    </row>
    <row r="855" spans="1:15" ht="12.75">
      <c r="A855" s="23"/>
      <c r="B855" s="23"/>
      <c r="H855" s="19"/>
      <c r="I855" s="19"/>
      <c r="N855" s="24"/>
      <c r="O855" s="24"/>
    </row>
    <row r="856" spans="1:15" ht="12.75">
      <c r="A856" s="23"/>
      <c r="B856" s="23"/>
      <c r="H856" s="19"/>
      <c r="I856" s="19"/>
      <c r="N856" s="24"/>
      <c r="O856" s="24"/>
    </row>
    <row r="857" spans="1:15" ht="12.75">
      <c r="A857" s="23"/>
      <c r="B857" s="23"/>
      <c r="H857" s="19"/>
      <c r="I857" s="19"/>
      <c r="N857" s="24"/>
      <c r="O857" s="24"/>
    </row>
    <row r="858" spans="1:15" ht="12.75">
      <c r="A858" s="23"/>
      <c r="B858" s="23"/>
      <c r="H858" s="19"/>
      <c r="I858" s="19"/>
      <c r="N858" s="24"/>
      <c r="O858" s="24"/>
    </row>
    <row r="859" spans="1:15" ht="12.75">
      <c r="A859" s="23"/>
      <c r="B859" s="23"/>
      <c r="H859" s="19"/>
      <c r="I859" s="19"/>
      <c r="N859" s="24"/>
      <c r="O859" s="24"/>
    </row>
    <row r="860" spans="1:15" ht="12.75">
      <c r="A860" s="23"/>
      <c r="B860" s="23"/>
      <c r="H860" s="19"/>
      <c r="I860" s="19"/>
      <c r="N860" s="24"/>
      <c r="O860" s="24"/>
    </row>
    <row r="861" spans="1:15" ht="12.75">
      <c r="A861" s="23"/>
      <c r="B861" s="23"/>
      <c r="H861" s="19"/>
      <c r="I861" s="19"/>
      <c r="N861" s="24"/>
      <c r="O861" s="24"/>
    </row>
    <row r="862" spans="1:15" ht="12.75">
      <c r="A862" s="23"/>
      <c r="B862" s="23"/>
      <c r="H862" s="19"/>
      <c r="I862" s="19"/>
      <c r="N862" s="24"/>
      <c r="O862" s="24"/>
    </row>
    <row r="863" spans="1:15" ht="12.75">
      <c r="A863" s="23"/>
      <c r="B863" s="23"/>
      <c r="H863" s="19"/>
      <c r="I863" s="19"/>
      <c r="N863" s="24"/>
      <c r="O863" s="24"/>
    </row>
    <row r="864" spans="1:15" ht="12.75">
      <c r="A864" s="23"/>
      <c r="B864" s="23"/>
      <c r="H864" s="19"/>
      <c r="I864" s="19"/>
      <c r="N864" s="24"/>
      <c r="O864" s="24"/>
    </row>
    <row r="865" spans="1:15" ht="12.75">
      <c r="A865" s="23"/>
      <c r="B865" s="23"/>
      <c r="H865" s="19"/>
      <c r="I865" s="19"/>
      <c r="N865" s="24"/>
      <c r="O865" s="24"/>
    </row>
    <row r="866" spans="1:15" ht="12.75">
      <c r="A866" s="23"/>
      <c r="B866" s="23"/>
      <c r="H866" s="19"/>
      <c r="I866" s="19"/>
      <c r="N866" s="24"/>
      <c r="O866" s="24"/>
    </row>
    <row r="867" spans="1:15" ht="12.75">
      <c r="A867" s="23"/>
      <c r="B867" s="23"/>
      <c r="H867" s="19"/>
      <c r="I867" s="19"/>
      <c r="N867" s="24"/>
      <c r="O867" s="24"/>
    </row>
    <row r="868" spans="1:15" ht="12.75">
      <c r="A868" s="23"/>
      <c r="B868" s="23"/>
      <c r="H868" s="19"/>
      <c r="I868" s="19"/>
      <c r="N868" s="24"/>
      <c r="O868" s="24"/>
    </row>
    <row r="869" spans="1:15" ht="12.75">
      <c r="A869" s="23"/>
      <c r="B869" s="23"/>
      <c r="H869" s="19"/>
      <c r="I869" s="19"/>
      <c r="N869" s="24"/>
      <c r="O869" s="24"/>
    </row>
    <row r="870" spans="1:15" ht="12.75">
      <c r="A870" s="23"/>
      <c r="B870" s="23"/>
      <c r="H870" s="19"/>
      <c r="I870" s="19"/>
      <c r="N870" s="24"/>
      <c r="O870" s="24"/>
    </row>
    <row r="871" spans="1:15" ht="12.75">
      <c r="A871" s="23"/>
      <c r="B871" s="23"/>
      <c r="H871" s="19"/>
      <c r="I871" s="19"/>
      <c r="N871" s="24"/>
      <c r="O871" s="24"/>
    </row>
    <row r="872" spans="1:15" ht="12.75">
      <c r="A872" s="23"/>
      <c r="B872" s="23"/>
      <c r="H872" s="19"/>
      <c r="I872" s="19"/>
      <c r="N872" s="24"/>
      <c r="O872" s="24"/>
    </row>
    <row r="873" spans="1:15" ht="12.75">
      <c r="A873" s="23"/>
      <c r="B873" s="23"/>
      <c r="H873" s="19"/>
      <c r="I873" s="19"/>
      <c r="N873" s="24"/>
      <c r="O873" s="24"/>
    </row>
    <row r="874" spans="1:15" ht="12.75">
      <c r="A874" s="23"/>
      <c r="B874" s="23"/>
      <c r="H874" s="19"/>
      <c r="I874" s="19"/>
      <c r="N874" s="24"/>
      <c r="O874" s="24"/>
    </row>
    <row r="875" spans="1:15" ht="12.75">
      <c r="A875" s="23"/>
      <c r="B875" s="23"/>
      <c r="H875" s="19"/>
      <c r="I875" s="19"/>
      <c r="N875" s="24"/>
      <c r="O875" s="24"/>
    </row>
    <row r="876" spans="1:15" ht="12.75">
      <c r="A876" s="23"/>
      <c r="B876" s="23"/>
      <c r="H876" s="19"/>
      <c r="I876" s="19"/>
      <c r="N876" s="24"/>
      <c r="O876" s="24"/>
    </row>
    <row r="877" spans="1:15" ht="12.75">
      <c r="A877" s="23"/>
      <c r="B877" s="23"/>
      <c r="H877" s="19"/>
      <c r="I877" s="19"/>
      <c r="N877" s="24"/>
      <c r="O877" s="24"/>
    </row>
    <row r="878" spans="1:15" ht="12.75">
      <c r="A878" s="23"/>
      <c r="B878" s="23"/>
      <c r="H878" s="19"/>
      <c r="I878" s="19"/>
      <c r="N878" s="24"/>
      <c r="O878" s="24"/>
    </row>
    <row r="879" spans="1:15" ht="12.75">
      <c r="A879" s="23"/>
      <c r="B879" s="23"/>
      <c r="H879" s="19"/>
      <c r="I879" s="19"/>
      <c r="N879" s="24"/>
      <c r="O879" s="24"/>
    </row>
    <row r="880" spans="1:15" ht="12.75">
      <c r="A880" s="23"/>
      <c r="B880" s="23"/>
      <c r="H880" s="19"/>
      <c r="I880" s="19"/>
      <c r="N880" s="24"/>
      <c r="O880" s="24"/>
    </row>
    <row r="881" spans="1:15" ht="12.75">
      <c r="A881" s="23"/>
      <c r="B881" s="23"/>
      <c r="H881" s="19"/>
      <c r="I881" s="19"/>
      <c r="N881" s="24"/>
      <c r="O881" s="24"/>
    </row>
    <row r="882" spans="1:15" ht="12.75">
      <c r="A882" s="23"/>
      <c r="B882" s="23"/>
      <c r="H882" s="19"/>
      <c r="I882" s="19"/>
      <c r="N882" s="24"/>
      <c r="O882" s="24"/>
    </row>
    <row r="883" spans="1:15" ht="12.75">
      <c r="A883" s="23"/>
      <c r="B883" s="23"/>
      <c r="H883" s="19"/>
      <c r="I883" s="19"/>
      <c r="N883" s="24"/>
      <c r="O883" s="24"/>
    </row>
    <row r="884" spans="1:15" ht="12.75">
      <c r="A884" s="23"/>
      <c r="B884" s="23"/>
      <c r="H884" s="19"/>
      <c r="I884" s="19"/>
      <c r="N884" s="24"/>
      <c r="O884" s="24"/>
    </row>
    <row r="885" spans="1:15" ht="12.75">
      <c r="A885" s="23"/>
      <c r="B885" s="23"/>
      <c r="H885" s="19"/>
      <c r="I885" s="19"/>
      <c r="N885" s="24"/>
      <c r="O885" s="24"/>
    </row>
    <row r="886" spans="1:15" ht="12.75">
      <c r="A886" s="23"/>
      <c r="B886" s="23"/>
      <c r="H886" s="19"/>
      <c r="I886" s="19"/>
      <c r="N886" s="24"/>
      <c r="O886" s="2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Allows digitizing of well locations from a bitmap or JPEG.</dc:description>
  <cp:lastModifiedBy>Keith J Halford</cp:lastModifiedBy>
  <cp:lastPrinted>2002-03-07T22:46:00Z</cp:lastPrinted>
  <dcterms:created xsi:type="dcterms:W3CDTF">2002-03-04T22:01:25Z</dcterms:created>
  <dcterms:modified xsi:type="dcterms:W3CDTF">2005-04-10T22:19:11Z</dcterms:modified>
  <cp:category/>
  <cp:version/>
  <cp:contentType/>
  <cp:contentStatus/>
</cp:coreProperties>
</file>