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5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<sst xmlns="http://schemas.openxmlformats.org/spreadsheetml/2006/main" count="1688" uniqueCount="161">
  <si>
    <t>359C1</t>
  </si>
  <si>
    <t>PM</t>
  </si>
  <si>
    <t>y</t>
  </si>
  <si>
    <t/>
  </si>
  <si>
    <t>HCl</t>
  </si>
  <si>
    <t>359C2</t>
  </si>
  <si>
    <t>359C3</t>
  </si>
  <si>
    <t>359C4</t>
  </si>
  <si>
    <t>Antimony</t>
  </si>
  <si>
    <t>nd</t>
  </si>
  <si>
    <t>Arsenic</t>
  </si>
  <si>
    <t>Beryllium</t>
  </si>
  <si>
    <t>Cadmium</t>
  </si>
  <si>
    <t>Chromium</t>
  </si>
  <si>
    <t>Lead</t>
  </si>
  <si>
    <t>359C5</t>
  </si>
  <si>
    <t>359C6</t>
  </si>
  <si>
    <t>R1</t>
  </si>
  <si>
    <t>Chlorine</t>
  </si>
  <si>
    <t>Feedrate</t>
  </si>
  <si>
    <t>Ash</t>
  </si>
  <si>
    <t>Heating value</t>
  </si>
  <si>
    <t>R2</t>
  </si>
  <si>
    <t>R3</t>
  </si>
  <si>
    <t>R4</t>
  </si>
  <si>
    <t>gpm</t>
  </si>
  <si>
    <t>Halogens</t>
  </si>
  <si>
    <t>Oxygen</t>
  </si>
  <si>
    <t>Stack gas flowrate</t>
  </si>
  <si>
    <t>Metals</t>
  </si>
  <si>
    <t>Liquid</t>
  </si>
  <si>
    <t>Sludge</t>
  </si>
  <si>
    <t>lb/hr</t>
  </si>
  <si>
    <t>Btu/lb</t>
  </si>
  <si>
    <t>wt %</t>
  </si>
  <si>
    <t>ppmw</t>
  </si>
  <si>
    <t>gr/dscf</t>
  </si>
  <si>
    <t>ppmv</t>
  </si>
  <si>
    <t>ug/dscm</t>
  </si>
  <si>
    <t>Sampling Train</t>
  </si>
  <si>
    <t>Cond Avg</t>
  </si>
  <si>
    <t>SVM</t>
  </si>
  <si>
    <t>LVM</t>
  </si>
  <si>
    <t>LOW METAL FEED</t>
  </si>
  <si>
    <t>MEDIUM METAL FEED</t>
  </si>
  <si>
    <t>HIGH METAL FEED</t>
  </si>
  <si>
    <t>April 25-26, 1990</t>
  </si>
  <si>
    <t>April 26-27, 1990</t>
  </si>
  <si>
    <t>April 27-30, 1990</t>
  </si>
  <si>
    <t>Cond Descr</t>
  </si>
  <si>
    <t>Total</t>
  </si>
  <si>
    <t>Spike</t>
  </si>
  <si>
    <t>Feedrate MTEC Calcs</t>
  </si>
  <si>
    <t>mg/dscm</t>
  </si>
  <si>
    <t>Trial Burn Report, M&amp;T Chemicals Inc., the Carrollton Plant, April 21, 1989</t>
  </si>
  <si>
    <t>Atochem North America, Metals Trial Burn Report Results, June 1990</t>
  </si>
  <si>
    <t>Trial burn, LOW SLURRY/SOLVENT FEED</t>
  </si>
  <si>
    <t>Trial burn, MEDIUM SLURRY/SOLVENT FEED</t>
  </si>
  <si>
    <t>Trial burn, HIGH SLURRY/SOLVENT FEED</t>
  </si>
  <si>
    <t>Chlorobenzene</t>
  </si>
  <si>
    <t>%</t>
  </si>
  <si>
    <t>Tetrachloroethylene</t>
  </si>
  <si>
    <t>Report Name/Date</t>
  </si>
  <si>
    <t>Report Prepare</t>
  </si>
  <si>
    <t>Testing Firm</t>
  </si>
  <si>
    <t>359</t>
  </si>
  <si>
    <t>KYD006373922</t>
  </si>
  <si>
    <t>ATOCHEM</t>
  </si>
  <si>
    <t>CARROLLTON</t>
  </si>
  <si>
    <t>KY</t>
  </si>
  <si>
    <t>WHB/FF/S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</si>
  <si>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</si>
  <si>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</si>
  <si>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</si>
  <si>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</si>
  <si>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</si>
  <si>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</si>
  <si>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</si>
  <si>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</si>
  <si>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</si>
  <si>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</si>
  <si>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</si>
  <si>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</si>
  <si>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</si>
  <si>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</si>
  <si>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</si>
  <si>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</si>
  <si>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</si>
  <si>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</si>
  <si>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</si>
  <si>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</si>
  <si>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</si>
  <si>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</si>
  <si>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</si>
  <si>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</si>
  <si>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</si>
  <si>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Rotary kiln</t>
  </si>
  <si>
    <t>Condition Description</t>
  </si>
  <si>
    <t>Stack Gas Emissions 2</t>
  </si>
  <si>
    <t>Feedstream 2</t>
  </si>
  <si>
    <t>35910</t>
  </si>
  <si>
    <t>F</t>
  </si>
  <si>
    <t>35911</t>
  </si>
  <si>
    <t>35912</t>
  </si>
  <si>
    <t>in H2O</t>
  </si>
  <si>
    <t>WS pH</t>
  </si>
  <si>
    <t>Kiln Temperature</t>
  </si>
  <si>
    <t>Afterburner Temperature</t>
  </si>
  <si>
    <t>WS Temperature</t>
  </si>
  <si>
    <t>FF Temperature</t>
  </si>
  <si>
    <t>WS Pressure Drop</t>
  </si>
  <si>
    <t>FF Pressure Drop</t>
  </si>
  <si>
    <t>Process Information 2</t>
  </si>
  <si>
    <t>Solvents, aqueous liquids</t>
  </si>
  <si>
    <t>Kiln, afterburner.  Kiln has 7.5' diameter, 20' long.  18 MM Btu/hr.  Progressive Equipment manufacturer.</t>
  </si>
  <si>
    <t>Waste heat boiler (firetube design), fabric filter (Mikro-Pulsaire, Goretex cloth, 3000 ft2 bag area, A/C = 4), scrubber (Ceilcote Model STT-241, 183 gpm liquid, NaOH scrubber solution)</t>
  </si>
  <si>
    <t>E1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</si>
  <si>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</si>
  <si>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</si>
  <si>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</si>
  <si>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</si>
  <si>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</si>
  <si>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</si>
  <si>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</si>
  <si>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</si>
  <si>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January 19-23, 1989</t>
  </si>
  <si>
    <t>January 21-22, 1989</t>
  </si>
  <si>
    <t>January 23-24, 1989</t>
  </si>
  <si>
    <t>Liq, sludge</t>
  </si>
  <si>
    <t>Natural gas</t>
  </si>
  <si>
    <t>APCS Detailed Acronym</t>
  </si>
  <si>
    <t>APCS General Class</t>
  </si>
  <si>
    <t>WHB, FF, LEWS</t>
  </si>
  <si>
    <t>Number of Sister Facilities</t>
  </si>
  <si>
    <t>Commercial incinerator</t>
  </si>
  <si>
    <t>source</t>
  </si>
  <si>
    <t>cond</t>
  </si>
  <si>
    <t>emiss 2</t>
  </si>
  <si>
    <t>feed 2</t>
  </si>
  <si>
    <t>process 2</t>
  </si>
  <si>
    <t>CO (RA)</t>
  </si>
  <si>
    <t>Feedstream Description</t>
  </si>
  <si>
    <t>Feedstream Number</t>
  </si>
  <si>
    <t>Feed Class</t>
  </si>
  <si>
    <t>F1</t>
  </si>
  <si>
    <t>Liq HW</t>
  </si>
  <si>
    <t>F2</t>
  </si>
  <si>
    <t>Sludge HW</t>
  </si>
  <si>
    <t>F3</t>
  </si>
  <si>
    <t>F4</t>
  </si>
  <si>
    <t>Thermal Feedrate</t>
  </si>
  <si>
    <t>MMBtu/hr</t>
  </si>
  <si>
    <t>Heating Value</t>
  </si>
  <si>
    <t>Feed Rate</t>
  </si>
  <si>
    <t>HW</t>
  </si>
  <si>
    <t>Stack Gas Flowrate</t>
  </si>
  <si>
    <t>Feedrate MTEC Calculations</t>
  </si>
  <si>
    <t>Feed Class 2</t>
  </si>
  <si>
    <t>Total Chlorine</t>
  </si>
  <si>
    <t>high nds?</t>
  </si>
  <si>
    <t>high NDs?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</si>
</sst>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E+00"/>
    <numFmt numFmtId="170" formatCode="0.0.E+00"/>
    <numFmt numFmtId="171" formatCode="0.00.E+00"/>
    <numFmt numFmtId="172" formatCode="0.00000000"/>
    <numFmt numFmtId="173" formatCode="0.0000000"/>
    <numFmt numFmtId="174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135</v>
      </c>
    </row>
    <row r="2" ht="12.75">
      <c r="A2" t="s">
        <v>136</v>
      </c>
    </row>
    <row r="3" ht="12.75">
      <c r="A3" t="s">
        <v>137</v>
      </c>
    </row>
    <row r="4" ht="12.75">
      <c r="A4" t="s">
        <v>138</v>
      </c>
    </row>
    <row r="5" ht="12.75">
      <c r="A5" t="s">
        <v>139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5">
      <selection activeCell="C14" sqref="C14"/>
    </sheetView>
  </sheetViews>
  <sheetFormatPr defaultColWidth="9.140625" defaultRowHeight="12.75"/>
  <cols>
    <col min="1" max="1" width="1.28515625" style="0" hidden="1" customWidth="1"/>
    <col min="2" max="2" width="27.8515625" style="0" customWidth="1"/>
    <col min="3" max="3" width="65.57421875" style="0" customWidth="1"/>
  </cols>
  <sheetData>
    <row r="1" ht="12.75">
      <c r="B1" s="7" t="s">
        <v>93</v>
      </c>
    </row>
    <row r="3" spans="2:3" ht="12.75">
      <c r="B3" t="s">
        <v>71</v>
      </c>
      <c r="C3" t="s">
        <v>65</v>
      </c>
    </row>
    <row r="4" spans="2:3" ht="12.75">
      <c r="B4" t="s">
        <v>72</v>
      </c>
      <c r="C4" t="s">
        <v>66</v>
      </c>
    </row>
    <row r="5" spans="2:3" ht="12.75">
      <c r="B5" t="s">
        <v>73</v>
      </c>
      <c r="C5" t="s">
        <v>67</v>
      </c>
    </row>
    <row r="6" ht="12.75">
      <c r="B6" t="s">
        <v>74</v>
      </c>
    </row>
    <row r="7" spans="2:3" ht="12.75">
      <c r="B7" t="s">
        <v>75</v>
      </c>
      <c r="C7" t="s">
        <v>68</v>
      </c>
    </row>
    <row r="8" spans="2:3" ht="12.75">
      <c r="B8" t="s">
        <v>76</v>
      </c>
      <c r="C8" t="s">
        <v>69</v>
      </c>
    </row>
    <row r="9" ht="12.75">
      <c r="B9" t="s">
        <v>77</v>
      </c>
    </row>
    <row r="10" ht="12.75">
      <c r="B10" t="s">
        <v>78</v>
      </c>
    </row>
    <row r="11" spans="2:3" ht="12.75">
      <c r="B11" s="25" t="s">
        <v>133</v>
      </c>
      <c r="C11" s="26">
        <v>0</v>
      </c>
    </row>
    <row r="12" spans="2:3" ht="12.75">
      <c r="B12" t="s">
        <v>94</v>
      </c>
      <c r="C12" t="s">
        <v>134</v>
      </c>
    </row>
    <row r="13" spans="2:3" ht="12.75">
      <c r="B13" t="s">
        <v>95</v>
      </c>
      <c r="C13" t="s">
        <v>96</v>
      </c>
    </row>
    <row r="14" spans="2:3" ht="25.5">
      <c r="B14" s="18" t="s">
        <v>79</v>
      </c>
      <c r="C14" s="18" t="s">
        <v>114</v>
      </c>
    </row>
    <row r="15" ht="12.75">
      <c r="B15" t="s">
        <v>80</v>
      </c>
    </row>
    <row r="16" ht="12.75">
      <c r="B16" t="s">
        <v>81</v>
      </c>
    </row>
    <row r="17" spans="2:3" ht="12.75">
      <c r="B17" s="25" t="s">
        <v>130</v>
      </c>
      <c r="C17" t="s">
        <v>70</v>
      </c>
    </row>
    <row r="18" spans="2:3" ht="12.75">
      <c r="B18" s="25" t="s">
        <v>131</v>
      </c>
      <c r="C18" t="s">
        <v>132</v>
      </c>
    </row>
    <row r="19" spans="2:3" ht="38.25">
      <c r="B19" s="18" t="s">
        <v>82</v>
      </c>
      <c r="C19" s="18" t="s">
        <v>115</v>
      </c>
    </row>
    <row r="20" spans="2:3" ht="12.75">
      <c r="B20" t="s">
        <v>83</v>
      </c>
      <c r="C20" t="s">
        <v>128</v>
      </c>
    </row>
    <row r="21" spans="2:3" ht="12.75">
      <c r="B21" t="s">
        <v>84</v>
      </c>
      <c r="C21" t="s">
        <v>113</v>
      </c>
    </row>
    <row r="22" spans="2:3" ht="12.75">
      <c r="B22" t="s">
        <v>85</v>
      </c>
      <c r="C22" t="s">
        <v>129</v>
      </c>
    </row>
    <row r="24" ht="12.75">
      <c r="B24" t="s">
        <v>86</v>
      </c>
    </row>
    <row r="25" spans="2:3" ht="12.75">
      <c r="B25" t="s">
        <v>87</v>
      </c>
      <c r="C25" s="20">
        <v>2.499878005954724</v>
      </c>
    </row>
    <row r="26" spans="2:3" ht="12.75">
      <c r="B26" t="s">
        <v>88</v>
      </c>
      <c r="C26" s="20">
        <v>49.99756011909449</v>
      </c>
    </row>
    <row r="27" spans="2:3" ht="12.75">
      <c r="B27" t="s">
        <v>89</v>
      </c>
      <c r="C27" s="20">
        <v>16.52499047699814</v>
      </c>
    </row>
    <row r="28" spans="2:3" ht="12.75">
      <c r="B28" t="s">
        <v>90</v>
      </c>
      <c r="C28" s="20">
        <v>137.66666666666666</v>
      </c>
    </row>
    <row r="30" ht="12.75">
      <c r="B30" t="s">
        <v>91</v>
      </c>
    </row>
    <row r="31" ht="12.75">
      <c r="B31" t="s">
        <v>92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B34">
      <selection activeCell="C46" sqref="C46"/>
    </sheetView>
  </sheetViews>
  <sheetFormatPr defaultColWidth="9.140625" defaultRowHeight="12.75"/>
  <cols>
    <col min="1" max="1" width="2.421875" style="0" hidden="1" customWidth="1"/>
    <col min="2" max="2" width="19.7109375" style="0" customWidth="1"/>
    <col min="3" max="3" width="57.8515625" style="9" customWidth="1"/>
  </cols>
  <sheetData>
    <row r="1" ht="12.75">
      <c r="B1" s="7" t="s">
        <v>97</v>
      </c>
    </row>
    <row r="3" ht="12.75">
      <c r="B3" s="7" t="s">
        <v>0</v>
      </c>
    </row>
    <row r="5" spans="2:3" ht="25.5">
      <c r="B5" s="18" t="s">
        <v>62</v>
      </c>
      <c r="C5" s="19" t="s">
        <v>54</v>
      </c>
    </row>
    <row r="6" ht="12.75">
      <c r="B6" t="s">
        <v>63</v>
      </c>
    </row>
    <row r="7" ht="12.75">
      <c r="B7" t="s">
        <v>64</v>
      </c>
    </row>
    <row r="8" spans="1:3" ht="12.75">
      <c r="A8" t="s">
        <v>0</v>
      </c>
      <c r="B8" t="s">
        <v>49</v>
      </c>
      <c r="C8" s="9" t="s">
        <v>56</v>
      </c>
    </row>
    <row r="9" spans="1:3" ht="12.75">
      <c r="A9" t="s">
        <v>0</v>
      </c>
      <c r="B9" t="s">
        <v>123</v>
      </c>
      <c r="C9" s="9" t="s">
        <v>125</v>
      </c>
    </row>
    <row r="10" spans="1:3" ht="12.75">
      <c r="A10" t="s">
        <v>0</v>
      </c>
      <c r="B10" t="s">
        <v>124</v>
      </c>
      <c r="C10" s="24">
        <v>32529</v>
      </c>
    </row>
    <row r="12" ht="12.75">
      <c r="B12" s="7" t="s">
        <v>5</v>
      </c>
    </row>
    <row r="14" spans="2:3" ht="25.5">
      <c r="B14" s="18" t="s">
        <v>62</v>
      </c>
      <c r="C14" s="19" t="s">
        <v>54</v>
      </c>
    </row>
    <row r="15" ht="12.75">
      <c r="B15" t="s">
        <v>63</v>
      </c>
    </row>
    <row r="16" ht="12.75">
      <c r="B16" t="s">
        <v>64</v>
      </c>
    </row>
    <row r="17" spans="1:3" ht="12.75">
      <c r="A17" t="s">
        <v>5</v>
      </c>
      <c r="B17" t="s">
        <v>49</v>
      </c>
      <c r="C17" s="9" t="s">
        <v>57</v>
      </c>
    </row>
    <row r="18" spans="1:3" ht="12.75">
      <c r="A18" t="s">
        <v>5</v>
      </c>
      <c r="B18" t="s">
        <v>123</v>
      </c>
      <c r="C18" s="9" t="s">
        <v>126</v>
      </c>
    </row>
    <row r="19" spans="2:3" ht="12.75">
      <c r="B19" t="s">
        <v>124</v>
      </c>
      <c r="C19" s="24">
        <v>32529</v>
      </c>
    </row>
    <row r="21" ht="12.75">
      <c r="B21" s="7" t="s">
        <v>6</v>
      </c>
    </row>
    <row r="23" spans="2:3" ht="25.5">
      <c r="B23" s="18" t="s">
        <v>62</v>
      </c>
      <c r="C23" s="19" t="s">
        <v>54</v>
      </c>
    </row>
    <row r="24" ht="12.75">
      <c r="B24" t="s">
        <v>63</v>
      </c>
    </row>
    <row r="25" ht="12.75">
      <c r="B25" t="s">
        <v>64</v>
      </c>
    </row>
    <row r="26" spans="1:3" ht="12.75">
      <c r="A26" t="s">
        <v>6</v>
      </c>
      <c r="B26" t="s">
        <v>49</v>
      </c>
      <c r="C26" s="9" t="s">
        <v>58</v>
      </c>
    </row>
    <row r="27" spans="1:3" ht="12.75">
      <c r="A27" t="s">
        <v>6</v>
      </c>
      <c r="B27" t="s">
        <v>123</v>
      </c>
      <c r="C27" s="9" t="s">
        <v>127</v>
      </c>
    </row>
    <row r="28" spans="2:3" ht="12.75">
      <c r="B28" t="s">
        <v>124</v>
      </c>
      <c r="C28" s="24">
        <v>32529</v>
      </c>
    </row>
    <row r="30" ht="12.75">
      <c r="B30" s="7" t="s">
        <v>7</v>
      </c>
    </row>
    <row r="32" spans="2:3" ht="12.75">
      <c r="B32" t="s">
        <v>62</v>
      </c>
      <c r="C32" s="9" t="s">
        <v>55</v>
      </c>
    </row>
    <row r="33" ht="12.75">
      <c r="B33" t="s">
        <v>63</v>
      </c>
    </row>
    <row r="34" ht="12.75">
      <c r="B34" t="s">
        <v>64</v>
      </c>
    </row>
    <row r="35" spans="1:3" ht="12.75">
      <c r="A35" t="s">
        <v>7</v>
      </c>
      <c r="B35" t="s">
        <v>49</v>
      </c>
      <c r="C35" s="9" t="s">
        <v>43</v>
      </c>
    </row>
    <row r="36" spans="1:3" ht="12.75">
      <c r="A36" t="s">
        <v>7</v>
      </c>
      <c r="B36" t="s">
        <v>123</v>
      </c>
      <c r="C36" s="9" t="s">
        <v>46</v>
      </c>
    </row>
    <row r="37" spans="2:3" ht="12.75">
      <c r="B37" t="s">
        <v>124</v>
      </c>
      <c r="C37" s="24">
        <v>32964</v>
      </c>
    </row>
    <row r="39" ht="12.75">
      <c r="B39" s="7" t="s">
        <v>15</v>
      </c>
    </row>
    <row r="41" spans="2:3" ht="12.75">
      <c r="B41" t="s">
        <v>62</v>
      </c>
      <c r="C41" s="9" t="s">
        <v>55</v>
      </c>
    </row>
    <row r="42" ht="12.75">
      <c r="B42" t="s">
        <v>63</v>
      </c>
    </row>
    <row r="43" ht="12.75">
      <c r="B43" t="s">
        <v>64</v>
      </c>
    </row>
    <row r="44" spans="1:3" ht="12.75">
      <c r="A44" t="s">
        <v>15</v>
      </c>
      <c r="B44" t="s">
        <v>49</v>
      </c>
      <c r="C44" s="9" t="s">
        <v>44</v>
      </c>
    </row>
    <row r="45" spans="1:3" ht="12.75">
      <c r="A45" t="s">
        <v>15</v>
      </c>
      <c r="B45" t="s">
        <v>123</v>
      </c>
      <c r="C45" s="9" t="s">
        <v>47</v>
      </c>
    </row>
    <row r="46" spans="2:3" ht="12.75">
      <c r="B46" t="s">
        <v>124</v>
      </c>
      <c r="C46" s="24">
        <v>32964</v>
      </c>
    </row>
    <row r="48" ht="12.75">
      <c r="B48" s="7" t="s">
        <v>16</v>
      </c>
    </row>
    <row r="50" spans="2:3" ht="12.75">
      <c r="B50" t="s">
        <v>62</v>
      </c>
      <c r="C50" s="9" t="s">
        <v>55</v>
      </c>
    </row>
    <row r="51" ht="12.75">
      <c r="B51" t="s">
        <v>63</v>
      </c>
    </row>
    <row r="52" ht="12.75">
      <c r="B52" t="s">
        <v>64</v>
      </c>
    </row>
    <row r="53" spans="1:3" ht="12.75">
      <c r="A53" t="s">
        <v>16</v>
      </c>
      <c r="B53" t="s">
        <v>49</v>
      </c>
      <c r="C53" s="9" t="s">
        <v>45</v>
      </c>
    </row>
    <row r="54" spans="1:3" ht="12.75">
      <c r="A54" t="s">
        <v>16</v>
      </c>
      <c r="B54" t="s">
        <v>123</v>
      </c>
      <c r="C54" s="9" t="s">
        <v>48</v>
      </c>
    </row>
    <row r="55" spans="1:3" ht="12.75">
      <c r="A55" t="s">
        <v>16</v>
      </c>
      <c r="B55" t="s">
        <v>124</v>
      </c>
      <c r="C55" s="24">
        <v>32964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111"/>
  <sheetViews>
    <sheetView workbookViewId="0" topLeftCell="B24">
      <selection activeCell="M38" sqref="M38"/>
    </sheetView>
  </sheetViews>
  <sheetFormatPr defaultColWidth="9.140625" defaultRowHeight="12.75"/>
  <cols>
    <col min="1" max="1" width="7.140625" style="0" hidden="1" customWidth="1"/>
    <col min="2" max="2" width="19.7109375" style="0" customWidth="1"/>
    <col min="3" max="3" width="9.140625" style="0" customWidth="1"/>
    <col min="4" max="4" width="8.421875" style="0" customWidth="1"/>
    <col min="5" max="5" width="3.7109375" style="0" customWidth="1"/>
    <col min="6" max="6" width="2.421875" style="0" customWidth="1"/>
    <col min="7" max="7" width="11.140625" style="0" customWidth="1"/>
    <col min="8" max="8" width="2.421875" style="0" customWidth="1"/>
    <col min="9" max="9" width="10.28125" style="0" customWidth="1"/>
    <col min="10" max="10" width="2.8515625" style="0" customWidth="1"/>
    <col min="11" max="11" width="10.7109375" style="0" customWidth="1"/>
    <col min="12" max="12" width="2.8515625" style="0" customWidth="1"/>
    <col min="13" max="13" width="9.421875" style="0" customWidth="1"/>
    <col min="14" max="14" width="2.00390625" style="0" customWidth="1"/>
    <col min="15" max="15" width="10.8515625" style="0" customWidth="1"/>
    <col min="16" max="16" width="2.57421875" style="0" hidden="1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98</v>
      </c>
    </row>
    <row r="2" ht="12.75">
      <c r="B2" s="7"/>
    </row>
    <row r="3" ht="12.75">
      <c r="B3" s="7"/>
    </row>
    <row r="4" spans="2:15" ht="12.75">
      <c r="B4" s="7" t="s">
        <v>0</v>
      </c>
      <c r="G4" s="21" t="s">
        <v>17</v>
      </c>
      <c r="H4" s="21"/>
      <c r="I4" s="21" t="s">
        <v>22</v>
      </c>
      <c r="J4" s="21"/>
      <c r="K4" s="21" t="s">
        <v>23</v>
      </c>
      <c r="L4" s="21"/>
      <c r="M4" s="21" t="s">
        <v>24</v>
      </c>
      <c r="N4" s="21"/>
      <c r="O4" s="21" t="s">
        <v>40</v>
      </c>
    </row>
    <row r="6" spans="1:24" s="1" customFormat="1" ht="12.75">
      <c r="A6" s="1" t="s">
        <v>0</v>
      </c>
      <c r="B6" s="1" t="s">
        <v>1</v>
      </c>
      <c r="C6" s="1" t="s">
        <v>116</v>
      </c>
      <c r="D6" s="1" t="s">
        <v>36</v>
      </c>
      <c r="E6" s="1" t="s">
        <v>2</v>
      </c>
      <c r="F6" s="2" t="s">
        <v>3</v>
      </c>
      <c r="G6" s="3">
        <v>0.008784400865882353</v>
      </c>
      <c r="H6" s="3" t="s">
        <v>3</v>
      </c>
      <c r="I6" s="3">
        <v>0.006313788122352941</v>
      </c>
      <c r="J6" s="3" t="s">
        <v>3</v>
      </c>
      <c r="K6" s="3">
        <v>0.035483110609655165</v>
      </c>
      <c r="L6" s="3" t="s">
        <v>3</v>
      </c>
      <c r="M6" s="3">
        <v>0.0056491788463157895</v>
      </c>
      <c r="N6" s="3" t="s">
        <v>3</v>
      </c>
      <c r="O6" s="3">
        <f>AVERAGE(G6,I6,K6,M6)</f>
        <v>0.01405761961105156</v>
      </c>
      <c r="P6" s="3" t="s">
        <v>3</v>
      </c>
      <c r="Q6" s="3"/>
      <c r="R6" s="3" t="s">
        <v>3</v>
      </c>
      <c r="S6" s="3"/>
      <c r="T6" s="3" t="s">
        <v>3</v>
      </c>
      <c r="U6" s="3"/>
      <c r="V6" s="2" t="s">
        <v>3</v>
      </c>
      <c r="W6" s="2"/>
      <c r="X6" s="1">
        <v>0.014057619611051564</v>
      </c>
    </row>
    <row r="7" spans="1:24" s="1" customFormat="1" ht="12.75">
      <c r="A7" s="1" t="s">
        <v>0</v>
      </c>
      <c r="B7" s="1" t="s">
        <v>4</v>
      </c>
      <c r="C7" s="1" t="s">
        <v>116</v>
      </c>
      <c r="D7" s="1" t="s">
        <v>37</v>
      </c>
      <c r="E7" s="1" t="s">
        <v>2</v>
      </c>
      <c r="F7" s="2" t="s">
        <v>3</v>
      </c>
      <c r="G7" s="4">
        <v>0.961618352293494</v>
      </c>
      <c r="H7" s="4" t="s">
        <v>3</v>
      </c>
      <c r="I7" s="4">
        <v>2.3078840455043856</v>
      </c>
      <c r="J7" s="4" t="s">
        <v>3</v>
      </c>
      <c r="K7" s="4">
        <v>2.9876487428153</v>
      </c>
      <c r="L7" s="2" t="s">
        <v>3</v>
      </c>
      <c r="M7" s="4">
        <v>6.424285413216887</v>
      </c>
      <c r="N7" s="2" t="s">
        <v>3</v>
      </c>
      <c r="O7" s="4">
        <f>AVERAGE(G7,I7,K7,M7)</f>
        <v>3.170359138457517</v>
      </c>
      <c r="P7" s="2" t="s">
        <v>3</v>
      </c>
      <c r="Q7" s="2"/>
      <c r="R7" s="2" t="s">
        <v>3</v>
      </c>
      <c r="S7" s="2"/>
      <c r="T7" s="2" t="s">
        <v>3</v>
      </c>
      <c r="U7" s="2"/>
      <c r="V7" s="2" t="s">
        <v>3</v>
      </c>
      <c r="W7" s="2"/>
      <c r="X7" s="1">
        <v>3.1703591384575165</v>
      </c>
    </row>
    <row r="8" spans="2:23" s="1" customFormat="1" ht="12.75">
      <c r="B8" s="1" t="s">
        <v>158</v>
      </c>
      <c r="C8" s="1" t="s">
        <v>116</v>
      </c>
      <c r="D8" s="1" t="s">
        <v>37</v>
      </c>
      <c r="E8" s="1" t="s">
        <v>2</v>
      </c>
      <c r="F8" s="2"/>
      <c r="G8" s="4">
        <f>G7</f>
        <v>0.961618352293494</v>
      </c>
      <c r="H8" s="4"/>
      <c r="I8" s="4">
        <f>I7</f>
        <v>2.3078840455043856</v>
      </c>
      <c r="J8" s="4"/>
      <c r="K8" s="4">
        <f>K7</f>
        <v>2.9876487428153</v>
      </c>
      <c r="L8" s="2"/>
      <c r="M8" s="4">
        <f>M7</f>
        <v>6.424285413216887</v>
      </c>
      <c r="N8" s="2"/>
      <c r="O8" s="4">
        <f>AVERAGE(G8,I8,K8,M8)</f>
        <v>3.170359138457517</v>
      </c>
      <c r="P8" s="2"/>
      <c r="Q8" s="2"/>
      <c r="R8" s="2"/>
      <c r="S8" s="2"/>
      <c r="T8" s="2"/>
      <c r="U8" s="2"/>
      <c r="V8" s="2"/>
      <c r="W8" s="2"/>
    </row>
    <row r="9" spans="6:23" s="1" customFormat="1" ht="12.75">
      <c r="F9" s="2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s="1" customFormat="1" ht="12.75">
      <c r="B10" s="1" t="s">
        <v>39</v>
      </c>
      <c r="C10" s="1" t="s">
        <v>26</v>
      </c>
      <c r="D10" s="1" t="s">
        <v>116</v>
      </c>
      <c r="F10" s="2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63" s="1" customFormat="1" ht="12.75">
      <c r="B11" s="23" t="s">
        <v>117</v>
      </c>
      <c r="C11" s="23"/>
      <c r="D11" s="23" t="s">
        <v>118</v>
      </c>
      <c r="G11" s="4">
        <v>9130</v>
      </c>
      <c r="H11" s="4"/>
      <c r="I11" s="4">
        <v>9080</v>
      </c>
      <c r="J11" s="4"/>
      <c r="K11" s="4">
        <v>9070</v>
      </c>
      <c r="L11" s="4"/>
      <c r="M11" s="4">
        <v>9600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2:63" s="1" customFormat="1" ht="12.75">
      <c r="B12" s="23" t="s">
        <v>119</v>
      </c>
      <c r="C12" s="23"/>
      <c r="D12" s="23" t="s">
        <v>60</v>
      </c>
      <c r="G12" s="4">
        <v>15.9</v>
      </c>
      <c r="H12" s="4"/>
      <c r="I12" s="4">
        <v>15.9</v>
      </c>
      <c r="J12" s="4"/>
      <c r="K12" s="4">
        <v>15.2</v>
      </c>
      <c r="L12" s="4"/>
      <c r="M12" s="4">
        <v>15.3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" customFormat="1" ht="12.75">
      <c r="A13" s="1" t="s">
        <v>0</v>
      </c>
      <c r="B13" s="23" t="s">
        <v>120</v>
      </c>
      <c r="C13" s="23"/>
      <c r="D13" s="23" t="s">
        <v>60</v>
      </c>
      <c r="G13" s="4">
        <v>14.9</v>
      </c>
      <c r="H13" s="4"/>
      <c r="I13" s="4">
        <v>15.3</v>
      </c>
      <c r="J13" s="4"/>
      <c r="K13" s="4">
        <v>15.2</v>
      </c>
      <c r="L13" s="4"/>
      <c r="M13" s="4">
        <v>14.5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2:63" s="1" customFormat="1" ht="12.75">
      <c r="B14" s="23" t="s">
        <v>121</v>
      </c>
      <c r="C14" s="23"/>
      <c r="D14" s="23" t="s">
        <v>122</v>
      </c>
      <c r="G14" s="4">
        <v>137</v>
      </c>
      <c r="H14" s="4"/>
      <c r="I14" s="4">
        <v>138</v>
      </c>
      <c r="J14" s="4"/>
      <c r="K14" s="4">
        <v>139</v>
      </c>
      <c r="L14" s="4"/>
      <c r="M14" s="4">
        <v>137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7:63" s="1" customFormat="1" ht="12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57" s="5" customFormat="1" ht="12.75">
      <c r="A16" s="5" t="s">
        <v>0</v>
      </c>
      <c r="B16" s="5" t="s">
        <v>59</v>
      </c>
      <c r="C16" s="5" t="s">
        <v>116</v>
      </c>
      <c r="D16" s="5" t="s">
        <v>60</v>
      </c>
      <c r="G16" s="6">
        <v>99.9978</v>
      </c>
      <c r="H16" s="6"/>
      <c r="I16" s="6">
        <v>99.9968</v>
      </c>
      <c r="J16" s="6"/>
      <c r="K16" s="6">
        <v>99.9989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5" customFormat="1" ht="12.75">
      <c r="A17" s="5" t="s">
        <v>0</v>
      </c>
      <c r="B17" s="5" t="s">
        <v>61</v>
      </c>
      <c r="C17" s="5" t="s">
        <v>116</v>
      </c>
      <c r="D17" s="5" t="s">
        <v>60</v>
      </c>
      <c r="G17" s="6">
        <v>99.9925</v>
      </c>
      <c r="H17" s="6"/>
      <c r="I17" s="6">
        <v>99.9958</v>
      </c>
      <c r="J17" s="6"/>
      <c r="K17" s="6">
        <v>99.9948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6:23" s="1" customFormat="1" ht="12.75">
      <c r="F18" s="2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s="1" customFormat="1" ht="12.75">
      <c r="B19" s="8" t="s">
        <v>5</v>
      </c>
      <c r="F19" s="2"/>
      <c r="G19" s="21" t="s">
        <v>17</v>
      </c>
      <c r="H19" s="21"/>
      <c r="I19" s="21" t="s">
        <v>22</v>
      </c>
      <c r="J19" s="21"/>
      <c r="K19" s="21" t="s">
        <v>23</v>
      </c>
      <c r="L19" s="21"/>
      <c r="M19" s="21" t="s">
        <v>24</v>
      </c>
      <c r="N19" s="21"/>
      <c r="O19" s="21" t="s">
        <v>40</v>
      </c>
      <c r="P19" s="2"/>
      <c r="Q19" s="2"/>
      <c r="R19" s="2"/>
      <c r="S19" s="2"/>
      <c r="T19" s="2"/>
      <c r="U19" s="2"/>
      <c r="V19" s="2"/>
      <c r="W19" s="2"/>
    </row>
    <row r="20" spans="6:23" s="1" customFormat="1" ht="12.75">
      <c r="F20" s="2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4" s="1" customFormat="1" ht="12.75">
      <c r="A21" s="1" t="s">
        <v>5</v>
      </c>
      <c r="B21" s="1" t="s">
        <v>1</v>
      </c>
      <c r="C21" s="1" t="s">
        <v>116</v>
      </c>
      <c r="D21" s="1" t="s">
        <v>36</v>
      </c>
      <c r="E21" s="1" t="s">
        <v>2</v>
      </c>
      <c r="F21" s="2" t="s">
        <v>3</v>
      </c>
      <c r="G21" s="3">
        <v>0.006096834673548387</v>
      </c>
      <c r="H21" s="3" t="s">
        <v>3</v>
      </c>
      <c r="I21" s="3">
        <v>0.04345876444</v>
      </c>
      <c r="J21" s="3" t="s">
        <v>3</v>
      </c>
      <c r="K21" s="3">
        <v>0.00830516713220339</v>
      </c>
      <c r="L21" s="3" t="s">
        <v>3</v>
      </c>
      <c r="M21" s="3"/>
      <c r="N21" s="3" t="s">
        <v>3</v>
      </c>
      <c r="O21" s="3">
        <f>AVERAGE(G21,I21,K21)</f>
        <v>0.01928692208191726</v>
      </c>
      <c r="P21" s="3" t="s">
        <v>3</v>
      </c>
      <c r="Q21" s="3"/>
      <c r="R21" s="3" t="s">
        <v>3</v>
      </c>
      <c r="S21" s="3"/>
      <c r="T21" s="3" t="s">
        <v>3</v>
      </c>
      <c r="U21" s="3"/>
      <c r="V21" s="2" t="s">
        <v>3</v>
      </c>
      <c r="W21" s="2"/>
      <c r="X21" s="1">
        <v>0.01928692208191726</v>
      </c>
    </row>
    <row r="22" spans="1:24" s="1" customFormat="1" ht="12.75">
      <c r="A22" s="1" t="s">
        <v>5</v>
      </c>
      <c r="B22" s="1" t="s">
        <v>4</v>
      </c>
      <c r="C22" s="1" t="s">
        <v>116</v>
      </c>
      <c r="D22" s="1" t="s">
        <v>37</v>
      </c>
      <c r="E22" s="1" t="s">
        <v>2</v>
      </c>
      <c r="F22" s="2" t="s">
        <v>3</v>
      </c>
      <c r="G22" s="4">
        <v>1.265613831405631</v>
      </c>
      <c r="H22" s="4" t="s">
        <v>3</v>
      </c>
      <c r="I22" s="4">
        <v>1.8390950987613</v>
      </c>
      <c r="J22" s="4" t="s">
        <v>3</v>
      </c>
      <c r="K22" s="4">
        <v>1.6070435514599748</v>
      </c>
      <c r="L22" s="2" t="s">
        <v>3</v>
      </c>
      <c r="M22" s="2"/>
      <c r="N22" s="2" t="s">
        <v>3</v>
      </c>
      <c r="O22" s="4">
        <f>AVERAGE(G22,I22,K22)</f>
        <v>1.570584160542302</v>
      </c>
      <c r="P22" s="2" t="s">
        <v>3</v>
      </c>
      <c r="Q22" s="2"/>
      <c r="R22" s="2" t="s">
        <v>3</v>
      </c>
      <c r="S22" s="2"/>
      <c r="T22" s="2" t="s">
        <v>3</v>
      </c>
      <c r="U22" s="2"/>
      <c r="V22" s="2" t="s">
        <v>3</v>
      </c>
      <c r="W22" s="2"/>
      <c r="X22" s="1">
        <v>1.570584160542302</v>
      </c>
    </row>
    <row r="23" spans="2:23" s="1" customFormat="1" ht="12.75">
      <c r="B23" s="1" t="s">
        <v>158</v>
      </c>
      <c r="C23" s="1" t="s">
        <v>116</v>
      </c>
      <c r="D23" s="1" t="s">
        <v>37</v>
      </c>
      <c r="E23" s="1" t="s">
        <v>2</v>
      </c>
      <c r="F23" s="2"/>
      <c r="G23" s="4">
        <f>G22</f>
        <v>1.265613831405631</v>
      </c>
      <c r="H23" s="4"/>
      <c r="I23" s="4">
        <f>I22</f>
        <v>1.8390950987613</v>
      </c>
      <c r="J23" s="4"/>
      <c r="K23" s="4">
        <f>K22</f>
        <v>1.6070435514599748</v>
      </c>
      <c r="L23" s="2"/>
      <c r="M23" s="2"/>
      <c r="N23" s="2"/>
      <c r="O23" s="4">
        <f>O22</f>
        <v>1.570584160542302</v>
      </c>
      <c r="P23" s="2"/>
      <c r="Q23" s="2"/>
      <c r="R23" s="2"/>
      <c r="S23" s="2"/>
      <c r="T23" s="2"/>
      <c r="U23" s="2"/>
      <c r="V23" s="2"/>
      <c r="W23" s="2"/>
    </row>
    <row r="24" spans="6:23" s="1" customFormat="1" ht="12.75">
      <c r="F24" s="2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57" s="5" customFormat="1" ht="12.75">
      <c r="A25" s="5" t="s">
        <v>5</v>
      </c>
      <c r="B25" s="5" t="s">
        <v>59</v>
      </c>
      <c r="C25" s="5" t="s">
        <v>116</v>
      </c>
      <c r="D25" s="5" t="s">
        <v>60</v>
      </c>
      <c r="G25" s="6">
        <v>99.9996</v>
      </c>
      <c r="H25" s="6"/>
      <c r="I25" s="6">
        <v>99.9986</v>
      </c>
      <c r="J25" s="6"/>
      <c r="K25" s="6">
        <v>99.9979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5" customFormat="1" ht="12.75">
      <c r="A26" s="5" t="s">
        <v>5</v>
      </c>
      <c r="B26" s="5" t="s">
        <v>61</v>
      </c>
      <c r="C26" s="5" t="s">
        <v>116</v>
      </c>
      <c r="D26" s="5" t="s">
        <v>60</v>
      </c>
      <c r="G26" s="6">
        <v>99.9941</v>
      </c>
      <c r="H26" s="6"/>
      <c r="I26" s="6">
        <v>99.9956</v>
      </c>
      <c r="J26" s="6"/>
      <c r="K26" s="6">
        <v>99.9965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6:23" s="1" customFormat="1" ht="12.75">
      <c r="F27" s="2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2.75">
      <c r="B28" s="1" t="s">
        <v>39</v>
      </c>
      <c r="C28" s="1" t="s">
        <v>26</v>
      </c>
      <c r="D28" s="5" t="s">
        <v>116</v>
      </c>
      <c r="F28" s="2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63" s="1" customFormat="1" ht="12.75">
      <c r="B29" s="23" t="s">
        <v>117</v>
      </c>
      <c r="C29" s="23"/>
      <c r="D29" s="23" t="s">
        <v>118</v>
      </c>
      <c r="G29" s="4">
        <v>6500</v>
      </c>
      <c r="H29" s="4"/>
      <c r="I29" s="4">
        <v>9620</v>
      </c>
      <c r="J29" s="4"/>
      <c r="K29" s="4">
        <v>9580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23" t="s">
        <v>119</v>
      </c>
      <c r="C30" s="23"/>
      <c r="D30" s="23" t="s">
        <v>60</v>
      </c>
      <c r="G30" s="4">
        <v>14.8</v>
      </c>
      <c r="H30" s="4"/>
      <c r="I30" s="4">
        <v>16.2</v>
      </c>
      <c r="J30" s="4"/>
      <c r="K30" s="4">
        <v>15.1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1" customFormat="1" ht="12.75">
      <c r="A31" s="1" t="s">
        <v>5</v>
      </c>
      <c r="B31" s="23" t="s">
        <v>120</v>
      </c>
      <c r="C31" s="23"/>
      <c r="D31" s="23" t="s">
        <v>60</v>
      </c>
      <c r="G31" s="4">
        <v>14.8</v>
      </c>
      <c r="H31" s="4"/>
      <c r="I31" s="4">
        <v>13.5</v>
      </c>
      <c r="J31" s="4"/>
      <c r="K31" s="4">
        <v>14.7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s="23" t="s">
        <v>121</v>
      </c>
      <c r="C32" s="23"/>
      <c r="D32" s="23" t="s">
        <v>122</v>
      </c>
      <c r="G32" s="4">
        <v>131</v>
      </c>
      <c r="H32" s="4"/>
      <c r="I32" s="4">
        <v>130</v>
      </c>
      <c r="J32" s="4"/>
      <c r="K32" s="4">
        <v>130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6:23" s="1" customFormat="1" ht="12.75">
      <c r="F33" s="2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s="1" customFormat="1" ht="12.75">
      <c r="B34" s="8" t="s">
        <v>6</v>
      </c>
      <c r="F34" s="2"/>
      <c r="G34" s="21" t="s">
        <v>17</v>
      </c>
      <c r="H34" s="21"/>
      <c r="I34" s="21" t="s">
        <v>22</v>
      </c>
      <c r="J34" s="21"/>
      <c r="K34" s="21" t="s">
        <v>23</v>
      </c>
      <c r="L34" s="21"/>
      <c r="M34" s="21" t="s">
        <v>24</v>
      </c>
      <c r="N34" s="21"/>
      <c r="O34" s="21" t="s">
        <v>40</v>
      </c>
      <c r="P34" s="2"/>
      <c r="Q34" s="2"/>
      <c r="R34" s="2"/>
      <c r="S34" s="2"/>
      <c r="T34" s="2"/>
      <c r="U34" s="2"/>
      <c r="V34" s="2"/>
      <c r="W34" s="2"/>
    </row>
    <row r="35" spans="6:23" s="1" customFormat="1" ht="12.75">
      <c r="F35" s="2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4" s="1" customFormat="1" ht="12.75">
      <c r="A36" s="1" t="s">
        <v>6</v>
      </c>
      <c r="B36" s="1" t="s">
        <v>1</v>
      </c>
      <c r="C36" s="1" t="s">
        <v>116</v>
      </c>
      <c r="D36" s="1" t="s">
        <v>36</v>
      </c>
      <c r="E36" s="1" t="s">
        <v>2</v>
      </c>
      <c r="F36" s="2" t="s">
        <v>3</v>
      </c>
      <c r="G36" s="3">
        <v>0.00721882161</v>
      </c>
      <c r="H36" s="3" t="s">
        <v>3</v>
      </c>
      <c r="I36" s="3">
        <v>0.0663164473263158</v>
      </c>
      <c r="J36" s="3" t="s">
        <v>3</v>
      </c>
      <c r="K36" s="3">
        <v>0.005793160915862067</v>
      </c>
      <c r="L36" s="3" t="s">
        <v>3</v>
      </c>
      <c r="M36" s="3"/>
      <c r="N36" s="3" t="s">
        <v>3</v>
      </c>
      <c r="O36" s="3">
        <f>AVERAGE(G36,I36,K36)</f>
        <v>0.026442809950725954</v>
      </c>
      <c r="P36" s="3" t="s">
        <v>3</v>
      </c>
      <c r="Q36" s="3"/>
      <c r="R36" s="3" t="s">
        <v>3</v>
      </c>
      <c r="S36" s="3"/>
      <c r="T36" s="3" t="s">
        <v>3</v>
      </c>
      <c r="U36" s="3"/>
      <c r="V36" s="2" t="s">
        <v>3</v>
      </c>
      <c r="W36" s="2"/>
      <c r="X36" s="1">
        <v>0.026442809950725954</v>
      </c>
    </row>
    <row r="37" spans="1:24" s="1" customFormat="1" ht="12.75">
      <c r="A37" s="1" t="s">
        <v>6</v>
      </c>
      <c r="B37" s="1" t="s">
        <v>4</v>
      </c>
      <c r="C37" s="1" t="s">
        <v>116</v>
      </c>
      <c r="D37" s="1" t="s">
        <v>37</v>
      </c>
      <c r="E37" s="1" t="s">
        <v>2</v>
      </c>
      <c r="F37" s="2" t="s">
        <v>3</v>
      </c>
      <c r="G37" s="4">
        <v>3.984706047316166</v>
      </c>
      <c r="H37" s="4" t="s">
        <v>3</v>
      </c>
      <c r="I37" s="4">
        <v>0.6309566030838013</v>
      </c>
      <c r="J37" s="4" t="s">
        <v>3</v>
      </c>
      <c r="K37" s="4">
        <v>1.5220097369059</v>
      </c>
      <c r="L37" s="2" t="s">
        <v>3</v>
      </c>
      <c r="M37" s="2"/>
      <c r="N37" s="2" t="s">
        <v>3</v>
      </c>
      <c r="O37" s="4">
        <f>AVERAGE(G37,I37,K37)</f>
        <v>2.0458907957686225</v>
      </c>
      <c r="P37" s="2" t="s">
        <v>3</v>
      </c>
      <c r="Q37" s="2"/>
      <c r="R37" s="2" t="s">
        <v>3</v>
      </c>
      <c r="S37" s="2"/>
      <c r="T37" s="2" t="s">
        <v>3</v>
      </c>
      <c r="U37" s="2"/>
      <c r="V37" s="2" t="s">
        <v>3</v>
      </c>
      <c r="W37" s="2"/>
      <c r="X37" s="1">
        <v>2.0458907957686225</v>
      </c>
    </row>
    <row r="38" spans="2:23" s="1" customFormat="1" ht="12.75">
      <c r="B38" s="1" t="s">
        <v>158</v>
      </c>
      <c r="C38" s="1" t="s">
        <v>116</v>
      </c>
      <c r="D38" s="1" t="s">
        <v>37</v>
      </c>
      <c r="E38" s="1" t="s">
        <v>2</v>
      </c>
      <c r="F38" s="2"/>
      <c r="G38" s="4">
        <f>G37</f>
        <v>3.984706047316166</v>
      </c>
      <c r="H38" s="4"/>
      <c r="I38" s="4">
        <f>I37</f>
        <v>0.6309566030838013</v>
      </c>
      <c r="J38" s="4"/>
      <c r="K38" s="4">
        <f>K37</f>
        <v>1.5220097369059</v>
      </c>
      <c r="L38" s="2"/>
      <c r="M38" s="2"/>
      <c r="N38" s="2"/>
      <c r="O38" s="4">
        <f>AVERAGE(G38,I38,K38)</f>
        <v>2.0458907957686225</v>
      </c>
      <c r="P38" s="2"/>
      <c r="Q38" s="2"/>
      <c r="R38" s="2"/>
      <c r="S38" s="2"/>
      <c r="T38" s="2"/>
      <c r="U38" s="2"/>
      <c r="V38" s="2"/>
      <c r="W38" s="2"/>
    </row>
    <row r="39" spans="6:23" s="1" customFormat="1" ht="12.75">
      <c r="F39" s="2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s="1" customFormat="1" ht="12.75">
      <c r="B40" s="1" t="s">
        <v>39</v>
      </c>
      <c r="C40" s="1" t="s">
        <v>26</v>
      </c>
      <c r="D40" s="1" t="s">
        <v>116</v>
      </c>
      <c r="F40" s="2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63" s="1" customFormat="1" ht="12.75">
      <c r="B41" s="23" t="s">
        <v>117</v>
      </c>
      <c r="C41" s="23"/>
      <c r="D41" s="23" t="s">
        <v>118</v>
      </c>
      <c r="G41" s="4">
        <v>9470</v>
      </c>
      <c r="H41" s="4"/>
      <c r="I41" s="4">
        <v>9420</v>
      </c>
      <c r="J41" s="4"/>
      <c r="K41" s="4">
        <v>9420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3" t="s">
        <v>119</v>
      </c>
      <c r="C42" s="23"/>
      <c r="D42" s="23" t="s">
        <v>60</v>
      </c>
      <c r="G42" s="4">
        <v>14.6</v>
      </c>
      <c r="H42" s="4"/>
      <c r="I42" s="4">
        <v>15.3</v>
      </c>
      <c r="J42" s="4"/>
      <c r="K42" s="4">
        <v>15.2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s="1" customFormat="1" ht="12.75">
      <c r="A43" s="1" t="s">
        <v>6</v>
      </c>
      <c r="B43" s="23" t="s">
        <v>120</v>
      </c>
      <c r="C43" s="23"/>
      <c r="D43" s="23" t="s">
        <v>60</v>
      </c>
      <c r="G43" s="4">
        <v>14.8</v>
      </c>
      <c r="H43" s="4"/>
      <c r="I43" s="4">
        <v>15.6</v>
      </c>
      <c r="J43" s="4"/>
      <c r="K43" s="4">
        <v>15.6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2:63" s="1" customFormat="1" ht="12.75">
      <c r="B44" s="23" t="s">
        <v>121</v>
      </c>
      <c r="C44" s="23"/>
      <c r="D44" s="23" t="s">
        <v>122</v>
      </c>
      <c r="G44" s="4">
        <v>132</v>
      </c>
      <c r="H44" s="4"/>
      <c r="I44" s="4">
        <v>132</v>
      </c>
      <c r="J44" s="4"/>
      <c r="K44" s="4">
        <v>132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7:63" s="1" customFormat="1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57" s="5" customFormat="1" ht="12.75">
      <c r="A46" s="5" t="s">
        <v>6</v>
      </c>
      <c r="B46" s="5" t="s">
        <v>59</v>
      </c>
      <c r="C46" s="5" t="s">
        <v>116</v>
      </c>
      <c r="D46" s="5" t="s">
        <v>60</v>
      </c>
      <c r="G46" s="6">
        <v>99.9968</v>
      </c>
      <c r="H46" s="6"/>
      <c r="I46" s="6">
        <v>99.9991</v>
      </c>
      <c r="J46" s="6"/>
      <c r="K46" s="6">
        <v>99.9993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5" customFormat="1" ht="12.75">
      <c r="A47" s="5" t="s">
        <v>6</v>
      </c>
      <c r="B47" s="5" t="s">
        <v>61</v>
      </c>
      <c r="C47" s="5" t="s">
        <v>116</v>
      </c>
      <c r="D47" s="5" t="s">
        <v>60</v>
      </c>
      <c r="G47" s="6">
        <v>99.9932</v>
      </c>
      <c r="H47" s="6"/>
      <c r="I47" s="6">
        <v>99.9949</v>
      </c>
      <c r="J47" s="6"/>
      <c r="K47" s="6">
        <v>99.9981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6:23" s="1" customFormat="1" ht="12.75">
      <c r="F48" s="2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s="1" customFormat="1" ht="12.75">
      <c r="B49" s="8" t="s">
        <v>7</v>
      </c>
      <c r="F49" s="2"/>
      <c r="G49" s="21" t="s">
        <v>17</v>
      </c>
      <c r="H49" s="21"/>
      <c r="I49" s="21" t="s">
        <v>22</v>
      </c>
      <c r="J49" s="21"/>
      <c r="K49" s="21" t="s">
        <v>23</v>
      </c>
      <c r="L49" s="21"/>
      <c r="M49" s="21" t="s">
        <v>24</v>
      </c>
      <c r="N49" s="21"/>
      <c r="O49" s="21" t="s">
        <v>40</v>
      </c>
      <c r="P49" s="2"/>
      <c r="Q49" s="2"/>
      <c r="R49" s="2"/>
      <c r="S49" s="2"/>
      <c r="T49" s="2"/>
      <c r="U49" s="2"/>
      <c r="V49" s="2"/>
      <c r="W49" s="2"/>
    </row>
    <row r="50" spans="6:23" s="1" customFormat="1" ht="12.75">
      <c r="F50" s="2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s="1" customFormat="1" ht="12.75">
      <c r="A51" s="1" t="s">
        <v>7</v>
      </c>
      <c r="B51" s="1" t="s">
        <v>1</v>
      </c>
      <c r="C51" s="1" t="s">
        <v>116</v>
      </c>
      <c r="D51" s="1" t="s">
        <v>36</v>
      </c>
      <c r="E51" s="1" t="s">
        <v>2</v>
      </c>
      <c r="F51" s="2" t="s">
        <v>3</v>
      </c>
      <c r="G51" s="3"/>
      <c r="H51" s="3" t="s">
        <v>3</v>
      </c>
      <c r="I51" s="3">
        <v>0.002700026784</v>
      </c>
      <c r="J51" s="3" t="s">
        <v>3</v>
      </c>
      <c r="K51" s="3">
        <v>0.003400033728</v>
      </c>
      <c r="L51" s="3" t="s">
        <v>3</v>
      </c>
      <c r="M51" s="3">
        <v>0.00300002976</v>
      </c>
      <c r="N51" s="3" t="s">
        <v>3</v>
      </c>
      <c r="O51" s="3">
        <f>AVERAGE(I51,K51,M51)</f>
        <v>0.0030333634240000003</v>
      </c>
      <c r="P51" s="3" t="s">
        <v>3</v>
      </c>
      <c r="Q51" s="3"/>
      <c r="R51" s="3" t="s">
        <v>3</v>
      </c>
      <c r="S51" s="3"/>
      <c r="T51" s="3" t="s">
        <v>3</v>
      </c>
      <c r="U51" s="3"/>
      <c r="V51" s="2" t="s">
        <v>3</v>
      </c>
      <c r="W51" s="2"/>
      <c r="X51" s="1">
        <v>0.0030333634240000003</v>
      </c>
    </row>
    <row r="52" spans="1:24" s="1" customFormat="1" ht="12.75">
      <c r="A52" s="1" t="s">
        <v>7</v>
      </c>
      <c r="B52" s="1" t="s">
        <v>140</v>
      </c>
      <c r="C52" s="1" t="s">
        <v>116</v>
      </c>
      <c r="D52" s="1" t="s">
        <v>37</v>
      </c>
      <c r="E52" s="1" t="s">
        <v>2</v>
      </c>
      <c r="F52" s="2" t="s">
        <v>3</v>
      </c>
      <c r="G52" s="4">
        <v>148.1716738197425</v>
      </c>
      <c r="H52" s="4" t="s">
        <v>3</v>
      </c>
      <c r="I52" s="4">
        <v>166.9855072463768</v>
      </c>
      <c r="J52" s="4" t="s">
        <v>3</v>
      </c>
      <c r="K52" s="4">
        <v>34.423529411764704</v>
      </c>
      <c r="L52" s="2" t="s">
        <v>3</v>
      </c>
      <c r="M52" s="4">
        <v>130.78481012658227</v>
      </c>
      <c r="N52" s="2" t="s">
        <v>3</v>
      </c>
      <c r="O52" s="4">
        <f>AVERAGE(G52,I52,K52,M52)</f>
        <v>120.09138015111657</v>
      </c>
      <c r="P52" s="2" t="s">
        <v>3</v>
      </c>
      <c r="Q52" s="2"/>
      <c r="R52" s="2" t="s">
        <v>3</v>
      </c>
      <c r="S52" s="2"/>
      <c r="T52" s="2" t="s">
        <v>3</v>
      </c>
      <c r="U52" s="2"/>
      <c r="V52" s="2" t="s">
        <v>3</v>
      </c>
      <c r="W52" s="2"/>
      <c r="X52" s="1">
        <v>120.09138015111657</v>
      </c>
    </row>
    <row r="53" spans="1:24" s="1" customFormat="1" ht="12.75">
      <c r="A53" s="1" t="s">
        <v>7</v>
      </c>
      <c r="B53" s="1" t="s">
        <v>4</v>
      </c>
      <c r="C53" s="1" t="s">
        <v>116</v>
      </c>
      <c r="D53" s="1" t="s">
        <v>37</v>
      </c>
      <c r="E53" s="1" t="s">
        <v>2</v>
      </c>
      <c r="F53" s="2" t="s">
        <v>3</v>
      </c>
      <c r="G53" s="4"/>
      <c r="H53" s="4" t="s">
        <v>3</v>
      </c>
      <c r="I53" s="4">
        <v>5.212250199387924</v>
      </c>
      <c r="J53" s="4" t="s">
        <v>3</v>
      </c>
      <c r="K53" s="4">
        <v>1.5385893636696</v>
      </c>
      <c r="L53" s="2" t="s">
        <v>3</v>
      </c>
      <c r="M53" s="4">
        <v>4.966332756148678</v>
      </c>
      <c r="N53" s="2" t="s">
        <v>3</v>
      </c>
      <c r="O53" s="4">
        <f>AVERAGE(G53,I53,K53,M53)</f>
        <v>3.9057241064020674</v>
      </c>
      <c r="P53" s="2" t="s">
        <v>3</v>
      </c>
      <c r="Q53" s="2"/>
      <c r="R53" s="2" t="s">
        <v>3</v>
      </c>
      <c r="S53" s="2"/>
      <c r="T53" s="2" t="s">
        <v>3</v>
      </c>
      <c r="U53" s="2"/>
      <c r="V53" s="2" t="s">
        <v>3</v>
      </c>
      <c r="W53" s="2"/>
      <c r="X53" s="1">
        <v>3.9057241064020674</v>
      </c>
    </row>
    <row r="54" spans="2:23" s="1" customFormat="1" ht="12.75">
      <c r="B54" s="1" t="s">
        <v>158</v>
      </c>
      <c r="C54" s="1" t="s">
        <v>116</v>
      </c>
      <c r="D54" s="1" t="s">
        <v>37</v>
      </c>
      <c r="E54" s="1" t="s">
        <v>2</v>
      </c>
      <c r="F54" s="2"/>
      <c r="G54" s="4"/>
      <c r="H54" s="4"/>
      <c r="I54" s="4">
        <f>I53</f>
        <v>5.212250199387924</v>
      </c>
      <c r="J54" s="4"/>
      <c r="K54" s="4">
        <f>K53</f>
        <v>1.5385893636696</v>
      </c>
      <c r="L54" s="2"/>
      <c r="M54" s="4">
        <f>M53</f>
        <v>4.966332756148678</v>
      </c>
      <c r="N54" s="2"/>
      <c r="O54" s="4">
        <f>AVERAGE(G54,I54,K54,M54)</f>
        <v>3.9057241064020674</v>
      </c>
      <c r="P54" s="2"/>
      <c r="Q54" s="2"/>
      <c r="R54" s="2"/>
      <c r="S54" s="2"/>
      <c r="T54" s="2"/>
      <c r="U54" s="2"/>
      <c r="V54" s="2"/>
      <c r="W54" s="2"/>
    </row>
    <row r="55" spans="6:23" s="1" customFormat="1" ht="12.75">
      <c r="F55" s="2"/>
      <c r="G55" s="4"/>
      <c r="H55" s="4"/>
      <c r="I55" s="4"/>
      <c r="J55" s="4"/>
      <c r="K55" s="4"/>
      <c r="L55" s="2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s="1" customFormat="1" ht="12.75">
      <c r="A56" s="1" t="s">
        <v>7</v>
      </c>
      <c r="B56" s="1" t="s">
        <v>8</v>
      </c>
      <c r="C56" s="1" t="s">
        <v>116</v>
      </c>
      <c r="D56" s="1" t="s">
        <v>38</v>
      </c>
      <c r="E56" s="1" t="s">
        <v>2</v>
      </c>
      <c r="F56" s="2" t="s">
        <v>3</v>
      </c>
      <c r="G56" s="4"/>
      <c r="H56" s="4" t="s">
        <v>9</v>
      </c>
      <c r="I56" s="4">
        <v>821.3720670561378</v>
      </c>
      <c r="J56" s="4" t="s">
        <v>9</v>
      </c>
      <c r="K56" s="4">
        <v>228.83327883565792</v>
      </c>
      <c r="L56" s="2" t="s">
        <v>9</v>
      </c>
      <c r="M56" s="4">
        <v>1747.5285665412246</v>
      </c>
      <c r="N56" s="2" t="s">
        <v>3</v>
      </c>
      <c r="O56" s="4">
        <f aca="true" t="shared" si="0" ref="O56:O61">AVERAGE(I56,K56,M56)</f>
        <v>932.5779708110067</v>
      </c>
      <c r="P56" s="2" t="s">
        <v>3</v>
      </c>
      <c r="Q56" s="2"/>
      <c r="R56" s="2" t="s">
        <v>3</v>
      </c>
      <c r="S56" s="2"/>
      <c r="T56" s="2" t="s">
        <v>3</v>
      </c>
      <c r="U56" s="2"/>
      <c r="V56" s="2" t="s">
        <v>3</v>
      </c>
      <c r="W56" s="2"/>
      <c r="X56" s="1">
        <v>932.5779708110067</v>
      </c>
    </row>
    <row r="57" spans="1:24" s="1" customFormat="1" ht="12.75">
      <c r="A57" s="1" t="s">
        <v>7</v>
      </c>
      <c r="B57" s="1" t="s">
        <v>10</v>
      </c>
      <c r="C57" s="1" t="s">
        <v>116</v>
      </c>
      <c r="D57" s="1" t="s">
        <v>38</v>
      </c>
      <c r="E57" s="1" t="s">
        <v>2</v>
      </c>
      <c r="F57" s="2" t="s">
        <v>3</v>
      </c>
      <c r="G57" s="4"/>
      <c r="H57" s="4" t="s">
        <v>3</v>
      </c>
      <c r="I57" s="4">
        <v>110.14931766302</v>
      </c>
      <c r="J57" s="4" t="s">
        <v>3</v>
      </c>
      <c r="K57" s="4">
        <v>83.0472596725288</v>
      </c>
      <c r="L57" s="2" t="s">
        <v>3</v>
      </c>
      <c r="M57" s="4">
        <v>87.95764625384878</v>
      </c>
      <c r="N57" s="2" t="s">
        <v>3</v>
      </c>
      <c r="O57" s="4">
        <f t="shared" si="0"/>
        <v>93.7180745297992</v>
      </c>
      <c r="P57" s="2" t="s">
        <v>3</v>
      </c>
      <c r="Q57" s="2"/>
      <c r="R57" s="2" t="s">
        <v>3</v>
      </c>
      <c r="S57" s="2"/>
      <c r="T57" s="2" t="s">
        <v>3</v>
      </c>
      <c r="U57" s="2"/>
      <c r="V57" s="2" t="s">
        <v>3</v>
      </c>
      <c r="W57" s="2"/>
      <c r="X57" s="1">
        <v>93.7180745297992</v>
      </c>
    </row>
    <row r="58" spans="1:24" s="1" customFormat="1" ht="12.75">
      <c r="A58" s="1" t="s">
        <v>7</v>
      </c>
      <c r="B58" s="1" t="s">
        <v>11</v>
      </c>
      <c r="C58" s="1" t="s">
        <v>116</v>
      </c>
      <c r="D58" s="1" t="s">
        <v>38</v>
      </c>
      <c r="E58" s="1" t="s">
        <v>2</v>
      </c>
      <c r="F58" s="2" t="s">
        <v>3</v>
      </c>
      <c r="G58" s="4"/>
      <c r="H58" s="4" t="s">
        <v>9</v>
      </c>
      <c r="I58" s="4">
        <v>0.42730338748585206</v>
      </c>
      <c r="J58" s="4" t="s">
        <v>9</v>
      </c>
      <c r="K58" s="4">
        <v>0.07253035779260157</v>
      </c>
      <c r="L58" s="2" t="s">
        <v>9</v>
      </c>
      <c r="M58" s="4">
        <v>0.077495723571673</v>
      </c>
      <c r="N58" s="2" t="s">
        <v>3</v>
      </c>
      <c r="O58" s="4">
        <f t="shared" si="0"/>
        <v>0.19244315628337558</v>
      </c>
      <c r="P58" s="2" t="s">
        <v>3</v>
      </c>
      <c r="Q58" s="2"/>
      <c r="R58" s="2" t="s">
        <v>3</v>
      </c>
      <c r="S58" s="2"/>
      <c r="T58" s="2" t="s">
        <v>3</v>
      </c>
      <c r="U58" s="2"/>
      <c r="V58" s="2" t="s">
        <v>3</v>
      </c>
      <c r="W58" s="2"/>
      <c r="X58" s="1">
        <v>0.19244315628337558</v>
      </c>
    </row>
    <row r="59" spans="1:24" s="1" customFormat="1" ht="12.75">
      <c r="A59" s="1" t="s">
        <v>7</v>
      </c>
      <c r="B59" s="1" t="s">
        <v>12</v>
      </c>
      <c r="C59" s="1" t="s">
        <v>116</v>
      </c>
      <c r="D59" s="1" t="s">
        <v>38</v>
      </c>
      <c r="E59" s="1" t="s">
        <v>2</v>
      </c>
      <c r="F59" s="2" t="s">
        <v>3</v>
      </c>
      <c r="G59" s="4"/>
      <c r="H59" s="4" t="s">
        <v>3</v>
      </c>
      <c r="I59" s="4">
        <v>21.46012568262279</v>
      </c>
      <c r="J59" s="4" t="s">
        <v>3</v>
      </c>
      <c r="K59" s="4">
        <v>6.527732201334143</v>
      </c>
      <c r="L59" s="2" t="s">
        <v>9</v>
      </c>
      <c r="M59" s="4">
        <v>5.03722203215874</v>
      </c>
      <c r="N59" s="2" t="s">
        <v>3</v>
      </c>
      <c r="O59" s="4">
        <f t="shared" si="0"/>
        <v>11.008359972038557</v>
      </c>
      <c r="P59" s="2" t="s">
        <v>3</v>
      </c>
      <c r="Q59" s="2"/>
      <c r="R59" s="2" t="s">
        <v>3</v>
      </c>
      <c r="S59" s="2"/>
      <c r="T59" s="2" t="s">
        <v>3</v>
      </c>
      <c r="U59" s="2"/>
      <c r="V59" s="2" t="s">
        <v>3</v>
      </c>
      <c r="W59" s="2"/>
      <c r="X59" s="1">
        <v>11.008359972038557</v>
      </c>
    </row>
    <row r="60" spans="1:25" s="1" customFormat="1" ht="12.75">
      <c r="A60" s="1" t="s">
        <v>7</v>
      </c>
      <c r="B60" s="1" t="s">
        <v>13</v>
      </c>
      <c r="C60" s="1" t="s">
        <v>116</v>
      </c>
      <c r="D60" s="1" t="s">
        <v>38</v>
      </c>
      <c r="E60" s="1" t="s">
        <v>2</v>
      </c>
      <c r="F60" s="2" t="s">
        <v>3</v>
      </c>
      <c r="G60" s="4"/>
      <c r="H60" s="4" t="s">
        <v>9</v>
      </c>
      <c r="I60" s="4">
        <v>61.721600414623</v>
      </c>
      <c r="J60" s="4" t="s">
        <v>9</v>
      </c>
      <c r="K60" s="4">
        <v>32.63866100667071</v>
      </c>
      <c r="L60" s="2" t="s">
        <v>9</v>
      </c>
      <c r="M60" s="4">
        <v>19.761409510776602</v>
      </c>
      <c r="N60" s="2" t="s">
        <v>3</v>
      </c>
      <c r="O60" s="4">
        <f t="shared" si="0"/>
        <v>38.040556977356765</v>
      </c>
      <c r="P60" s="2" t="s">
        <v>3</v>
      </c>
      <c r="Q60" s="2"/>
      <c r="R60" s="2" t="s">
        <v>3</v>
      </c>
      <c r="S60" s="2"/>
      <c r="T60" s="2" t="s">
        <v>3</v>
      </c>
      <c r="U60" s="2"/>
      <c r="V60" s="2" t="s">
        <v>3</v>
      </c>
      <c r="W60" s="2"/>
      <c r="X60" s="1">
        <v>38.04055697735677</v>
      </c>
      <c r="Y60" s="1" t="s">
        <v>160</v>
      </c>
    </row>
    <row r="61" spans="1:24" s="1" customFormat="1" ht="12.75">
      <c r="A61" s="1" t="s">
        <v>7</v>
      </c>
      <c r="B61" s="1" t="s">
        <v>14</v>
      </c>
      <c r="C61" s="1" t="s">
        <v>116</v>
      </c>
      <c r="D61" s="1" t="s">
        <v>38</v>
      </c>
      <c r="E61" s="1" t="s">
        <v>2</v>
      </c>
      <c r="F61" s="2" t="s">
        <v>3</v>
      </c>
      <c r="G61" s="4"/>
      <c r="H61" s="4" t="s">
        <v>3</v>
      </c>
      <c r="I61" s="4">
        <v>241.6638047003319</v>
      </c>
      <c r="J61" s="4" t="s">
        <v>3</v>
      </c>
      <c r="K61" s="4">
        <v>236.81161819284415</v>
      </c>
      <c r="L61" s="2" t="s">
        <v>3</v>
      </c>
      <c r="M61" s="4">
        <v>170.1031132398221</v>
      </c>
      <c r="N61" s="2" t="s">
        <v>3</v>
      </c>
      <c r="O61" s="4">
        <f t="shared" si="0"/>
        <v>216.19284537766603</v>
      </c>
      <c r="P61" s="2" t="s">
        <v>3</v>
      </c>
      <c r="Q61" s="2"/>
      <c r="R61" s="2" t="s">
        <v>3</v>
      </c>
      <c r="S61" s="2"/>
      <c r="T61" s="2" t="s">
        <v>3</v>
      </c>
      <c r="U61" s="2"/>
      <c r="V61" s="2" t="s">
        <v>3</v>
      </c>
      <c r="W61" s="2"/>
      <c r="X61" s="1">
        <v>216.19284537766603</v>
      </c>
    </row>
    <row r="62" spans="2:23" s="1" customFormat="1" ht="12.75">
      <c r="B62" s="1" t="s">
        <v>41</v>
      </c>
      <c r="C62" s="1" t="s">
        <v>116</v>
      </c>
      <c r="D62" s="1" t="s">
        <v>38</v>
      </c>
      <c r="E62" s="1" t="s">
        <v>2</v>
      </c>
      <c r="F62" s="2"/>
      <c r="G62" s="4"/>
      <c r="H62" s="4"/>
      <c r="I62" s="4">
        <f>I59+I61</f>
        <v>263.1239303829547</v>
      </c>
      <c r="J62" s="4"/>
      <c r="K62" s="4">
        <f>K59+K61</f>
        <v>243.3393503941783</v>
      </c>
      <c r="L62" s="2"/>
      <c r="M62" s="4">
        <f>M59+M61</f>
        <v>175.14033527198086</v>
      </c>
      <c r="N62" s="2"/>
      <c r="O62" s="4">
        <f>AVERAGE(I62,K62,M62)</f>
        <v>227.20120534970465</v>
      </c>
      <c r="P62" s="2"/>
      <c r="Q62" s="2"/>
      <c r="R62" s="2"/>
      <c r="S62" s="2"/>
      <c r="T62" s="2"/>
      <c r="U62" s="2"/>
      <c r="V62" s="2"/>
      <c r="W62" s="2"/>
    </row>
    <row r="63" spans="2:23" s="1" customFormat="1" ht="12.75">
      <c r="B63" s="1" t="s">
        <v>42</v>
      </c>
      <c r="C63" s="1" t="s">
        <v>116</v>
      </c>
      <c r="D63" s="1" t="s">
        <v>38</v>
      </c>
      <c r="E63" s="1" t="s">
        <v>2</v>
      </c>
      <c r="F63" s="2"/>
      <c r="G63" s="4"/>
      <c r="H63" s="4"/>
      <c r="I63" s="4">
        <f>I57+I58+I60</f>
        <v>172.29822146512885</v>
      </c>
      <c r="J63" s="4"/>
      <c r="K63" s="4">
        <f>K57+K58+K60</f>
        <v>115.75845103699211</v>
      </c>
      <c r="L63" s="2"/>
      <c r="M63" s="4">
        <f>M57+M58+M60</f>
        <v>107.79655148819705</v>
      </c>
      <c r="N63" s="2"/>
      <c r="O63" s="4">
        <f>AVERAGE(I63,K63,M63)</f>
        <v>131.95107466343933</v>
      </c>
      <c r="P63" s="2"/>
      <c r="Q63" s="2"/>
      <c r="R63" s="2"/>
      <c r="S63" s="2"/>
      <c r="T63" s="2"/>
      <c r="U63" s="2"/>
      <c r="V63" s="2"/>
      <c r="W63" s="2"/>
    </row>
    <row r="64" spans="6:23" s="1" customFormat="1" ht="12.75">
      <c r="F64" s="2"/>
      <c r="G64" s="4"/>
      <c r="H64" s="4"/>
      <c r="I64" s="4"/>
      <c r="J64" s="4"/>
      <c r="K64" s="4"/>
      <c r="L64" s="2"/>
      <c r="M64" s="4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s="1" customFormat="1" ht="12.75">
      <c r="B65" s="1" t="s">
        <v>39</v>
      </c>
      <c r="C65" s="1" t="s">
        <v>29</v>
      </c>
      <c r="D65" s="1" t="s">
        <v>116</v>
      </c>
      <c r="F65" s="2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63" s="1" customFormat="1" ht="12.75">
      <c r="B66" s="23" t="s">
        <v>117</v>
      </c>
      <c r="C66" s="23"/>
      <c r="D66" s="23" t="s">
        <v>118</v>
      </c>
      <c r="G66" s="4"/>
      <c r="H66" s="4"/>
      <c r="I66" s="4">
        <v>11409</v>
      </c>
      <c r="J66" s="4"/>
      <c r="K66" s="4">
        <v>12125</v>
      </c>
      <c r="L66" s="4"/>
      <c r="M66" s="4">
        <v>12210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2:63" s="1" customFormat="1" ht="12.75">
      <c r="B67" s="23" t="s">
        <v>119</v>
      </c>
      <c r="C67" s="23"/>
      <c r="D67" s="23" t="s">
        <v>60</v>
      </c>
      <c r="G67" s="4"/>
      <c r="H67" s="4"/>
      <c r="I67" s="4">
        <v>14.1</v>
      </c>
      <c r="J67" s="4"/>
      <c r="K67" s="4">
        <v>12.5</v>
      </c>
      <c r="L67" s="4"/>
      <c r="M67" s="4">
        <v>13.1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s="1" customFormat="1" ht="12.75">
      <c r="A68" s="1" t="s">
        <v>7</v>
      </c>
      <c r="B68" s="23" t="s">
        <v>120</v>
      </c>
      <c r="C68" s="23"/>
      <c r="D68" s="23" t="s">
        <v>60</v>
      </c>
      <c r="G68" s="4"/>
      <c r="H68" s="4"/>
      <c r="I68" s="4">
        <v>15.2</v>
      </c>
      <c r="J68" s="4"/>
      <c r="K68" s="4">
        <v>16.2</v>
      </c>
      <c r="L68" s="4"/>
      <c r="M68" s="4">
        <v>15.3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2:63" s="1" customFormat="1" ht="12.75">
      <c r="B69" s="23" t="s">
        <v>121</v>
      </c>
      <c r="C69" s="23"/>
      <c r="D69" s="23" t="s">
        <v>122</v>
      </c>
      <c r="G69" s="4"/>
      <c r="H69" s="4"/>
      <c r="I69" s="4">
        <v>139</v>
      </c>
      <c r="J69" s="4"/>
      <c r="K69" s="4">
        <v>135</v>
      </c>
      <c r="L69" s="4"/>
      <c r="M69" s="4">
        <v>139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6:23" s="1" customFormat="1" ht="12.75">
      <c r="F70" s="2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s="1" customFormat="1" ht="12.75">
      <c r="B71" s="8" t="s">
        <v>15</v>
      </c>
      <c r="F71" s="2"/>
      <c r="G71" s="21" t="s">
        <v>17</v>
      </c>
      <c r="H71" s="21"/>
      <c r="I71" s="21" t="s">
        <v>22</v>
      </c>
      <c r="J71" s="21"/>
      <c r="K71" s="21" t="s">
        <v>23</v>
      </c>
      <c r="L71" s="21"/>
      <c r="M71" s="21" t="s">
        <v>24</v>
      </c>
      <c r="N71" s="21"/>
      <c r="O71" s="21" t="s">
        <v>40</v>
      </c>
      <c r="P71" s="2"/>
      <c r="Q71" s="2"/>
      <c r="R71" s="2"/>
      <c r="S71" s="2"/>
      <c r="T71" s="2"/>
      <c r="U71" s="2"/>
      <c r="V71" s="2"/>
      <c r="W71" s="2"/>
    </row>
    <row r="72" spans="6:23" s="1" customFormat="1" ht="12.75">
      <c r="F72" s="2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4" s="1" customFormat="1" ht="12.75">
      <c r="A73" s="1" t="s">
        <v>15</v>
      </c>
      <c r="B73" s="1" t="s">
        <v>1</v>
      </c>
      <c r="C73" s="1" t="s">
        <v>116</v>
      </c>
      <c r="D73" s="1" t="s">
        <v>36</v>
      </c>
      <c r="E73" s="1" t="s">
        <v>2</v>
      </c>
      <c r="F73" s="2" t="s">
        <v>3</v>
      </c>
      <c r="G73" s="3">
        <v>0.008400083328</v>
      </c>
      <c r="H73" s="3" t="s">
        <v>3</v>
      </c>
      <c r="I73" s="3">
        <v>0.00550005456</v>
      </c>
      <c r="J73" s="3" t="s">
        <v>3</v>
      </c>
      <c r="K73" s="3">
        <v>0.012700125984</v>
      </c>
      <c r="L73" s="3" t="s">
        <v>3</v>
      </c>
      <c r="M73" s="3"/>
      <c r="N73" s="3" t="s">
        <v>3</v>
      </c>
      <c r="O73" s="3">
        <f>AVERAGE(G73,I73,K73)</f>
        <v>0.008866754624</v>
      </c>
      <c r="P73" s="3" t="s">
        <v>3</v>
      </c>
      <c r="Q73" s="3"/>
      <c r="R73" s="3" t="s">
        <v>3</v>
      </c>
      <c r="S73" s="3"/>
      <c r="T73" s="3" t="s">
        <v>3</v>
      </c>
      <c r="U73" s="3"/>
      <c r="V73" s="2" t="s">
        <v>3</v>
      </c>
      <c r="W73" s="2"/>
      <c r="X73" s="1">
        <v>0.008866754624</v>
      </c>
    </row>
    <row r="74" spans="1:24" s="1" customFormat="1" ht="12.75">
      <c r="A74" s="1" t="s">
        <v>15</v>
      </c>
      <c r="B74" s="1" t="s">
        <v>140</v>
      </c>
      <c r="C74" s="1" t="s">
        <v>116</v>
      </c>
      <c r="D74" s="1" t="s">
        <v>37</v>
      </c>
      <c r="E74" s="1" t="s">
        <v>2</v>
      </c>
      <c r="F74" s="2" t="s">
        <v>3</v>
      </c>
      <c r="G74" s="4">
        <v>129.38461538461536</v>
      </c>
      <c r="H74" s="4" t="s">
        <v>3</v>
      </c>
      <c r="I74" s="4">
        <v>116.56521739130433</v>
      </c>
      <c r="J74" s="4" t="s">
        <v>3</v>
      </c>
      <c r="K74" s="4">
        <v>80.8684210526316</v>
      </c>
      <c r="L74" s="2" t="s">
        <v>3</v>
      </c>
      <c r="M74" s="4">
        <v>155.35135135135135</v>
      </c>
      <c r="N74" s="2" t="s">
        <v>3</v>
      </c>
      <c r="O74" s="4">
        <f>AVERAGE(G74,I74,K74,M74)</f>
        <v>120.54240129497566</v>
      </c>
      <c r="P74" s="2" t="s">
        <v>3</v>
      </c>
      <c r="Q74" s="2"/>
      <c r="R74" s="2" t="s">
        <v>3</v>
      </c>
      <c r="S74" s="2"/>
      <c r="T74" s="2" t="s">
        <v>3</v>
      </c>
      <c r="U74" s="2"/>
      <c r="V74" s="2" t="s">
        <v>3</v>
      </c>
      <c r="W74" s="2"/>
      <c r="X74" s="1">
        <v>120.54240129497566</v>
      </c>
    </row>
    <row r="75" spans="1:24" s="1" customFormat="1" ht="12.75">
      <c r="A75" s="1" t="s">
        <v>15</v>
      </c>
      <c r="B75" s="1" t="s">
        <v>4</v>
      </c>
      <c r="C75" s="1" t="s">
        <v>116</v>
      </c>
      <c r="D75" s="1" t="s">
        <v>37</v>
      </c>
      <c r="E75" s="1" t="s">
        <v>2</v>
      </c>
      <c r="F75" s="2" t="s">
        <v>3</v>
      </c>
      <c r="G75" s="4">
        <v>5.7485756444798</v>
      </c>
      <c r="H75" s="4" t="s">
        <v>3</v>
      </c>
      <c r="I75" s="4">
        <v>3.1984262587153176</v>
      </c>
      <c r="J75" s="4" t="s">
        <v>3</v>
      </c>
      <c r="K75" s="4">
        <v>6.4529652588116</v>
      </c>
      <c r="L75" s="2" t="s">
        <v>3</v>
      </c>
      <c r="M75" s="4"/>
      <c r="N75" s="2" t="s">
        <v>3</v>
      </c>
      <c r="O75" s="4">
        <f aca="true" t="shared" si="1" ref="O75:O82">AVERAGE(G75,I75,K75,M75)</f>
        <v>5.133322387335572</v>
      </c>
      <c r="P75" s="2" t="s">
        <v>3</v>
      </c>
      <c r="Q75" s="2"/>
      <c r="R75" s="2" t="s">
        <v>3</v>
      </c>
      <c r="S75" s="2"/>
      <c r="T75" s="2" t="s">
        <v>3</v>
      </c>
      <c r="U75" s="2"/>
      <c r="V75" s="2" t="s">
        <v>3</v>
      </c>
      <c r="W75" s="2"/>
      <c r="X75" s="1">
        <v>5.133322387335572</v>
      </c>
    </row>
    <row r="76" spans="2:23" s="1" customFormat="1" ht="12.75">
      <c r="B76" s="1" t="s">
        <v>158</v>
      </c>
      <c r="C76" s="1" t="s">
        <v>116</v>
      </c>
      <c r="D76" s="1" t="s">
        <v>37</v>
      </c>
      <c r="E76" s="1" t="s">
        <v>2</v>
      </c>
      <c r="F76" s="2"/>
      <c r="G76" s="4">
        <f>G75</f>
        <v>5.7485756444798</v>
      </c>
      <c r="H76" s="4"/>
      <c r="I76" s="4">
        <f>I75</f>
        <v>3.1984262587153176</v>
      </c>
      <c r="J76" s="4"/>
      <c r="K76" s="4">
        <f>K75</f>
        <v>6.4529652588116</v>
      </c>
      <c r="L76" s="2"/>
      <c r="M76" s="4"/>
      <c r="N76" s="2"/>
      <c r="O76" s="4">
        <f t="shared" si="1"/>
        <v>5.133322387335572</v>
      </c>
      <c r="P76" s="2"/>
      <c r="Q76" s="2"/>
      <c r="R76" s="2"/>
      <c r="S76" s="2"/>
      <c r="T76" s="2"/>
      <c r="U76" s="2"/>
      <c r="V76" s="2"/>
      <c r="W76" s="2"/>
    </row>
    <row r="77" spans="1:24" s="1" customFormat="1" ht="12.75">
      <c r="A77" s="1" t="s">
        <v>15</v>
      </c>
      <c r="B77" s="1" t="s">
        <v>8</v>
      </c>
      <c r="C77" s="1" t="s">
        <v>116</v>
      </c>
      <c r="D77" s="1" t="s">
        <v>38</v>
      </c>
      <c r="E77" s="1" t="s">
        <v>2</v>
      </c>
      <c r="F77" s="2" t="s">
        <v>9</v>
      </c>
      <c r="G77" s="4">
        <v>11171.447021749238</v>
      </c>
      <c r="H77" s="4" t="s">
        <v>9</v>
      </c>
      <c r="I77" s="4">
        <v>8596.989748531612</v>
      </c>
      <c r="J77" s="4" t="s">
        <v>9</v>
      </c>
      <c r="K77" s="4">
        <v>12923.975754398</v>
      </c>
      <c r="L77" s="2" t="s">
        <v>3</v>
      </c>
      <c r="M77" s="4"/>
      <c r="N77" s="2" t="s">
        <v>3</v>
      </c>
      <c r="O77" s="4">
        <f t="shared" si="1"/>
        <v>10897.470841559618</v>
      </c>
      <c r="P77" s="2" t="s">
        <v>3</v>
      </c>
      <c r="Q77" s="2"/>
      <c r="R77" s="2" t="s">
        <v>3</v>
      </c>
      <c r="S77" s="2"/>
      <c r="T77" s="2" t="s">
        <v>3</v>
      </c>
      <c r="U77" s="2"/>
      <c r="V77" s="2" t="s">
        <v>3</v>
      </c>
      <c r="W77" s="2"/>
      <c r="X77" s="1">
        <v>10897.470841559616</v>
      </c>
    </row>
    <row r="78" spans="1:24" s="1" customFormat="1" ht="12.75">
      <c r="A78" s="1" t="s">
        <v>15</v>
      </c>
      <c r="B78" s="1" t="s">
        <v>10</v>
      </c>
      <c r="C78" s="1" t="s">
        <v>116</v>
      </c>
      <c r="D78" s="1" t="s">
        <v>38</v>
      </c>
      <c r="E78" s="1" t="s">
        <v>2</v>
      </c>
      <c r="F78" s="2" t="s">
        <v>3</v>
      </c>
      <c r="G78" s="4">
        <v>3.1031797282636777</v>
      </c>
      <c r="H78" s="4" t="s">
        <v>9</v>
      </c>
      <c r="I78" s="4">
        <v>2.8520819070958</v>
      </c>
      <c r="J78" s="4" t="s">
        <v>9</v>
      </c>
      <c r="K78" s="4">
        <v>7.6023386790576595</v>
      </c>
      <c r="L78" s="2" t="s">
        <v>3</v>
      </c>
      <c r="M78" s="4"/>
      <c r="N78" s="2" t="s">
        <v>3</v>
      </c>
      <c r="O78" s="4">
        <f t="shared" si="1"/>
        <v>4.519200104805712</v>
      </c>
      <c r="P78" s="2" t="s">
        <v>3</v>
      </c>
      <c r="Q78" s="2"/>
      <c r="R78" s="2" t="s">
        <v>3</v>
      </c>
      <c r="S78" s="2"/>
      <c r="T78" s="2" t="s">
        <v>3</v>
      </c>
      <c r="U78" s="2"/>
      <c r="V78" s="2" t="s">
        <v>3</v>
      </c>
      <c r="W78" s="2"/>
      <c r="X78" s="1">
        <v>4.519200104805712</v>
      </c>
    </row>
    <row r="79" spans="1:24" s="1" customFormat="1" ht="12.75">
      <c r="A79" s="1" t="s">
        <v>15</v>
      </c>
      <c r="B79" s="1" t="s">
        <v>11</v>
      </c>
      <c r="C79" s="1" t="s">
        <v>116</v>
      </c>
      <c r="D79" s="1" t="s">
        <v>38</v>
      </c>
      <c r="E79" s="1" t="s">
        <v>2</v>
      </c>
      <c r="F79" s="2" t="s">
        <v>9</v>
      </c>
      <c r="G79" s="4">
        <v>0.3447977475848531</v>
      </c>
      <c r="H79" s="4" t="s">
        <v>9</v>
      </c>
      <c r="I79" s="4">
        <v>0.814880544884513</v>
      </c>
      <c r="J79" s="4" t="s">
        <v>9</v>
      </c>
      <c r="K79" s="4">
        <v>0.8447042976730732</v>
      </c>
      <c r="L79" s="2" t="s">
        <v>3</v>
      </c>
      <c r="M79" s="4"/>
      <c r="N79" s="2" t="s">
        <v>3</v>
      </c>
      <c r="O79" s="4">
        <f t="shared" si="1"/>
        <v>0.6681275300474798</v>
      </c>
      <c r="P79" s="2" t="s">
        <v>3</v>
      </c>
      <c r="Q79" s="2"/>
      <c r="R79" s="2" t="s">
        <v>3</v>
      </c>
      <c r="S79" s="2"/>
      <c r="T79" s="2" t="s">
        <v>3</v>
      </c>
      <c r="U79" s="2"/>
      <c r="V79" s="2" t="s">
        <v>3</v>
      </c>
      <c r="W79" s="2"/>
      <c r="X79" s="1">
        <v>0.6681275300474797</v>
      </c>
    </row>
    <row r="80" spans="1:24" s="1" customFormat="1" ht="12.75">
      <c r="A80" s="1" t="s">
        <v>15</v>
      </c>
      <c r="B80" s="1" t="s">
        <v>12</v>
      </c>
      <c r="C80" s="1" t="s">
        <v>116</v>
      </c>
      <c r="D80" s="1" t="s">
        <v>38</v>
      </c>
      <c r="E80" s="1" t="s">
        <v>2</v>
      </c>
      <c r="F80" s="2" t="s">
        <v>3</v>
      </c>
      <c r="G80" s="4">
        <v>8.275145942036474</v>
      </c>
      <c r="H80" s="4" t="s">
        <v>3</v>
      </c>
      <c r="I80" s="4">
        <v>5.7041638141916</v>
      </c>
      <c r="J80" s="4" t="s">
        <v>3</v>
      </c>
      <c r="K80" s="4">
        <v>6.335282232548049</v>
      </c>
      <c r="L80" s="2" t="s">
        <v>3</v>
      </c>
      <c r="M80" s="4"/>
      <c r="N80" s="2" t="s">
        <v>3</v>
      </c>
      <c r="O80" s="4">
        <f t="shared" si="1"/>
        <v>6.771530662925374</v>
      </c>
      <c r="P80" s="2" t="s">
        <v>3</v>
      </c>
      <c r="Q80" s="2"/>
      <c r="R80" s="2" t="s">
        <v>3</v>
      </c>
      <c r="S80" s="2"/>
      <c r="T80" s="2" t="s">
        <v>3</v>
      </c>
      <c r="U80" s="2"/>
      <c r="V80" s="2" t="s">
        <v>3</v>
      </c>
      <c r="W80" s="2"/>
      <c r="X80" s="1">
        <v>6.771530662925374</v>
      </c>
    </row>
    <row r="81" spans="1:24" s="1" customFormat="1" ht="12.75">
      <c r="A81" s="1" t="s">
        <v>15</v>
      </c>
      <c r="B81" s="1" t="s">
        <v>13</v>
      </c>
      <c r="C81" s="1" t="s">
        <v>116</v>
      </c>
      <c r="D81" s="1" t="s">
        <v>38</v>
      </c>
      <c r="E81" s="1" t="s">
        <v>2</v>
      </c>
      <c r="F81" s="2" t="s">
        <v>9</v>
      </c>
      <c r="G81" s="4">
        <v>55.16763961357649</v>
      </c>
      <c r="H81" s="4" t="s">
        <v>9</v>
      </c>
      <c r="I81" s="4">
        <v>40.74402724422565</v>
      </c>
      <c r="J81" s="4" t="s">
        <v>9</v>
      </c>
      <c r="K81" s="4">
        <v>109.8115586975</v>
      </c>
      <c r="L81" s="2" t="s">
        <v>3</v>
      </c>
      <c r="M81" s="4"/>
      <c r="N81" s="2" t="s">
        <v>3</v>
      </c>
      <c r="O81" s="4">
        <f t="shared" si="1"/>
        <v>68.57440851843405</v>
      </c>
      <c r="P81" s="2" t="s">
        <v>3</v>
      </c>
      <c r="Q81" s="2"/>
      <c r="R81" s="2" t="s">
        <v>3</v>
      </c>
      <c r="S81" s="2"/>
      <c r="T81" s="2" t="s">
        <v>3</v>
      </c>
      <c r="U81" s="2"/>
      <c r="V81" s="2" t="s">
        <v>3</v>
      </c>
      <c r="W81" s="2"/>
      <c r="X81" s="1">
        <v>68.57440851843405</v>
      </c>
    </row>
    <row r="82" spans="1:24" s="1" customFormat="1" ht="12.75">
      <c r="A82" s="1" t="s">
        <v>15</v>
      </c>
      <c r="B82" s="1" t="s">
        <v>14</v>
      </c>
      <c r="C82" s="1" t="s">
        <v>116</v>
      </c>
      <c r="D82" s="1" t="s">
        <v>38</v>
      </c>
      <c r="E82" s="1" t="s">
        <v>2</v>
      </c>
      <c r="F82" s="2" t="s">
        <v>3</v>
      </c>
      <c r="G82" s="4">
        <v>275.14860257271266</v>
      </c>
      <c r="H82" s="4" t="s">
        <v>3</v>
      </c>
      <c r="I82" s="4">
        <v>184.97788368878446</v>
      </c>
      <c r="J82" s="4" t="s">
        <v>3</v>
      </c>
      <c r="K82" s="4">
        <v>515.2696215805746</v>
      </c>
      <c r="L82" s="2" t="s">
        <v>3</v>
      </c>
      <c r="M82" s="4"/>
      <c r="N82" s="2" t="s">
        <v>3</v>
      </c>
      <c r="O82" s="4">
        <f t="shared" si="1"/>
        <v>325.1320359473572</v>
      </c>
      <c r="P82" s="2" t="s">
        <v>3</v>
      </c>
      <c r="Q82" s="2"/>
      <c r="R82" s="2" t="s">
        <v>3</v>
      </c>
      <c r="S82" s="2"/>
      <c r="T82" s="2" t="s">
        <v>3</v>
      </c>
      <c r="U82" s="2"/>
      <c r="V82" s="2" t="s">
        <v>3</v>
      </c>
      <c r="W82" s="2"/>
      <c r="X82" s="1">
        <v>325.1320359473572</v>
      </c>
    </row>
    <row r="83" spans="2:23" s="1" customFormat="1" ht="12.75">
      <c r="B83" s="1" t="s">
        <v>41</v>
      </c>
      <c r="C83" s="1" t="s">
        <v>116</v>
      </c>
      <c r="D83" s="1" t="s">
        <v>38</v>
      </c>
      <c r="E83" s="1" t="s">
        <v>2</v>
      </c>
      <c r="F83" s="2"/>
      <c r="G83" s="4">
        <f>G80+G82</f>
        <v>283.42374851474915</v>
      </c>
      <c r="H83" s="4"/>
      <c r="I83" s="4">
        <f>I80+I82</f>
        <v>190.68204750297605</v>
      </c>
      <c r="J83" s="4"/>
      <c r="K83" s="4">
        <f>K80+K82</f>
        <v>521.6049038131226</v>
      </c>
      <c r="L83" s="2"/>
      <c r="M83" s="4"/>
      <c r="N83" s="2"/>
      <c r="O83" s="4">
        <f>AVERAGE(G83,I83,K83)</f>
        <v>331.9035666102826</v>
      </c>
      <c r="P83" s="2"/>
      <c r="Q83" s="2"/>
      <c r="R83" s="2"/>
      <c r="S83" s="2"/>
      <c r="T83" s="2"/>
      <c r="U83" s="2"/>
      <c r="V83" s="2"/>
      <c r="W83" s="2"/>
    </row>
    <row r="84" spans="2:23" s="1" customFormat="1" ht="12.75">
      <c r="B84" s="1" t="s">
        <v>42</v>
      </c>
      <c r="C84" s="1" t="s">
        <v>116</v>
      </c>
      <c r="D84" s="1" t="s">
        <v>38</v>
      </c>
      <c r="E84" s="1" t="s">
        <v>2</v>
      </c>
      <c r="F84" s="2"/>
      <c r="G84" s="4">
        <f>G81+G79+G78</f>
        <v>58.61561708942502</v>
      </c>
      <c r="H84" s="4"/>
      <c r="I84" s="4">
        <f>I81+I79+I78</f>
        <v>44.41098969620596</v>
      </c>
      <c r="J84" s="4"/>
      <c r="K84" s="4">
        <f>K81+K79+K78</f>
        <v>118.25860167423073</v>
      </c>
      <c r="L84" s="2"/>
      <c r="M84" s="4"/>
      <c r="N84" s="2"/>
      <c r="O84" s="4">
        <f>AVERAGE(G84,I84,K84)</f>
        <v>73.76173615328723</v>
      </c>
      <c r="P84" s="2"/>
      <c r="Q84" s="2"/>
      <c r="R84" s="2"/>
      <c r="S84" s="2"/>
      <c r="T84" s="2"/>
      <c r="U84" s="2"/>
      <c r="V84" s="2"/>
      <c r="W84" s="2"/>
    </row>
    <row r="85" spans="6:23" s="1" customFormat="1" ht="12.75">
      <c r="F85" s="2"/>
      <c r="G85" s="4"/>
      <c r="H85" s="4"/>
      <c r="I85" s="4"/>
      <c r="J85" s="4"/>
      <c r="K85" s="4"/>
      <c r="L85" s="2"/>
      <c r="M85" s="4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s="1" customFormat="1" ht="12.75">
      <c r="B86" s="1" t="s">
        <v>39</v>
      </c>
      <c r="C86" s="1" t="s">
        <v>26</v>
      </c>
      <c r="D86" s="1" t="s">
        <v>116</v>
      </c>
      <c r="F86" s="2"/>
      <c r="G86" s="4"/>
      <c r="H86" s="4"/>
      <c r="I86" s="4"/>
      <c r="J86" s="4"/>
      <c r="K86" s="4"/>
      <c r="L86" s="2"/>
      <c r="M86" s="4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63" s="1" customFormat="1" ht="12.75">
      <c r="B87" s="23" t="s">
        <v>117</v>
      </c>
      <c r="C87" s="23"/>
      <c r="D87" s="23" t="s">
        <v>118</v>
      </c>
      <c r="G87" s="4">
        <v>11912</v>
      </c>
      <c r="H87" s="4"/>
      <c r="I87" s="4">
        <v>9971</v>
      </c>
      <c r="J87" s="4"/>
      <c r="K87" s="4">
        <v>11644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2:63" s="1" customFormat="1" ht="12.75">
      <c r="B88" s="23" t="s">
        <v>119</v>
      </c>
      <c r="C88" s="23"/>
      <c r="D88" s="23" t="s">
        <v>60</v>
      </c>
      <c r="G88" s="4">
        <v>11.9</v>
      </c>
      <c r="H88" s="4"/>
      <c r="I88" s="4">
        <v>11.8</v>
      </c>
      <c r="J88" s="4"/>
      <c r="K88" s="4">
        <v>13.4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s="1" customFormat="1" ht="12.75">
      <c r="A89" s="1" t="s">
        <v>15</v>
      </c>
      <c r="B89" s="23" t="s">
        <v>120</v>
      </c>
      <c r="C89" s="23"/>
      <c r="D89" s="23" t="s">
        <v>60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2:63" s="1" customFormat="1" ht="12.75">
      <c r="B90" s="23" t="s">
        <v>121</v>
      </c>
      <c r="C90" s="23"/>
      <c r="D90" s="23" t="s">
        <v>122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7:63" s="1" customFormat="1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2:23" s="1" customFormat="1" ht="12.75">
      <c r="B92" s="8" t="s">
        <v>16</v>
      </c>
      <c r="F92" s="2"/>
      <c r="G92" s="21" t="s">
        <v>17</v>
      </c>
      <c r="H92" s="21"/>
      <c r="I92" s="21" t="s">
        <v>22</v>
      </c>
      <c r="J92" s="21"/>
      <c r="K92" s="21" t="s">
        <v>23</v>
      </c>
      <c r="L92" s="21"/>
      <c r="M92" s="21" t="s">
        <v>24</v>
      </c>
      <c r="N92" s="21"/>
      <c r="O92" s="21" t="s">
        <v>40</v>
      </c>
      <c r="P92" s="2"/>
      <c r="Q92" s="2"/>
      <c r="R92" s="2"/>
      <c r="S92" s="2"/>
      <c r="T92" s="2"/>
      <c r="U92" s="2"/>
      <c r="V92" s="2"/>
      <c r="W92" s="2"/>
    </row>
    <row r="93" spans="6:23" s="1" customFormat="1" ht="12.75">
      <c r="F93" s="2"/>
      <c r="G93" s="4"/>
      <c r="H93" s="4"/>
      <c r="I93" s="4"/>
      <c r="J93" s="4"/>
      <c r="K93" s="4"/>
      <c r="L93" s="2"/>
      <c r="M93" s="4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4" s="1" customFormat="1" ht="12.75">
      <c r="A94" s="1" t="s">
        <v>16</v>
      </c>
      <c r="B94" s="1" t="s">
        <v>1</v>
      </c>
      <c r="C94" s="1" t="s">
        <v>116</v>
      </c>
      <c r="D94" s="1" t="s">
        <v>36</v>
      </c>
      <c r="E94" s="1" t="s">
        <v>2</v>
      </c>
      <c r="F94" s="2" t="s">
        <v>3</v>
      </c>
      <c r="G94" s="3">
        <v>0.077900772768</v>
      </c>
      <c r="H94" s="3" t="s">
        <v>3</v>
      </c>
      <c r="I94" s="3">
        <v>0.095400946368</v>
      </c>
      <c r="J94" s="3" t="s">
        <v>3</v>
      </c>
      <c r="K94" s="3">
        <v>0.056900564448</v>
      </c>
      <c r="L94" s="3" t="s">
        <v>3</v>
      </c>
      <c r="M94" s="4"/>
      <c r="N94" s="3" t="s">
        <v>3</v>
      </c>
      <c r="O94" s="3">
        <f aca="true" t="shared" si="2" ref="O94:O105">AVERAGE(G94,I94,K94)</f>
        <v>0.07673409452800001</v>
      </c>
      <c r="P94" s="3" t="s">
        <v>3</v>
      </c>
      <c r="Q94" s="3"/>
      <c r="R94" s="3" t="s">
        <v>3</v>
      </c>
      <c r="S94" s="3"/>
      <c r="T94" s="3" t="s">
        <v>3</v>
      </c>
      <c r="U94" s="3"/>
      <c r="V94" s="2" t="s">
        <v>3</v>
      </c>
      <c r="W94" s="2"/>
      <c r="X94" s="1">
        <v>0.07673409452800001</v>
      </c>
    </row>
    <row r="95" spans="1:24" s="1" customFormat="1" ht="12.75">
      <c r="A95" s="1" t="s">
        <v>16</v>
      </c>
      <c r="B95" s="1" t="s">
        <v>140</v>
      </c>
      <c r="C95" s="1" t="s">
        <v>116</v>
      </c>
      <c r="D95" s="1" t="s">
        <v>37</v>
      </c>
      <c r="E95" s="1" t="s">
        <v>2</v>
      </c>
      <c r="F95" s="2" t="s">
        <v>3</v>
      </c>
      <c r="G95" s="4">
        <v>191.33333333333334</v>
      </c>
      <c r="H95" s="4" t="s">
        <v>3</v>
      </c>
      <c r="I95" s="4">
        <v>40.923076923077</v>
      </c>
      <c r="J95" s="4" t="s">
        <v>3</v>
      </c>
      <c r="K95" s="4">
        <v>130.05797101449272</v>
      </c>
      <c r="L95" s="2" t="s">
        <v>3</v>
      </c>
      <c r="M95" s="4">
        <v>36.90291262135923</v>
      </c>
      <c r="N95" s="2" t="s">
        <v>3</v>
      </c>
      <c r="O95" s="4">
        <f t="shared" si="2"/>
        <v>120.77146042363434</v>
      </c>
      <c r="P95" s="2" t="s">
        <v>3</v>
      </c>
      <c r="Q95" s="2"/>
      <c r="R95" s="2" t="s">
        <v>3</v>
      </c>
      <c r="S95" s="2"/>
      <c r="T95" s="2" t="s">
        <v>3</v>
      </c>
      <c r="U95" s="2"/>
      <c r="V95" s="2" t="s">
        <v>3</v>
      </c>
      <c r="W95" s="2"/>
      <c r="X95" s="1">
        <v>99.80432347306558</v>
      </c>
    </row>
    <row r="96" spans="1:24" s="1" customFormat="1" ht="12.75">
      <c r="A96" s="1" t="s">
        <v>16</v>
      </c>
      <c r="B96" s="1" t="s">
        <v>4</v>
      </c>
      <c r="C96" s="1" t="s">
        <v>116</v>
      </c>
      <c r="D96" s="1" t="s">
        <v>37</v>
      </c>
      <c r="E96" s="1" t="s">
        <v>2</v>
      </c>
      <c r="F96" s="2" t="s">
        <v>3</v>
      </c>
      <c r="G96" s="4">
        <v>32.6950239779788</v>
      </c>
      <c r="H96" s="4" t="s">
        <v>3</v>
      </c>
      <c r="I96" s="4">
        <v>31.689023240194835</v>
      </c>
      <c r="J96" s="4" t="s">
        <v>3</v>
      </c>
      <c r="K96" s="4">
        <v>27.482773778590868</v>
      </c>
      <c r="L96" s="2" t="s">
        <v>3</v>
      </c>
      <c r="M96" s="2"/>
      <c r="N96" s="2" t="s">
        <v>3</v>
      </c>
      <c r="O96" s="4">
        <f t="shared" si="2"/>
        <v>30.622273665588168</v>
      </c>
      <c r="P96" s="2" t="s">
        <v>3</v>
      </c>
      <c r="Q96" s="2"/>
      <c r="R96" s="2" t="s">
        <v>3</v>
      </c>
      <c r="S96" s="2"/>
      <c r="T96" s="2" t="s">
        <v>3</v>
      </c>
      <c r="U96" s="2"/>
      <c r="V96" s="2" t="s">
        <v>3</v>
      </c>
      <c r="W96" s="2"/>
      <c r="X96" s="1">
        <v>30.622273665588168</v>
      </c>
    </row>
    <row r="97" spans="2:23" s="1" customFormat="1" ht="12.75">
      <c r="B97" s="1" t="s">
        <v>158</v>
      </c>
      <c r="C97" s="1" t="s">
        <v>116</v>
      </c>
      <c r="D97" s="1" t="s">
        <v>37</v>
      </c>
      <c r="E97" s="1" t="s">
        <v>2</v>
      </c>
      <c r="F97" s="2"/>
      <c r="G97" s="4">
        <f>G96</f>
        <v>32.6950239779788</v>
      </c>
      <c r="H97" s="4"/>
      <c r="I97" s="4">
        <f>I96</f>
        <v>31.689023240194835</v>
      </c>
      <c r="J97" s="4"/>
      <c r="K97" s="4">
        <f>K96</f>
        <v>27.482773778590868</v>
      </c>
      <c r="L97" s="2"/>
      <c r="M97" s="2"/>
      <c r="N97" s="2"/>
      <c r="O97" s="4">
        <f t="shared" si="2"/>
        <v>30.622273665588168</v>
      </c>
      <c r="P97" s="2"/>
      <c r="Q97" s="2"/>
      <c r="R97" s="2"/>
      <c r="S97" s="2"/>
      <c r="T97" s="2"/>
      <c r="U97" s="2"/>
      <c r="V97" s="2"/>
      <c r="W97" s="2"/>
    </row>
    <row r="98" spans="1:24" s="1" customFormat="1" ht="12.75">
      <c r="A98" s="1" t="s">
        <v>16</v>
      </c>
      <c r="B98" s="1" t="s">
        <v>8</v>
      </c>
      <c r="C98" s="1" t="s">
        <v>116</v>
      </c>
      <c r="D98" s="1" t="s">
        <v>38</v>
      </c>
      <c r="E98" s="1" t="s">
        <v>2</v>
      </c>
      <c r="F98" s="2" t="s">
        <v>3</v>
      </c>
      <c r="G98" s="4">
        <v>143534.3713192</v>
      </c>
      <c r="H98" s="4" t="s">
        <v>3</v>
      </c>
      <c r="I98" s="4">
        <v>155962.98162653862</v>
      </c>
      <c r="J98" s="4" t="s">
        <v>3</v>
      </c>
      <c r="K98" s="4">
        <v>96364.24757173241</v>
      </c>
      <c r="L98" s="2" t="s">
        <v>3</v>
      </c>
      <c r="M98" s="2"/>
      <c r="N98" s="2" t="s">
        <v>3</v>
      </c>
      <c r="O98" s="4">
        <f t="shared" si="2"/>
        <v>131953.86683915698</v>
      </c>
      <c r="P98" s="2" t="s">
        <v>3</v>
      </c>
      <c r="Q98" s="2"/>
      <c r="R98" s="2" t="s">
        <v>3</v>
      </c>
      <c r="S98" s="2"/>
      <c r="T98" s="2" t="s">
        <v>3</v>
      </c>
      <c r="U98" s="2"/>
      <c r="V98" s="2" t="s">
        <v>3</v>
      </c>
      <c r="W98" s="2"/>
      <c r="X98" s="1">
        <v>131953.866839157</v>
      </c>
    </row>
    <row r="99" spans="1:24" s="1" customFormat="1" ht="12.75">
      <c r="A99" s="1" t="s">
        <v>16</v>
      </c>
      <c r="B99" s="1" t="s">
        <v>10</v>
      </c>
      <c r="C99" s="1" t="s">
        <v>116</v>
      </c>
      <c r="D99" s="1" t="s">
        <v>38</v>
      </c>
      <c r="E99" s="1" t="s">
        <v>2</v>
      </c>
      <c r="F99" s="2" t="s">
        <v>3</v>
      </c>
      <c r="G99" s="4">
        <v>197.1877944640754</v>
      </c>
      <c r="H99" s="4" t="s">
        <v>3</v>
      </c>
      <c r="I99" s="4">
        <v>1181.8648088654656</v>
      </c>
      <c r="J99" s="4" t="s">
        <v>3</v>
      </c>
      <c r="K99" s="4">
        <v>279.8269496794538</v>
      </c>
      <c r="L99" s="2" t="s">
        <v>3</v>
      </c>
      <c r="M99" s="2"/>
      <c r="N99" s="2" t="s">
        <v>3</v>
      </c>
      <c r="O99" s="4">
        <f t="shared" si="2"/>
        <v>552.9598510029982</v>
      </c>
      <c r="P99" s="2" t="s">
        <v>3</v>
      </c>
      <c r="Q99" s="2"/>
      <c r="R99" s="2" t="s">
        <v>3</v>
      </c>
      <c r="S99" s="2"/>
      <c r="T99" s="2" t="s">
        <v>3</v>
      </c>
      <c r="U99" s="2"/>
      <c r="V99" s="2" t="s">
        <v>3</v>
      </c>
      <c r="W99" s="2"/>
      <c r="X99" s="1">
        <v>552.9598510029982</v>
      </c>
    </row>
    <row r="100" spans="1:24" s="1" customFormat="1" ht="12.75">
      <c r="A100" s="1" t="s">
        <v>16</v>
      </c>
      <c r="B100" s="1" t="s">
        <v>11</v>
      </c>
      <c r="C100" s="1" t="s">
        <v>116</v>
      </c>
      <c r="D100" s="1" t="s">
        <v>38</v>
      </c>
      <c r="E100" s="1" t="s">
        <v>2</v>
      </c>
      <c r="F100" s="2" t="s">
        <v>9</v>
      </c>
      <c r="G100" s="4">
        <v>9.171525323910485</v>
      </c>
      <c r="H100" s="4" t="s">
        <v>9</v>
      </c>
      <c r="I100" s="4">
        <v>10.793285925712</v>
      </c>
      <c r="J100" s="4" t="s">
        <v>9</v>
      </c>
      <c r="K100" s="4">
        <v>4.169606866084576</v>
      </c>
      <c r="L100" s="2" t="s">
        <v>3</v>
      </c>
      <c r="M100" s="2"/>
      <c r="N100" s="2" t="s">
        <v>3</v>
      </c>
      <c r="O100" s="4">
        <f t="shared" si="2"/>
        <v>8.044806038569021</v>
      </c>
      <c r="P100" s="2" t="s">
        <v>3</v>
      </c>
      <c r="Q100" s="2"/>
      <c r="R100" s="2" t="s">
        <v>3</v>
      </c>
      <c r="S100" s="2"/>
      <c r="T100" s="2" t="s">
        <v>3</v>
      </c>
      <c r="U100" s="2"/>
      <c r="V100" s="2" t="s">
        <v>3</v>
      </c>
      <c r="W100" s="2"/>
      <c r="X100" s="1">
        <v>8.044806038569021</v>
      </c>
    </row>
    <row r="101" spans="1:24" s="1" customFormat="1" ht="12.75">
      <c r="A101" s="1" t="s">
        <v>16</v>
      </c>
      <c r="B101" s="1" t="s">
        <v>12</v>
      </c>
      <c r="C101" s="1" t="s">
        <v>116</v>
      </c>
      <c r="D101" s="1" t="s">
        <v>38</v>
      </c>
      <c r="E101" s="1" t="s">
        <v>2</v>
      </c>
      <c r="F101" s="2" t="s">
        <v>9</v>
      </c>
      <c r="G101" s="4">
        <v>16.967321849234395</v>
      </c>
      <c r="H101" s="4" t="s">
        <v>9</v>
      </c>
      <c r="I101" s="4">
        <v>19.96757896256723</v>
      </c>
      <c r="J101" s="4" t="s">
        <v>3</v>
      </c>
      <c r="K101" s="4">
        <v>9.2657930357435</v>
      </c>
      <c r="L101" s="2" t="s">
        <v>3</v>
      </c>
      <c r="M101" s="2"/>
      <c r="N101" s="2" t="s">
        <v>3</v>
      </c>
      <c r="O101" s="4">
        <f t="shared" si="2"/>
        <v>15.400231282515042</v>
      </c>
      <c r="P101" s="2" t="s">
        <v>3</v>
      </c>
      <c r="Q101" s="2"/>
      <c r="R101" s="2" t="s">
        <v>3</v>
      </c>
      <c r="S101" s="2"/>
      <c r="T101" s="2" t="s">
        <v>3</v>
      </c>
      <c r="U101" s="2"/>
      <c r="V101" s="2" t="s">
        <v>3</v>
      </c>
      <c r="W101" s="2"/>
      <c r="X101" s="1">
        <v>15.400231282515042</v>
      </c>
    </row>
    <row r="102" spans="1:25" s="1" customFormat="1" ht="12.75">
      <c r="A102" s="1" t="s">
        <v>16</v>
      </c>
      <c r="B102" s="1" t="s">
        <v>13</v>
      </c>
      <c r="C102" s="1" t="s">
        <v>116</v>
      </c>
      <c r="D102" s="1" t="s">
        <v>38</v>
      </c>
      <c r="E102" s="1" t="s">
        <v>2</v>
      </c>
      <c r="F102" s="2" t="s">
        <v>9</v>
      </c>
      <c r="G102" s="4">
        <v>87.1294905771496</v>
      </c>
      <c r="H102" s="4" t="s">
        <v>9</v>
      </c>
      <c r="I102" s="4">
        <v>300.05334873479404</v>
      </c>
      <c r="J102" s="4" t="s">
        <v>9</v>
      </c>
      <c r="K102" s="4">
        <v>101.92372339317852</v>
      </c>
      <c r="L102" s="2" t="s">
        <v>3</v>
      </c>
      <c r="M102" s="2"/>
      <c r="N102" s="2" t="s">
        <v>3</v>
      </c>
      <c r="O102" s="4">
        <f t="shared" si="2"/>
        <v>163.0355209017074</v>
      </c>
      <c r="P102" s="2" t="s">
        <v>3</v>
      </c>
      <c r="Q102" s="2"/>
      <c r="R102" s="2" t="s">
        <v>3</v>
      </c>
      <c r="S102" s="2"/>
      <c r="T102" s="2" t="s">
        <v>3</v>
      </c>
      <c r="U102" s="2"/>
      <c r="V102" s="2" t="s">
        <v>3</v>
      </c>
      <c r="W102" s="2"/>
      <c r="X102" s="1">
        <v>163.0355209017074</v>
      </c>
      <c r="Y102" s="1" t="s">
        <v>159</v>
      </c>
    </row>
    <row r="103" spans="1:24" s="1" customFormat="1" ht="12.75">
      <c r="A103" s="1" t="s">
        <v>16</v>
      </c>
      <c r="B103" s="1" t="s">
        <v>14</v>
      </c>
      <c r="C103" s="1" t="s">
        <v>116</v>
      </c>
      <c r="D103" s="1" t="s">
        <v>38</v>
      </c>
      <c r="E103" s="1" t="s">
        <v>2</v>
      </c>
      <c r="F103" s="2" t="s">
        <v>3</v>
      </c>
      <c r="G103" s="4">
        <v>1384.900323910483</v>
      </c>
      <c r="H103" s="4" t="s">
        <v>3</v>
      </c>
      <c r="I103" s="4">
        <v>1009.1722340540736</v>
      </c>
      <c r="J103" s="4" t="s">
        <v>3</v>
      </c>
      <c r="K103" s="4">
        <v>537.4159960731231</v>
      </c>
      <c r="L103" s="2" t="s">
        <v>3</v>
      </c>
      <c r="M103" s="2"/>
      <c r="N103" s="2" t="s">
        <v>3</v>
      </c>
      <c r="O103" s="4">
        <f t="shared" si="2"/>
        <v>977.1628513458932</v>
      </c>
      <c r="P103" s="2" t="s">
        <v>3</v>
      </c>
      <c r="Q103" s="2"/>
      <c r="R103" s="2" t="s">
        <v>3</v>
      </c>
      <c r="S103" s="2"/>
      <c r="T103" s="2" t="s">
        <v>3</v>
      </c>
      <c r="U103" s="2"/>
      <c r="V103" s="2" t="s">
        <v>3</v>
      </c>
      <c r="W103" s="2"/>
      <c r="X103" s="1">
        <v>977.1628513458933</v>
      </c>
    </row>
    <row r="104" spans="2:23" s="1" customFormat="1" ht="12.75">
      <c r="B104" s="1" t="s">
        <v>41</v>
      </c>
      <c r="C104" s="1" t="s">
        <v>116</v>
      </c>
      <c r="D104" s="1" t="s">
        <v>38</v>
      </c>
      <c r="E104" s="1" t="s">
        <v>2</v>
      </c>
      <c r="F104" s="2"/>
      <c r="G104" s="4">
        <f>G103+G101</f>
        <v>1401.8676457597173</v>
      </c>
      <c r="H104" s="4"/>
      <c r="I104" s="4">
        <f>I103+I101</f>
        <v>1029.1398130166408</v>
      </c>
      <c r="J104" s="4"/>
      <c r="K104" s="4">
        <f>K103+K101</f>
        <v>546.6817891088666</v>
      </c>
      <c r="L104" s="2"/>
      <c r="M104" s="2"/>
      <c r="N104" s="2"/>
      <c r="O104" s="4">
        <f t="shared" si="2"/>
        <v>992.5630826284083</v>
      </c>
      <c r="P104" s="2"/>
      <c r="Q104" s="2"/>
      <c r="R104" s="2"/>
      <c r="S104" s="2"/>
      <c r="T104" s="2"/>
      <c r="U104" s="2"/>
      <c r="V104" s="2"/>
      <c r="W104" s="2"/>
    </row>
    <row r="105" spans="2:23" s="1" customFormat="1" ht="12.75">
      <c r="B105" s="1" t="s">
        <v>42</v>
      </c>
      <c r="C105" s="1" t="s">
        <v>116</v>
      </c>
      <c r="D105" s="1" t="s">
        <v>38</v>
      </c>
      <c r="E105" s="1" t="s">
        <v>2</v>
      </c>
      <c r="F105" s="2"/>
      <c r="G105" s="4">
        <f>G102+G99+G100</f>
        <v>293.48881036513546</v>
      </c>
      <c r="H105" s="4"/>
      <c r="I105" s="4">
        <f>I102+I99+I100</f>
        <v>1492.7114435259718</v>
      </c>
      <c r="J105" s="4"/>
      <c r="K105" s="4">
        <f>K102+K99+K100</f>
        <v>385.9202799387169</v>
      </c>
      <c r="L105" s="2"/>
      <c r="M105" s="2"/>
      <c r="N105" s="2"/>
      <c r="O105" s="4">
        <f t="shared" si="2"/>
        <v>724.0401779432747</v>
      </c>
      <c r="P105" s="2"/>
      <c r="Q105" s="2"/>
      <c r="R105" s="2"/>
      <c r="S105" s="2"/>
      <c r="T105" s="2"/>
      <c r="U105" s="2"/>
      <c r="V105" s="2"/>
      <c r="W105" s="2"/>
    </row>
    <row r="106" spans="6:23" s="1" customFormat="1" ht="12.75">
      <c r="F106" s="2"/>
      <c r="G106" s="4"/>
      <c r="H106" s="4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4" ht="12.75">
      <c r="B107" s="1" t="s">
        <v>39</v>
      </c>
      <c r="C107" s="1" t="s">
        <v>29</v>
      </c>
      <c r="D107" s="1" t="s">
        <v>116</v>
      </c>
    </row>
    <row r="108" spans="2:63" s="1" customFormat="1" ht="12.75">
      <c r="B108" s="23" t="s">
        <v>117</v>
      </c>
      <c r="C108" s="23"/>
      <c r="D108" s="23" t="s">
        <v>118</v>
      </c>
      <c r="G108" s="4">
        <v>11912</v>
      </c>
      <c r="H108" s="4"/>
      <c r="I108" s="4">
        <v>9971</v>
      </c>
      <c r="J108" s="4"/>
      <c r="K108" s="4">
        <v>11644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2:63" s="1" customFormat="1" ht="12.75">
      <c r="B109" s="23" t="s">
        <v>119</v>
      </c>
      <c r="C109" s="23"/>
      <c r="D109" s="23" t="s">
        <v>60</v>
      </c>
      <c r="G109" s="4">
        <v>11.9</v>
      </c>
      <c r="H109" s="4"/>
      <c r="I109" s="4">
        <v>11.8</v>
      </c>
      <c r="J109" s="4"/>
      <c r="K109" s="4">
        <v>13.4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s="1" customFormat="1" ht="12.75">
      <c r="A110" s="1" t="s">
        <v>16</v>
      </c>
      <c r="B110" s="23" t="s">
        <v>120</v>
      </c>
      <c r="C110" s="23"/>
      <c r="D110" s="23" t="s">
        <v>60</v>
      </c>
      <c r="G110" s="4">
        <v>15.5</v>
      </c>
      <c r="H110" s="4"/>
      <c r="I110" s="4">
        <v>15.9</v>
      </c>
      <c r="J110" s="4"/>
      <c r="K110" s="4">
        <v>15.7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2:63" s="1" customFormat="1" ht="12.75">
      <c r="B111" s="23" t="s">
        <v>121</v>
      </c>
      <c r="C111" s="23"/>
      <c r="D111" s="23" t="s">
        <v>122</v>
      </c>
      <c r="G111" s="4">
        <v>139</v>
      </c>
      <c r="H111" s="4"/>
      <c r="I111" s="4">
        <v>141</v>
      </c>
      <c r="J111" s="4"/>
      <c r="K111" s="4">
        <v>136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170"/>
  <sheetViews>
    <sheetView workbookViewId="0" topLeftCell="B1">
      <selection activeCell="D19" sqref="D19"/>
    </sheetView>
  </sheetViews>
  <sheetFormatPr defaultColWidth="9.140625" defaultRowHeight="12.75"/>
  <cols>
    <col min="1" max="1" width="9.140625" style="5" hidden="1" customWidth="1"/>
    <col min="2" max="2" width="24.57421875" style="5" customWidth="1"/>
    <col min="3" max="3" width="5.140625" style="5" customWidth="1"/>
    <col min="4" max="4" width="8.140625" style="5" customWidth="1"/>
    <col min="5" max="5" width="2.140625" style="5" customWidth="1"/>
    <col min="6" max="6" width="11.00390625" style="5" bestFit="1" customWidth="1"/>
    <col min="7" max="7" width="3.00390625" style="5" customWidth="1"/>
    <col min="8" max="8" width="11.00390625" style="5" bestFit="1" customWidth="1"/>
    <col min="9" max="9" width="3.421875" style="5" customWidth="1"/>
    <col min="10" max="10" width="11.00390625" style="5" bestFit="1" customWidth="1"/>
    <col min="11" max="11" width="3.28125" style="5" customWidth="1"/>
    <col min="12" max="12" width="9.421875" style="5" customWidth="1"/>
    <col min="13" max="13" width="2.7109375" style="5" customWidth="1"/>
    <col min="14" max="14" width="9.421875" style="5" customWidth="1"/>
    <col min="15" max="15" width="3.00390625" style="5" customWidth="1"/>
    <col min="16" max="16" width="10.00390625" style="5" bestFit="1" customWidth="1"/>
    <col min="17" max="17" width="2.7109375" style="5" customWidth="1"/>
    <col min="18" max="18" width="10.00390625" style="5" bestFit="1" customWidth="1"/>
    <col min="19" max="19" width="2.421875" style="5" customWidth="1"/>
    <col min="20" max="20" width="10.00390625" style="5" bestFit="1" customWidth="1"/>
    <col min="21" max="21" width="2.7109375" style="5" customWidth="1"/>
    <col min="22" max="22" width="10.00390625" style="5" bestFit="1" customWidth="1"/>
    <col min="23" max="23" width="2.28125" style="5" customWidth="1"/>
    <col min="24" max="24" width="10.00390625" style="5" customWidth="1"/>
    <col min="25" max="25" width="3.28125" style="5" customWidth="1"/>
    <col min="26" max="26" width="9.140625" style="5" customWidth="1"/>
    <col min="27" max="27" width="3.00390625" style="5" customWidth="1"/>
    <col min="28" max="28" width="9.140625" style="5" customWidth="1"/>
    <col min="29" max="29" width="2.7109375" style="5" customWidth="1"/>
    <col min="30" max="30" width="9.140625" style="5" customWidth="1"/>
    <col min="31" max="31" width="2.28125" style="5" customWidth="1"/>
    <col min="32" max="32" width="9.140625" style="5" customWidth="1"/>
    <col min="33" max="33" width="2.00390625" style="5" customWidth="1"/>
    <col min="34" max="34" width="9.140625" style="5" customWidth="1"/>
    <col min="35" max="35" width="3.57421875" style="5" customWidth="1"/>
    <col min="36" max="36" width="9.140625" style="5" customWidth="1"/>
    <col min="37" max="37" width="3.140625" style="5" customWidth="1"/>
    <col min="38" max="38" width="9.140625" style="5" customWidth="1"/>
    <col min="39" max="39" width="3.140625" style="5" customWidth="1"/>
    <col min="40" max="40" width="9.140625" style="5" customWidth="1"/>
    <col min="41" max="41" width="2.57421875" style="5" customWidth="1"/>
    <col min="42" max="42" width="9.140625" style="5" customWidth="1"/>
    <col min="43" max="43" width="2.140625" style="5" customWidth="1"/>
    <col min="44" max="44" width="10.00390625" style="5" customWidth="1"/>
    <col min="45" max="45" width="2.140625" style="5" customWidth="1"/>
    <col min="46" max="46" width="8.421875" style="5" customWidth="1"/>
    <col min="47" max="47" width="3.28125" style="5" customWidth="1"/>
    <col min="48" max="48" width="9.140625" style="5" customWidth="1"/>
    <col min="49" max="49" width="1.28515625" style="5" customWidth="1"/>
    <col min="50" max="50" width="9.140625" style="5" customWidth="1"/>
    <col min="51" max="51" width="1.8515625" style="5" customWidth="1"/>
    <col min="52" max="52" width="9.140625" style="5" customWidth="1"/>
    <col min="53" max="53" width="1.8515625" style="5" customWidth="1"/>
    <col min="54" max="16384" width="9.140625" style="5" customWidth="1"/>
  </cols>
  <sheetData>
    <row r="1" spans="2:3" ht="12.75">
      <c r="B1" s="10" t="s">
        <v>99</v>
      </c>
      <c r="C1" s="10"/>
    </row>
    <row r="4" spans="2:45" ht="12.75">
      <c r="B4" s="10" t="s">
        <v>0</v>
      </c>
      <c r="C4" s="10"/>
      <c r="F4" s="22" t="s">
        <v>17</v>
      </c>
      <c r="G4" s="22"/>
      <c r="H4" s="22" t="s">
        <v>22</v>
      </c>
      <c r="I4" s="22"/>
      <c r="J4" s="22" t="s">
        <v>23</v>
      </c>
      <c r="K4" s="22"/>
      <c r="L4" s="22" t="s">
        <v>24</v>
      </c>
      <c r="M4" s="22"/>
      <c r="N4" s="22" t="s">
        <v>40</v>
      </c>
      <c r="O4" s="22"/>
      <c r="P4" s="22" t="s">
        <v>17</v>
      </c>
      <c r="Q4" s="22"/>
      <c r="R4" s="22" t="s">
        <v>22</v>
      </c>
      <c r="S4" s="22"/>
      <c r="T4" s="22" t="s">
        <v>23</v>
      </c>
      <c r="U4" s="22"/>
      <c r="V4" s="22" t="s">
        <v>24</v>
      </c>
      <c r="W4" s="22"/>
      <c r="X4" s="22" t="s">
        <v>40</v>
      </c>
      <c r="Y4" s="22"/>
      <c r="Z4" s="22" t="s">
        <v>17</v>
      </c>
      <c r="AA4" s="22"/>
      <c r="AB4" s="22" t="s">
        <v>22</v>
      </c>
      <c r="AC4" s="22"/>
      <c r="AD4" s="22" t="s">
        <v>23</v>
      </c>
      <c r="AE4" s="22"/>
      <c r="AF4" s="22" t="s">
        <v>24</v>
      </c>
      <c r="AG4" s="22"/>
      <c r="AH4" s="22" t="s">
        <v>40</v>
      </c>
      <c r="AI4" s="22"/>
      <c r="AJ4" s="22" t="s">
        <v>17</v>
      </c>
      <c r="AK4" s="22"/>
      <c r="AL4" s="22" t="s">
        <v>22</v>
      </c>
      <c r="AM4" s="22"/>
      <c r="AN4" s="22" t="s">
        <v>23</v>
      </c>
      <c r="AO4" s="22"/>
      <c r="AP4" s="22" t="s">
        <v>24</v>
      </c>
      <c r="AQ4" s="22"/>
      <c r="AR4" s="22" t="s">
        <v>40</v>
      </c>
      <c r="AS4" s="22"/>
    </row>
    <row r="6" spans="2:44" ht="12.75">
      <c r="B6" s="5" t="s">
        <v>142</v>
      </c>
      <c r="F6" s="5" t="s">
        <v>144</v>
      </c>
      <c r="H6" s="5" t="s">
        <v>144</v>
      </c>
      <c r="J6" s="5" t="s">
        <v>144</v>
      </c>
      <c r="L6" s="5" t="s">
        <v>144</v>
      </c>
      <c r="N6" s="5" t="s">
        <v>144</v>
      </c>
      <c r="P6" s="5" t="s">
        <v>146</v>
      </c>
      <c r="R6" s="5" t="s">
        <v>146</v>
      </c>
      <c r="T6" s="5" t="s">
        <v>146</v>
      </c>
      <c r="V6" s="5" t="s">
        <v>146</v>
      </c>
      <c r="X6" s="5" t="s">
        <v>146</v>
      </c>
      <c r="AJ6" s="5" t="s">
        <v>148</v>
      </c>
      <c r="AL6" s="5" t="s">
        <v>148</v>
      </c>
      <c r="AN6" s="5" t="s">
        <v>148</v>
      </c>
      <c r="AP6" s="5" t="s">
        <v>148</v>
      </c>
      <c r="AR6" s="5" t="s">
        <v>148</v>
      </c>
    </row>
    <row r="7" spans="2:44" ht="12.75">
      <c r="B7" s="5" t="s">
        <v>143</v>
      </c>
      <c r="F7" s="5" t="s">
        <v>145</v>
      </c>
      <c r="H7" s="5" t="s">
        <v>145</v>
      </c>
      <c r="J7" s="5" t="s">
        <v>145</v>
      </c>
      <c r="L7" s="5" t="s">
        <v>145</v>
      </c>
      <c r="N7" s="5" t="s">
        <v>145</v>
      </c>
      <c r="P7" s="5" t="s">
        <v>147</v>
      </c>
      <c r="R7" s="5" t="s">
        <v>147</v>
      </c>
      <c r="T7" s="5" t="s">
        <v>147</v>
      </c>
      <c r="V7" s="5" t="s">
        <v>147</v>
      </c>
      <c r="X7" s="5" t="s">
        <v>147</v>
      </c>
      <c r="AJ7" s="5" t="s">
        <v>50</v>
      </c>
      <c r="AL7" s="5" t="s">
        <v>50</v>
      </c>
      <c r="AN7" s="5" t="s">
        <v>50</v>
      </c>
      <c r="AP7" s="5" t="s">
        <v>50</v>
      </c>
      <c r="AR7" s="5" t="s">
        <v>50</v>
      </c>
    </row>
    <row r="8" spans="2:44" ht="12.75">
      <c r="B8" s="5" t="s">
        <v>157</v>
      </c>
      <c r="Z8" s="5" t="s">
        <v>154</v>
      </c>
      <c r="AB8" s="5" t="s">
        <v>154</v>
      </c>
      <c r="AD8" s="5" t="s">
        <v>154</v>
      </c>
      <c r="AF8" s="5" t="s">
        <v>154</v>
      </c>
      <c r="AH8" s="5" t="s">
        <v>154</v>
      </c>
      <c r="AJ8" s="5" t="s">
        <v>50</v>
      </c>
      <c r="AL8" s="5" t="s">
        <v>50</v>
      </c>
      <c r="AN8" s="5" t="s">
        <v>50</v>
      </c>
      <c r="AP8" s="5" t="s">
        <v>50</v>
      </c>
      <c r="AR8" s="5" t="s">
        <v>50</v>
      </c>
    </row>
    <row r="9" spans="2:44" ht="12.75">
      <c r="B9" s="5" t="s">
        <v>141</v>
      </c>
      <c r="F9" s="5" t="s">
        <v>30</v>
      </c>
      <c r="H9" s="5" t="s">
        <v>30</v>
      </c>
      <c r="J9" s="5" t="s">
        <v>30</v>
      </c>
      <c r="L9" s="5" t="s">
        <v>30</v>
      </c>
      <c r="N9" s="5" t="s">
        <v>30</v>
      </c>
      <c r="P9" s="5" t="s">
        <v>31</v>
      </c>
      <c r="R9" s="5" t="s">
        <v>31</v>
      </c>
      <c r="T9" s="5" t="s">
        <v>31</v>
      </c>
      <c r="V9" s="5" t="s">
        <v>31</v>
      </c>
      <c r="X9" s="5" t="s">
        <v>31</v>
      </c>
      <c r="Z9" s="5" t="s">
        <v>51</v>
      </c>
      <c r="AB9" s="5" t="s">
        <v>51</v>
      </c>
      <c r="AD9" s="5" t="s">
        <v>51</v>
      </c>
      <c r="AF9" s="5" t="s">
        <v>51</v>
      </c>
      <c r="AH9" s="5" t="s">
        <v>51</v>
      </c>
      <c r="AJ9" s="5" t="s">
        <v>50</v>
      </c>
      <c r="AL9" s="5" t="s">
        <v>50</v>
      </c>
      <c r="AN9" s="5" t="s">
        <v>50</v>
      </c>
      <c r="AP9" s="5" t="s">
        <v>50</v>
      </c>
      <c r="AR9" s="5" t="s">
        <v>50</v>
      </c>
    </row>
    <row r="10" spans="1:24" ht="12.75">
      <c r="A10" s="5" t="s">
        <v>0</v>
      </c>
      <c r="B10" s="5" t="s">
        <v>153</v>
      </c>
      <c r="D10" s="5" t="s">
        <v>32</v>
      </c>
      <c r="F10" s="6">
        <v>958</v>
      </c>
      <c r="G10" s="6"/>
      <c r="H10" s="6">
        <v>1009</v>
      </c>
      <c r="I10" s="6"/>
      <c r="J10" s="6">
        <v>1105</v>
      </c>
      <c r="K10" s="6"/>
      <c r="L10" s="6">
        <v>1012</v>
      </c>
      <c r="M10" s="6"/>
      <c r="N10" s="6"/>
      <c r="O10" s="6"/>
      <c r="P10" s="6">
        <v>2065</v>
      </c>
      <c r="Q10" s="6"/>
      <c r="R10" s="6">
        <v>1703</v>
      </c>
      <c r="S10" s="6"/>
      <c r="T10" s="6">
        <v>2025</v>
      </c>
      <c r="U10" s="6"/>
      <c r="V10" s="6">
        <v>1872</v>
      </c>
      <c r="W10" s="6"/>
      <c r="X10" s="6"/>
    </row>
    <row r="11" spans="1:24" ht="12.75">
      <c r="A11" s="5" t="s">
        <v>0</v>
      </c>
      <c r="B11" s="5" t="s">
        <v>152</v>
      </c>
      <c r="D11" s="5" t="s">
        <v>33</v>
      </c>
      <c r="F11" s="6">
        <v>11000</v>
      </c>
      <c r="G11" s="6"/>
      <c r="H11" s="6">
        <v>11000</v>
      </c>
      <c r="I11" s="6"/>
      <c r="J11" s="6">
        <v>11000</v>
      </c>
      <c r="K11" s="6"/>
      <c r="L11" s="6">
        <v>11000</v>
      </c>
      <c r="M11" s="6"/>
      <c r="N11" s="6"/>
      <c r="O11" s="6"/>
      <c r="P11" s="6">
        <v>0</v>
      </c>
      <c r="Q11" s="6"/>
      <c r="R11" s="6">
        <v>0</v>
      </c>
      <c r="S11" s="6"/>
      <c r="T11" s="6">
        <v>0</v>
      </c>
      <c r="U11" s="6"/>
      <c r="V11" s="6">
        <v>0</v>
      </c>
      <c r="W11" s="6"/>
      <c r="X11" s="6"/>
    </row>
    <row r="12" spans="2:24" ht="12.75">
      <c r="B12" s="5" t="s">
        <v>150</v>
      </c>
      <c r="D12" s="5" t="s">
        <v>151</v>
      </c>
      <c r="F12" s="15">
        <f>F11*F10/1000000</f>
        <v>10.538</v>
      </c>
      <c r="G12" s="6"/>
      <c r="H12" s="15">
        <f>H11*H10/1000000</f>
        <v>11.099</v>
      </c>
      <c r="I12" s="6"/>
      <c r="J12" s="15">
        <f>J11*J10/1000000</f>
        <v>12.155</v>
      </c>
      <c r="K12" s="6"/>
      <c r="L12" s="15">
        <f>L11*L10/1000000</f>
        <v>11.132</v>
      </c>
      <c r="M12" s="15"/>
      <c r="N12" s="15"/>
      <c r="O12" s="6"/>
      <c r="P12" s="15"/>
      <c r="Q12" s="6"/>
      <c r="R12" s="6"/>
      <c r="S12" s="6"/>
      <c r="T12" s="6"/>
      <c r="U12" s="6"/>
      <c r="V12" s="6"/>
      <c r="W12" s="6"/>
      <c r="X12" s="6"/>
    </row>
    <row r="13" spans="6:24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5" t="s">
        <v>0</v>
      </c>
      <c r="B14" s="5" t="s">
        <v>20</v>
      </c>
      <c r="D14" s="5" t="s">
        <v>34</v>
      </c>
      <c r="F14" s="6">
        <v>2.74</v>
      </c>
      <c r="G14" s="6"/>
      <c r="H14" s="6">
        <v>2.33</v>
      </c>
      <c r="I14" s="6"/>
      <c r="J14" s="6">
        <v>2.95</v>
      </c>
      <c r="K14" s="6"/>
      <c r="L14" s="6">
        <v>2.11</v>
      </c>
      <c r="M14" s="6"/>
      <c r="N14" s="6"/>
      <c r="O14" s="6"/>
      <c r="P14" s="6">
        <v>18.4</v>
      </c>
      <c r="Q14" s="6"/>
      <c r="R14" s="6">
        <v>20.8</v>
      </c>
      <c r="S14" s="6"/>
      <c r="T14" s="6">
        <v>18.9</v>
      </c>
      <c r="U14" s="6"/>
      <c r="V14" s="6">
        <v>17.4</v>
      </c>
      <c r="W14" s="6"/>
      <c r="X14" s="6"/>
    </row>
    <row r="15" spans="1:24" ht="12.75">
      <c r="A15" s="5" t="s">
        <v>0</v>
      </c>
      <c r="B15" s="5" t="s">
        <v>18</v>
      </c>
      <c r="D15" s="5" t="s">
        <v>35</v>
      </c>
      <c r="F15" s="6">
        <v>175000</v>
      </c>
      <c r="G15" s="6"/>
      <c r="H15" s="6">
        <v>174000</v>
      </c>
      <c r="I15" s="6"/>
      <c r="J15" s="6">
        <v>175000</v>
      </c>
      <c r="K15" s="6"/>
      <c r="L15" s="6">
        <v>164000</v>
      </c>
      <c r="M15" s="6"/>
      <c r="N15" s="6"/>
      <c r="O15" s="6"/>
      <c r="P15" s="6">
        <v>94000</v>
      </c>
      <c r="Q15" s="6"/>
      <c r="R15" s="6">
        <v>67900</v>
      </c>
      <c r="S15" s="6"/>
      <c r="T15" s="6">
        <v>33300</v>
      </c>
      <c r="U15" s="6"/>
      <c r="V15" s="6">
        <v>59000</v>
      </c>
      <c r="W15" s="6"/>
      <c r="X15" s="6"/>
    </row>
    <row r="16" spans="6:24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6:24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12.75">
      <c r="B18" s="5" t="s">
        <v>155</v>
      </c>
      <c r="D18" s="5" t="s">
        <v>118</v>
      </c>
      <c r="F18" s="6">
        <f>'emiss 2'!G11</f>
        <v>9130</v>
      </c>
      <c r="G18" s="6"/>
      <c r="H18" s="6">
        <f>'emiss 2'!I11</f>
        <v>9080</v>
      </c>
      <c r="I18" s="6"/>
      <c r="J18" s="6">
        <f>'emiss 2'!K11</f>
        <v>9070</v>
      </c>
      <c r="K18" s="6"/>
      <c r="L18" s="6">
        <f>'emiss 2'!M11</f>
        <v>9600</v>
      </c>
      <c r="M18" s="6"/>
      <c r="N18" s="6"/>
      <c r="O18" s="6"/>
      <c r="P18" s="6">
        <f>F18</f>
        <v>9130</v>
      </c>
      <c r="Q18" s="6"/>
      <c r="R18" s="6">
        <f>H18</f>
        <v>9080</v>
      </c>
      <c r="S18" s="6"/>
      <c r="T18" s="6">
        <f>J18</f>
        <v>9070</v>
      </c>
      <c r="U18" s="6"/>
      <c r="V18" s="6">
        <f>L18</f>
        <v>9600</v>
      </c>
      <c r="W18" s="6"/>
      <c r="X18" s="6"/>
    </row>
    <row r="19" spans="2:24" ht="12.75">
      <c r="B19" s="5" t="s">
        <v>27</v>
      </c>
      <c r="D19" s="5" t="s">
        <v>60</v>
      </c>
      <c r="F19" s="6">
        <f>'emiss 2'!G12</f>
        <v>15.9</v>
      </c>
      <c r="G19" s="6"/>
      <c r="H19" s="6">
        <f>'emiss 2'!I12</f>
        <v>15.9</v>
      </c>
      <c r="I19" s="6"/>
      <c r="J19" s="6">
        <f>'emiss 2'!K12</f>
        <v>15.2</v>
      </c>
      <c r="K19" s="6"/>
      <c r="L19" s="6">
        <f>'emiss 2'!M12</f>
        <v>15.3</v>
      </c>
      <c r="M19" s="6"/>
      <c r="N19" s="6"/>
      <c r="O19" s="6"/>
      <c r="P19" s="6">
        <f>F19</f>
        <v>15.9</v>
      </c>
      <c r="Q19" s="6"/>
      <c r="R19" s="6">
        <f>H19</f>
        <v>15.9</v>
      </c>
      <c r="S19" s="6"/>
      <c r="T19" s="6">
        <f>J19</f>
        <v>15.2</v>
      </c>
      <c r="U19" s="6"/>
      <c r="V19" s="6">
        <f>L19</f>
        <v>15.3</v>
      </c>
      <c r="W19" s="6"/>
      <c r="X19" s="6"/>
    </row>
    <row r="20" spans="6:24" ht="12.7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12.75">
      <c r="B21" s="27" t="s">
        <v>156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45" ht="12.75">
      <c r="B22" s="5" t="s">
        <v>20</v>
      </c>
      <c r="D22" s="5" t="s">
        <v>53</v>
      </c>
      <c r="F22" s="11">
        <f>F10*F14/100*1/60*454*1000/(F18*0.0283)*(21-7)/(21-F19)</f>
        <v>2110.188835183013</v>
      </c>
      <c r="G22" s="6"/>
      <c r="H22" s="11">
        <f>H10*H14/100*1/60*454*1000/(H18*0.0283)*(21-7)/(21-H19)</f>
        <v>1900.3660592623391</v>
      </c>
      <c r="I22" s="6"/>
      <c r="J22" s="11">
        <f>J10*J14/100*1/60*454*1000/(J18*0.0283)*(21-7)/(21-J19)</f>
        <v>2319.5044817694234</v>
      </c>
      <c r="K22" s="6"/>
      <c r="L22" s="11">
        <f>L10*L14/100*1/60*454*1000/(L18*0.0283)*(21-7)/(21-L19)</f>
        <v>1460.7069032022541</v>
      </c>
      <c r="M22" s="11"/>
      <c r="N22" s="11"/>
      <c r="O22" s="6"/>
      <c r="P22" s="11">
        <f>P10*P14/100*1/60*454*1000/(P18*0.0283)*(21-7)/(21-P19)</f>
        <v>30545.21089466108</v>
      </c>
      <c r="Q22" s="6"/>
      <c r="R22" s="11">
        <f>R10*R14/100*1/60*454*1000/(R18*0.0283)*(21-7)/(21-R19)</f>
        <v>28633.086214462226</v>
      </c>
      <c r="S22" s="6"/>
      <c r="T22" s="11">
        <f>T10*T14/100*1/60*454*1000/(T18*0.0283)*(21-7)/(21-T19)</f>
        <v>27233.14219756738</v>
      </c>
      <c r="U22" s="6"/>
      <c r="V22" s="11">
        <f>V10*V14/100*1/60*454*1000/(V18*0.0283)*(21-7)/(21-V19)</f>
        <v>22282.05318951088</v>
      </c>
      <c r="W22" s="11"/>
      <c r="X22" s="11"/>
      <c r="Z22" s="11">
        <f>AJ22</f>
        <v>32655.39972984409</v>
      </c>
      <c r="AB22" s="11">
        <f>AL22</f>
        <v>30533.452273724564</v>
      </c>
      <c r="AD22" s="11">
        <f>AN22</f>
        <v>29552.6466793368</v>
      </c>
      <c r="AF22" s="11">
        <f>AP22</f>
        <v>23742.760092713135</v>
      </c>
      <c r="AH22" s="11">
        <f>AR22</f>
        <v>29121.06469390465</v>
      </c>
      <c r="AJ22" s="11">
        <f>F22+P22</f>
        <v>32655.39972984409</v>
      </c>
      <c r="AL22" s="11">
        <f>H22+R22</f>
        <v>30533.452273724564</v>
      </c>
      <c r="AN22" s="11">
        <f>J22+T22</f>
        <v>29552.6466793368</v>
      </c>
      <c r="AP22" s="11">
        <f>L22+V22</f>
        <v>23742.760092713135</v>
      </c>
      <c r="AQ22" s="11"/>
      <c r="AR22" s="11">
        <f>AVERAGE(AJ22,AL22,AN22,AP22)</f>
        <v>29121.06469390465</v>
      </c>
      <c r="AS22" s="11"/>
    </row>
    <row r="23" spans="2:45" ht="12.75">
      <c r="B23" s="5" t="s">
        <v>18</v>
      </c>
      <c r="D23" s="5" t="s">
        <v>38</v>
      </c>
      <c r="F23" s="11">
        <f>F10*F15/1000000*1/60*454*1000000/(F18*0.0283)*(21-7)/(21-F19)</f>
        <v>13477483.436387857</v>
      </c>
      <c r="G23" s="11"/>
      <c r="H23" s="11">
        <f>H10*H15/1000000*1/60*454*1000000/(H18*0.0283)*(21-7)/(21-H19)</f>
        <v>14191574.863160811</v>
      </c>
      <c r="I23" s="11"/>
      <c r="J23" s="11">
        <f>J10*J15/1000000*1/60*454*1000000/(J18*0.0283)*(21-7)/(21-J19)</f>
        <v>13759772.34947963</v>
      </c>
      <c r="K23" s="11"/>
      <c r="L23" s="11">
        <f>L10*L15/1000000*1/60*454*1000000/(L18*0.0283)*(21-7)/(21-L19)</f>
        <v>11353361.71209335</v>
      </c>
      <c r="M23" s="11"/>
      <c r="N23" s="11"/>
      <c r="O23" s="11"/>
      <c r="P23" s="11">
        <f>P10*P15/1000000*1/60*454*1000000/(P18*0.0283)*(21-7)/(21-P19)</f>
        <v>15604618.609229032</v>
      </c>
      <c r="Q23" s="11"/>
      <c r="R23" s="11">
        <f>R10*R15/1000000*1/60*454*1000000/(R18*0.0283)*(21-7)/(21-R19)</f>
        <v>9347050.740201853</v>
      </c>
      <c r="S23" s="11"/>
      <c r="T23" s="11">
        <f>T10*T15/1000000*1/60*454*1000000/(T18*0.0283)*(21-7)/(21-T19)</f>
        <v>4798220.291952348</v>
      </c>
      <c r="U23" s="11"/>
      <c r="V23" s="11">
        <f>V10*V15/1000000*1/60*454*1000000/(V18*0.0283)*(21-7)/(21-V19)</f>
        <v>7555408.840121506</v>
      </c>
      <c r="W23" s="11"/>
      <c r="X23" s="11"/>
      <c r="Y23" s="11"/>
      <c r="Z23" s="11">
        <f>AJ23</f>
        <v>29082102.045616888</v>
      </c>
      <c r="AA23" s="11"/>
      <c r="AB23" s="11">
        <f>AL23</f>
        <v>23538625.603362665</v>
      </c>
      <c r="AC23" s="11"/>
      <c r="AD23" s="11">
        <f>AN23</f>
        <v>18557992.64143198</v>
      </c>
      <c r="AE23" s="11"/>
      <c r="AF23" s="11">
        <f>AP23</f>
        <v>18908770.552214853</v>
      </c>
      <c r="AG23" s="11"/>
      <c r="AH23" s="11">
        <f>AR23</f>
        <v>22521872.7106566</v>
      </c>
      <c r="AI23" s="11"/>
      <c r="AJ23" s="11">
        <f>F23+P23</f>
        <v>29082102.045616888</v>
      </c>
      <c r="AK23" s="11"/>
      <c r="AL23" s="11">
        <f>H23+R23</f>
        <v>23538625.603362665</v>
      </c>
      <c r="AM23" s="11"/>
      <c r="AN23" s="11">
        <f>J23+T23</f>
        <v>18557992.64143198</v>
      </c>
      <c r="AO23" s="11"/>
      <c r="AP23" s="11">
        <f>L23+V23</f>
        <v>18908770.552214853</v>
      </c>
      <c r="AQ23" s="11"/>
      <c r="AR23" s="11">
        <f>AVERAGE(AJ23,AL23,AN23,AP23)</f>
        <v>22521872.7106566</v>
      </c>
      <c r="AS23" s="13"/>
    </row>
    <row r="24" spans="6:24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6:24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45" ht="12.75">
      <c r="B26" s="10" t="s">
        <v>5</v>
      </c>
      <c r="C26" s="10"/>
      <c r="F26" s="22" t="s">
        <v>17</v>
      </c>
      <c r="G26" s="22"/>
      <c r="H26" s="22" t="s">
        <v>22</v>
      </c>
      <c r="I26" s="22"/>
      <c r="J26" s="22" t="s">
        <v>23</v>
      </c>
      <c r="K26" s="22"/>
      <c r="L26" s="22" t="s">
        <v>24</v>
      </c>
      <c r="M26" s="22"/>
      <c r="N26" s="22" t="s">
        <v>40</v>
      </c>
      <c r="O26" s="22"/>
      <c r="P26" s="22" t="s">
        <v>17</v>
      </c>
      <c r="Q26" s="22"/>
      <c r="R26" s="22" t="s">
        <v>22</v>
      </c>
      <c r="S26" s="22"/>
      <c r="T26" s="22" t="s">
        <v>23</v>
      </c>
      <c r="U26" s="22"/>
      <c r="V26" s="22" t="s">
        <v>24</v>
      </c>
      <c r="W26" s="22"/>
      <c r="X26" s="22" t="s">
        <v>40</v>
      </c>
      <c r="Y26" s="22"/>
      <c r="Z26" s="22" t="s">
        <v>17</v>
      </c>
      <c r="AA26" s="22"/>
      <c r="AB26" s="22" t="s">
        <v>22</v>
      </c>
      <c r="AC26" s="22"/>
      <c r="AD26" s="22" t="s">
        <v>23</v>
      </c>
      <c r="AE26" s="22"/>
      <c r="AF26" s="22" t="s">
        <v>24</v>
      </c>
      <c r="AG26" s="22"/>
      <c r="AH26" s="22" t="s">
        <v>40</v>
      </c>
      <c r="AI26" s="22"/>
      <c r="AJ26" s="22" t="s">
        <v>17</v>
      </c>
      <c r="AK26" s="22"/>
      <c r="AL26" s="22" t="s">
        <v>22</v>
      </c>
      <c r="AM26" s="22"/>
      <c r="AN26" s="22" t="s">
        <v>23</v>
      </c>
      <c r="AO26" s="22"/>
      <c r="AP26" s="22" t="s">
        <v>24</v>
      </c>
      <c r="AQ26" s="22"/>
      <c r="AR26" s="22" t="s">
        <v>40</v>
      </c>
      <c r="AS26" s="22"/>
    </row>
    <row r="27" spans="2:23" ht="12.75">
      <c r="B27" s="10"/>
      <c r="C27" s="10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</row>
    <row r="28" spans="2:44" ht="12.75">
      <c r="B28" s="5" t="s">
        <v>142</v>
      </c>
      <c r="F28" s="5" t="s">
        <v>144</v>
      </c>
      <c r="H28" s="5" t="s">
        <v>144</v>
      </c>
      <c r="J28" s="5" t="s">
        <v>144</v>
      </c>
      <c r="L28" s="5" t="s">
        <v>144</v>
      </c>
      <c r="N28" s="5" t="s">
        <v>144</v>
      </c>
      <c r="P28" s="5" t="s">
        <v>146</v>
      </c>
      <c r="R28" s="5" t="s">
        <v>146</v>
      </c>
      <c r="T28" s="5" t="s">
        <v>146</v>
      </c>
      <c r="V28" s="5" t="s">
        <v>146</v>
      </c>
      <c r="X28" s="5" t="s">
        <v>146</v>
      </c>
      <c r="AJ28" s="5" t="s">
        <v>148</v>
      </c>
      <c r="AL28" s="5" t="s">
        <v>148</v>
      </c>
      <c r="AN28" s="5" t="s">
        <v>148</v>
      </c>
      <c r="AP28" s="5" t="s">
        <v>148</v>
      </c>
      <c r="AR28" s="5" t="s">
        <v>148</v>
      </c>
    </row>
    <row r="29" spans="2:44" ht="12.75">
      <c r="B29" s="5" t="s">
        <v>143</v>
      </c>
      <c r="F29" s="5" t="s">
        <v>145</v>
      </c>
      <c r="H29" s="5" t="s">
        <v>145</v>
      </c>
      <c r="J29" s="5" t="s">
        <v>145</v>
      </c>
      <c r="L29" s="5" t="s">
        <v>145</v>
      </c>
      <c r="N29" s="5" t="s">
        <v>145</v>
      </c>
      <c r="P29" s="5" t="s">
        <v>147</v>
      </c>
      <c r="R29" s="5" t="s">
        <v>147</v>
      </c>
      <c r="T29" s="5" t="s">
        <v>147</v>
      </c>
      <c r="V29" s="5" t="s">
        <v>147</v>
      </c>
      <c r="X29" s="5" t="s">
        <v>147</v>
      </c>
      <c r="AJ29" s="5" t="s">
        <v>50</v>
      </c>
      <c r="AL29" s="5" t="s">
        <v>50</v>
      </c>
      <c r="AN29" s="5" t="s">
        <v>50</v>
      </c>
      <c r="AP29" s="5" t="s">
        <v>50</v>
      </c>
      <c r="AR29" s="5" t="s">
        <v>50</v>
      </c>
    </row>
    <row r="30" spans="2:44" ht="12.75">
      <c r="B30" s="5" t="s">
        <v>157</v>
      </c>
      <c r="Z30" s="5" t="s">
        <v>154</v>
      </c>
      <c r="AB30" s="5" t="s">
        <v>154</v>
      </c>
      <c r="AD30" s="5" t="s">
        <v>154</v>
      </c>
      <c r="AF30" s="5" t="s">
        <v>154</v>
      </c>
      <c r="AH30" s="5" t="s">
        <v>154</v>
      </c>
      <c r="AJ30" s="5" t="s">
        <v>50</v>
      </c>
      <c r="AL30" s="5" t="s">
        <v>50</v>
      </c>
      <c r="AN30" s="5" t="s">
        <v>50</v>
      </c>
      <c r="AP30" s="5" t="s">
        <v>50</v>
      </c>
      <c r="AR30" s="5" t="s">
        <v>50</v>
      </c>
    </row>
    <row r="31" spans="2:44" ht="12.75">
      <c r="B31" s="5" t="s">
        <v>141</v>
      </c>
      <c r="F31" s="5" t="s">
        <v>30</v>
      </c>
      <c r="H31" s="5" t="s">
        <v>30</v>
      </c>
      <c r="J31" s="5" t="s">
        <v>30</v>
      </c>
      <c r="L31" s="5" t="s">
        <v>30</v>
      </c>
      <c r="P31" s="5" t="s">
        <v>31</v>
      </c>
      <c r="R31" s="5" t="s">
        <v>31</v>
      </c>
      <c r="T31" s="5" t="s">
        <v>31</v>
      </c>
      <c r="V31" s="5" t="s">
        <v>31</v>
      </c>
      <c r="AJ31" s="5" t="s">
        <v>50</v>
      </c>
      <c r="AL31" s="5" t="s">
        <v>50</v>
      </c>
      <c r="AN31" s="5" t="s">
        <v>50</v>
      </c>
      <c r="AP31" s="5" t="s">
        <v>50</v>
      </c>
      <c r="AR31" s="5" t="s">
        <v>50</v>
      </c>
    </row>
    <row r="32" spans="1:24" ht="12.75">
      <c r="A32" s="5" t="s">
        <v>5</v>
      </c>
      <c r="B32" s="5" t="s">
        <v>153</v>
      </c>
      <c r="D32" s="5" t="s">
        <v>32</v>
      </c>
      <c r="F32" s="6">
        <v>963</v>
      </c>
      <c r="G32" s="6"/>
      <c r="H32" s="6">
        <v>1111</v>
      </c>
      <c r="I32" s="6"/>
      <c r="J32" s="6">
        <v>1071</v>
      </c>
      <c r="K32" s="6"/>
      <c r="L32" s="6"/>
      <c r="M32" s="6"/>
      <c r="N32" s="6"/>
      <c r="O32" s="6"/>
      <c r="P32" s="6">
        <v>2135</v>
      </c>
      <c r="Q32" s="6"/>
      <c r="R32" s="6">
        <v>2247</v>
      </c>
      <c r="S32" s="6"/>
      <c r="T32" s="6">
        <v>2327</v>
      </c>
      <c r="U32" s="6"/>
      <c r="V32" s="6"/>
      <c r="W32" s="6"/>
      <c r="X32" s="6"/>
    </row>
    <row r="33" spans="1:24" ht="12.75">
      <c r="A33" s="5" t="s">
        <v>5</v>
      </c>
      <c r="B33" s="5" t="s">
        <v>152</v>
      </c>
      <c r="D33" s="5" t="s">
        <v>33</v>
      </c>
      <c r="F33" s="6">
        <v>11000</v>
      </c>
      <c r="G33" s="6"/>
      <c r="H33" s="6">
        <v>11000</v>
      </c>
      <c r="I33" s="6"/>
      <c r="J33" s="6">
        <v>11000</v>
      </c>
      <c r="K33" s="6"/>
      <c r="L33" s="6"/>
      <c r="M33" s="6"/>
      <c r="N33" s="6"/>
      <c r="O33" s="6"/>
      <c r="P33" s="6">
        <v>0</v>
      </c>
      <c r="Q33" s="6"/>
      <c r="R33" s="6">
        <v>0</v>
      </c>
      <c r="S33" s="6"/>
      <c r="T33" s="6">
        <v>0</v>
      </c>
      <c r="U33" s="6"/>
      <c r="V33" s="6"/>
      <c r="W33" s="6"/>
      <c r="X33" s="6"/>
    </row>
    <row r="34" spans="2:24" ht="12.75">
      <c r="B34" s="5" t="s">
        <v>150</v>
      </c>
      <c r="D34" s="5" t="s">
        <v>151</v>
      </c>
      <c r="F34" s="15">
        <f>F33*F32/1000000</f>
        <v>10.593</v>
      </c>
      <c r="G34" s="6"/>
      <c r="H34" s="15">
        <f>H33*H32/1000000</f>
        <v>12.221</v>
      </c>
      <c r="I34" s="6"/>
      <c r="J34" s="15">
        <f>J33*J32/1000000</f>
        <v>11.781</v>
      </c>
      <c r="K34" s="6"/>
      <c r="L34" s="6"/>
      <c r="M34" s="6"/>
      <c r="N34" s="6"/>
      <c r="O34" s="6"/>
      <c r="P34" s="15"/>
      <c r="Q34" s="6"/>
      <c r="R34" s="6"/>
      <c r="S34" s="6"/>
      <c r="T34" s="6"/>
      <c r="U34" s="6"/>
      <c r="V34" s="6"/>
      <c r="W34" s="6"/>
      <c r="X34" s="6"/>
    </row>
    <row r="35" spans="1:24" ht="12.75">
      <c r="A35" s="5" t="s">
        <v>5</v>
      </c>
      <c r="B35" s="5" t="s">
        <v>20</v>
      </c>
      <c r="D35" s="5" t="s">
        <v>34</v>
      </c>
      <c r="F35" s="6">
        <v>1.78</v>
      </c>
      <c r="G35" s="6"/>
      <c r="H35" s="6">
        <v>1.4</v>
      </c>
      <c r="I35" s="6"/>
      <c r="J35" s="6">
        <v>1.84</v>
      </c>
      <c r="K35" s="6"/>
      <c r="L35" s="6"/>
      <c r="M35" s="6"/>
      <c r="N35" s="6"/>
      <c r="O35" s="6"/>
      <c r="P35" s="6">
        <v>19.1</v>
      </c>
      <c r="Q35" s="6"/>
      <c r="R35" s="6">
        <v>19.4</v>
      </c>
      <c r="S35" s="6"/>
      <c r="T35" s="6">
        <v>19.1</v>
      </c>
      <c r="U35" s="6"/>
      <c r="V35" s="6"/>
      <c r="W35" s="6"/>
      <c r="X35" s="6"/>
    </row>
    <row r="36" spans="1:24" ht="12.75">
      <c r="A36" s="5" t="s">
        <v>5</v>
      </c>
      <c r="B36" s="5" t="s">
        <v>18</v>
      </c>
      <c r="D36" s="5" t="s">
        <v>35</v>
      </c>
      <c r="F36" s="6">
        <v>167000</v>
      </c>
      <c r="G36" s="6"/>
      <c r="H36" s="6">
        <v>161000</v>
      </c>
      <c r="I36" s="6"/>
      <c r="J36" s="6">
        <v>160000</v>
      </c>
      <c r="K36" s="6"/>
      <c r="L36" s="6"/>
      <c r="M36" s="6"/>
      <c r="N36" s="6"/>
      <c r="O36" s="6"/>
      <c r="P36" s="6">
        <v>61300</v>
      </c>
      <c r="Q36" s="6"/>
      <c r="R36" s="6">
        <v>46800</v>
      </c>
      <c r="S36" s="6"/>
      <c r="T36" s="6">
        <v>91700</v>
      </c>
      <c r="U36" s="6"/>
      <c r="V36" s="6"/>
      <c r="W36" s="6"/>
      <c r="X36" s="6"/>
    </row>
    <row r="37" spans="6:24" ht="12.7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6:24" ht="12.75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2.75">
      <c r="B39" s="5" t="s">
        <v>155</v>
      </c>
      <c r="D39" s="5" t="s">
        <v>118</v>
      </c>
      <c r="F39" s="6">
        <f>'emiss 2'!G29</f>
        <v>6500</v>
      </c>
      <c r="G39" s="6"/>
      <c r="H39" s="6">
        <f>'emiss 2'!I29</f>
        <v>9620</v>
      </c>
      <c r="I39" s="6"/>
      <c r="J39" s="6">
        <f>'emiss 2'!K29</f>
        <v>9580</v>
      </c>
      <c r="K39" s="6"/>
      <c r="L39" s="6"/>
      <c r="M39" s="6"/>
      <c r="N39" s="6"/>
      <c r="O39" s="6"/>
      <c r="P39" s="6">
        <f>F39</f>
        <v>6500</v>
      </c>
      <c r="Q39" s="6"/>
      <c r="R39" s="6">
        <f>H39</f>
        <v>9620</v>
      </c>
      <c r="S39" s="6"/>
      <c r="T39" s="6">
        <f>J39</f>
        <v>9580</v>
      </c>
      <c r="U39" s="6"/>
      <c r="V39" s="6"/>
      <c r="W39" s="6"/>
      <c r="X39" s="6"/>
    </row>
    <row r="40" spans="2:24" ht="12.75">
      <c r="B40" s="5" t="s">
        <v>27</v>
      </c>
      <c r="D40" s="5" t="s">
        <v>60</v>
      </c>
      <c r="F40" s="6">
        <f>'emiss 2'!G30</f>
        <v>14.8</v>
      </c>
      <c r="G40" s="6"/>
      <c r="H40" s="6">
        <f>'emiss 2'!I30</f>
        <v>16.2</v>
      </c>
      <c r="I40" s="6"/>
      <c r="J40" s="6">
        <f>'emiss 2'!K30</f>
        <v>15.1</v>
      </c>
      <c r="K40" s="6"/>
      <c r="L40" s="6"/>
      <c r="M40" s="6"/>
      <c r="N40" s="6"/>
      <c r="O40" s="6"/>
      <c r="P40" s="6">
        <f>F40</f>
        <v>14.8</v>
      </c>
      <c r="Q40" s="6"/>
      <c r="R40" s="6">
        <f>H40</f>
        <v>16.2</v>
      </c>
      <c r="S40" s="6"/>
      <c r="T40" s="6">
        <f>J40</f>
        <v>15.1</v>
      </c>
      <c r="U40" s="6"/>
      <c r="V40" s="6"/>
      <c r="W40" s="6"/>
      <c r="X40" s="6"/>
    </row>
    <row r="41" spans="6:24" ht="12.7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2.75">
      <c r="B42" s="5" t="s">
        <v>52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45" ht="12.75">
      <c r="B43" s="5" t="s">
        <v>20</v>
      </c>
      <c r="D43" s="5" t="s">
        <v>53</v>
      </c>
      <c r="F43" s="11">
        <f>F32*F35/100*1/60*454*1000/(F39*0.0283)*(21-7)/(21-F40)</f>
        <v>1592.1627019965103</v>
      </c>
      <c r="G43" s="6"/>
      <c r="H43" s="11">
        <f>H32*H35/100*1/60*454*1000/(H39*0.0283)*(21-7)/(21-H40)</f>
        <v>1260.8748664402372</v>
      </c>
      <c r="I43" s="6"/>
      <c r="J43" s="11">
        <f>J32*J35/100*1/60*454*1000/(J39*0.0283)*(21-7)/(21-J40)</f>
        <v>1305.0765185650218</v>
      </c>
      <c r="K43" s="6"/>
      <c r="L43" s="6"/>
      <c r="M43" s="6"/>
      <c r="N43" s="6"/>
      <c r="O43" s="6"/>
      <c r="P43" s="11">
        <f>P32*P35/100*1/60*454*1000/(P39*0.0283)*(21-7)/(21-P40)</f>
        <v>37876.7234551231</v>
      </c>
      <c r="Q43" s="6"/>
      <c r="R43" s="11">
        <f>R32*R35/100*1/60*454*1000/(R39*0.0283)*(21-7)/(21-R40)</f>
        <v>35337.40838555325</v>
      </c>
      <c r="S43" s="6"/>
      <c r="T43" s="11">
        <f>T32*T35/100*1/60*454*1000/(T39*0.0283)*(21-7)/(21-T40)</f>
        <v>29434.619931182457</v>
      </c>
      <c r="U43" s="6"/>
      <c r="V43" s="6"/>
      <c r="W43" s="6"/>
      <c r="X43" s="6"/>
      <c r="Z43" s="11">
        <f>AJ43</f>
        <v>39468.88615711961</v>
      </c>
      <c r="AB43" s="11">
        <f>AL43</f>
        <v>36598.28325199349</v>
      </c>
      <c r="AD43" s="11">
        <f>AN43</f>
        <v>30739.69644974748</v>
      </c>
      <c r="AF43" s="11"/>
      <c r="AH43" s="11">
        <f>AR43</f>
        <v>35602.288619620194</v>
      </c>
      <c r="AJ43" s="11">
        <f>F43+P43</f>
        <v>39468.88615711961</v>
      </c>
      <c r="AL43" s="11">
        <f>H43+R43</f>
        <v>36598.28325199349</v>
      </c>
      <c r="AN43" s="11">
        <f>J43+T43</f>
        <v>30739.69644974748</v>
      </c>
      <c r="AR43" s="11">
        <f>AVERAGE(AJ43,AL43,AN43)</f>
        <v>35602.288619620194</v>
      </c>
      <c r="AS43" s="11"/>
    </row>
    <row r="44" spans="2:45" ht="12.75">
      <c r="B44" s="5" t="s">
        <v>18</v>
      </c>
      <c r="D44" s="5" t="s">
        <v>38</v>
      </c>
      <c r="F44" s="11">
        <f>F32*F36/1000000*1/60*454*1000000/(F39*0.0283)*(21-7)/(21-F40)</f>
        <v>14937706.249068385</v>
      </c>
      <c r="G44" s="11"/>
      <c r="H44" s="11">
        <f>H32*H36/1000000*1/60*454*1000000/(H39*0.0283)*(21-7)/(21-H40)</f>
        <v>14500060.96406273</v>
      </c>
      <c r="I44" s="11"/>
      <c r="J44" s="11">
        <f>J32*J36/1000000*1/60*454*1000000/(J39*0.0283)*(21-7)/(21-J40)</f>
        <v>11348491.465782799</v>
      </c>
      <c r="K44" s="11"/>
      <c r="L44" s="11"/>
      <c r="M44" s="11"/>
      <c r="N44" s="11"/>
      <c r="O44" s="11"/>
      <c r="P44" s="11">
        <f>P32*P36/1000000*1/60*454*1000000/(P39*0.0283)*(21-7)/(21-P40)</f>
        <v>12156246.847115422</v>
      </c>
      <c r="Q44" s="11"/>
      <c r="R44" s="11">
        <f>R32*R36/1000000*1/60*454*1000000/(R39*0.0283)*(21-7)/(21-R40)</f>
        <v>8524694.394040683</v>
      </c>
      <c r="S44" s="11"/>
      <c r="T44" s="11">
        <f>T32*T36/1000000*1/60*454*1000000/(T39*0.0283)*(21-7)/(21-T40)</f>
        <v>14131699.726122672</v>
      </c>
      <c r="U44" s="11"/>
      <c r="V44" s="11"/>
      <c r="W44" s="11"/>
      <c r="X44" s="11"/>
      <c r="Y44" s="11"/>
      <c r="Z44" s="11">
        <f>AJ44</f>
        <v>27093953.096183807</v>
      </c>
      <c r="AA44" s="11"/>
      <c r="AB44" s="11">
        <f>AL44</f>
        <v>23024755.358103413</v>
      </c>
      <c r="AC44" s="11"/>
      <c r="AD44" s="11">
        <f>AN44</f>
        <v>25480191.19190547</v>
      </c>
      <c r="AE44" s="11"/>
      <c r="AF44" s="11"/>
      <c r="AG44" s="11"/>
      <c r="AH44" s="11">
        <f>AR44</f>
        <v>18899724.91154817</v>
      </c>
      <c r="AI44" s="11"/>
      <c r="AJ44" s="11">
        <f>F44+P44</f>
        <v>27093953.096183807</v>
      </c>
      <c r="AK44" s="11"/>
      <c r="AL44" s="11">
        <f>H44+R44</f>
        <v>23024755.358103413</v>
      </c>
      <c r="AM44" s="11"/>
      <c r="AN44" s="11">
        <f>J44+T44</f>
        <v>25480191.19190547</v>
      </c>
      <c r="AO44" s="11"/>
      <c r="AP44" s="11"/>
      <c r="AQ44" s="11"/>
      <c r="AR44" s="11">
        <f>AVERAGE(AJ44,AL44,AN44,)</f>
        <v>18899724.91154817</v>
      </c>
      <c r="AS44" s="14"/>
    </row>
    <row r="45" spans="6:24" ht="12.7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6:24" ht="12.7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45" ht="12.75">
      <c r="B47" s="10" t="s">
        <v>6</v>
      </c>
      <c r="C47" s="10"/>
      <c r="F47" s="22" t="s">
        <v>17</v>
      </c>
      <c r="G47" s="22"/>
      <c r="H47" s="22" t="s">
        <v>22</v>
      </c>
      <c r="I47" s="22"/>
      <c r="J47" s="22" t="s">
        <v>23</v>
      </c>
      <c r="K47" s="22"/>
      <c r="L47" s="22" t="s">
        <v>24</v>
      </c>
      <c r="M47" s="22"/>
      <c r="N47" s="22" t="s">
        <v>40</v>
      </c>
      <c r="O47" s="22"/>
      <c r="P47" s="22" t="s">
        <v>17</v>
      </c>
      <c r="Q47" s="22"/>
      <c r="R47" s="22" t="s">
        <v>22</v>
      </c>
      <c r="S47" s="22"/>
      <c r="T47" s="22" t="s">
        <v>23</v>
      </c>
      <c r="U47" s="22"/>
      <c r="V47" s="22" t="s">
        <v>24</v>
      </c>
      <c r="W47" s="22"/>
      <c r="X47" s="22" t="s">
        <v>40</v>
      </c>
      <c r="Y47" s="22"/>
      <c r="Z47" s="22" t="s">
        <v>17</v>
      </c>
      <c r="AA47" s="22"/>
      <c r="AB47" s="22" t="s">
        <v>22</v>
      </c>
      <c r="AC47" s="22"/>
      <c r="AD47" s="22" t="s">
        <v>23</v>
      </c>
      <c r="AE47" s="22"/>
      <c r="AF47" s="22" t="s">
        <v>24</v>
      </c>
      <c r="AG47" s="22"/>
      <c r="AH47" s="22" t="s">
        <v>40</v>
      </c>
      <c r="AI47" s="22"/>
      <c r="AJ47" s="22" t="s">
        <v>17</v>
      </c>
      <c r="AK47" s="22"/>
      <c r="AL47" s="22" t="s">
        <v>22</v>
      </c>
      <c r="AM47" s="22"/>
      <c r="AN47" s="22" t="s">
        <v>23</v>
      </c>
      <c r="AO47" s="22"/>
      <c r="AP47" s="22" t="s">
        <v>24</v>
      </c>
      <c r="AQ47" s="22"/>
      <c r="AR47" s="22" t="s">
        <v>40</v>
      </c>
      <c r="AS47" s="22"/>
    </row>
    <row r="48" spans="2:23" ht="12.75">
      <c r="B48" s="10"/>
      <c r="C48" s="10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6"/>
      <c r="T48" s="6"/>
      <c r="U48" s="6"/>
      <c r="V48" s="6"/>
      <c r="W48" s="6"/>
    </row>
    <row r="49" spans="2:44" ht="12.75">
      <c r="B49" s="5" t="s">
        <v>142</v>
      </c>
      <c r="F49" s="5" t="s">
        <v>144</v>
      </c>
      <c r="H49" s="5" t="s">
        <v>144</v>
      </c>
      <c r="J49" s="5" t="s">
        <v>144</v>
      </c>
      <c r="L49" s="5" t="s">
        <v>144</v>
      </c>
      <c r="N49" s="5" t="s">
        <v>144</v>
      </c>
      <c r="P49" s="5" t="s">
        <v>146</v>
      </c>
      <c r="R49" s="5" t="s">
        <v>146</v>
      </c>
      <c r="T49" s="5" t="s">
        <v>146</v>
      </c>
      <c r="V49" s="5" t="s">
        <v>146</v>
      </c>
      <c r="X49" s="5" t="s">
        <v>146</v>
      </c>
      <c r="AJ49" s="5" t="s">
        <v>148</v>
      </c>
      <c r="AL49" s="5" t="s">
        <v>148</v>
      </c>
      <c r="AN49" s="5" t="s">
        <v>148</v>
      </c>
      <c r="AP49" s="5" t="s">
        <v>148</v>
      </c>
      <c r="AR49" s="5" t="s">
        <v>148</v>
      </c>
    </row>
    <row r="50" spans="2:44" ht="12.75">
      <c r="B50" s="5" t="s">
        <v>143</v>
      </c>
      <c r="F50" s="5" t="s">
        <v>145</v>
      </c>
      <c r="H50" s="5" t="s">
        <v>145</v>
      </c>
      <c r="J50" s="5" t="s">
        <v>145</v>
      </c>
      <c r="L50" s="5" t="s">
        <v>145</v>
      </c>
      <c r="N50" s="5" t="s">
        <v>145</v>
      </c>
      <c r="P50" s="5" t="s">
        <v>147</v>
      </c>
      <c r="R50" s="5" t="s">
        <v>147</v>
      </c>
      <c r="T50" s="5" t="s">
        <v>147</v>
      </c>
      <c r="V50" s="5" t="s">
        <v>147</v>
      </c>
      <c r="X50" s="5" t="s">
        <v>147</v>
      </c>
      <c r="AJ50" s="5" t="s">
        <v>50</v>
      </c>
      <c r="AL50" s="5" t="s">
        <v>50</v>
      </c>
      <c r="AN50" s="5" t="s">
        <v>50</v>
      </c>
      <c r="AP50" s="5" t="s">
        <v>50</v>
      </c>
      <c r="AR50" s="5" t="s">
        <v>50</v>
      </c>
    </row>
    <row r="51" spans="2:44" ht="12.75">
      <c r="B51" s="5" t="s">
        <v>157</v>
      </c>
      <c r="Z51" s="5" t="s">
        <v>154</v>
      </c>
      <c r="AB51" s="5" t="s">
        <v>154</v>
      </c>
      <c r="AD51" s="5" t="s">
        <v>154</v>
      </c>
      <c r="AF51" s="5" t="s">
        <v>154</v>
      </c>
      <c r="AH51" s="5" t="s">
        <v>154</v>
      </c>
      <c r="AJ51" s="5" t="s">
        <v>50</v>
      </c>
      <c r="AL51" s="5" t="s">
        <v>50</v>
      </c>
      <c r="AN51" s="5" t="s">
        <v>50</v>
      </c>
      <c r="AP51" s="5" t="s">
        <v>50</v>
      </c>
      <c r="AR51" s="5" t="s">
        <v>50</v>
      </c>
    </row>
    <row r="52" spans="2:35" ht="12.75">
      <c r="B52" s="5" t="s">
        <v>141</v>
      </c>
      <c r="F52" s="5" t="s">
        <v>30</v>
      </c>
      <c r="H52" s="5" t="s">
        <v>30</v>
      </c>
      <c r="J52" s="5" t="s">
        <v>30</v>
      </c>
      <c r="L52" s="5" t="s">
        <v>30</v>
      </c>
      <c r="N52" s="5" t="s">
        <v>30</v>
      </c>
      <c r="P52" s="5" t="s">
        <v>31</v>
      </c>
      <c r="R52" s="5" t="s">
        <v>31</v>
      </c>
      <c r="T52" s="5" t="s">
        <v>31</v>
      </c>
      <c r="V52" s="5" t="s">
        <v>31</v>
      </c>
      <c r="X52" s="5" t="s">
        <v>31</v>
      </c>
      <c r="Z52" s="5" t="s">
        <v>51</v>
      </c>
      <c r="AB52" s="5" t="s">
        <v>51</v>
      </c>
      <c r="AD52" s="5" t="s">
        <v>51</v>
      </c>
      <c r="AF52" s="5" t="s">
        <v>51</v>
      </c>
      <c r="AH52" s="5" t="s">
        <v>51</v>
      </c>
      <c r="AI52" s="5" t="s">
        <v>50</v>
      </c>
    </row>
    <row r="53" spans="1:24" ht="12.75">
      <c r="A53" s="5" t="s">
        <v>6</v>
      </c>
      <c r="B53" s="5" t="s">
        <v>153</v>
      </c>
      <c r="D53" s="5" t="s">
        <v>32</v>
      </c>
      <c r="F53" s="6">
        <v>1160</v>
      </c>
      <c r="G53" s="6"/>
      <c r="H53" s="6">
        <v>1054</v>
      </c>
      <c r="I53" s="6"/>
      <c r="J53" s="6">
        <v>1012</v>
      </c>
      <c r="K53" s="6"/>
      <c r="L53" s="6"/>
      <c r="M53" s="6"/>
      <c r="N53" s="6"/>
      <c r="O53" s="6"/>
      <c r="P53" s="6">
        <v>2043</v>
      </c>
      <c r="Q53" s="6"/>
      <c r="R53" s="6">
        <v>2536</v>
      </c>
      <c r="S53" s="6"/>
      <c r="T53" s="6">
        <v>2473</v>
      </c>
      <c r="U53" s="6"/>
      <c r="V53" s="6"/>
      <c r="W53" s="6"/>
      <c r="X53" s="6"/>
    </row>
    <row r="54" spans="1:24" ht="12.75">
      <c r="A54" s="5" t="s">
        <v>6</v>
      </c>
      <c r="B54" s="5" t="s">
        <v>152</v>
      </c>
      <c r="D54" s="5" t="s">
        <v>33</v>
      </c>
      <c r="F54" s="6">
        <v>11000</v>
      </c>
      <c r="G54" s="6"/>
      <c r="H54" s="6">
        <v>11000</v>
      </c>
      <c r="I54" s="6"/>
      <c r="J54" s="6">
        <v>11000</v>
      </c>
      <c r="K54" s="6"/>
      <c r="L54" s="6"/>
      <c r="M54" s="6"/>
      <c r="N54" s="6"/>
      <c r="O54" s="6"/>
      <c r="P54" s="6">
        <v>0</v>
      </c>
      <c r="Q54" s="6"/>
      <c r="R54" s="6">
        <v>0</v>
      </c>
      <c r="S54" s="6"/>
      <c r="T54" s="6">
        <v>0</v>
      </c>
      <c r="U54" s="6"/>
      <c r="V54" s="6"/>
      <c r="W54" s="6"/>
      <c r="X54" s="6"/>
    </row>
    <row r="55" spans="2:24" ht="12.75">
      <c r="B55" s="5" t="s">
        <v>150</v>
      </c>
      <c r="D55" s="5" t="s">
        <v>151</v>
      </c>
      <c r="F55" s="15">
        <f>F54*F53/1000000</f>
        <v>12.76</v>
      </c>
      <c r="G55" s="6"/>
      <c r="H55" s="15">
        <f>H54*H53/1000000</f>
        <v>11.594</v>
      </c>
      <c r="I55" s="6"/>
      <c r="J55" s="15">
        <f>J54*J53/1000000</f>
        <v>11.132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5" t="s">
        <v>6</v>
      </c>
      <c r="B56" s="5" t="s">
        <v>20</v>
      </c>
      <c r="D56" s="5" t="s">
        <v>34</v>
      </c>
      <c r="F56" s="6">
        <v>1.49</v>
      </c>
      <c r="G56" s="6"/>
      <c r="H56" s="6">
        <v>2.05</v>
      </c>
      <c r="I56" s="6"/>
      <c r="J56" s="6">
        <v>2.31</v>
      </c>
      <c r="K56" s="6"/>
      <c r="L56" s="6"/>
      <c r="M56" s="6"/>
      <c r="N56" s="6"/>
      <c r="O56" s="6"/>
      <c r="P56" s="6">
        <v>14</v>
      </c>
      <c r="Q56" s="6"/>
      <c r="R56" s="6">
        <v>16.5</v>
      </c>
      <c r="S56" s="6"/>
      <c r="T56" s="6">
        <v>14.7</v>
      </c>
      <c r="U56" s="6"/>
      <c r="V56" s="6"/>
      <c r="W56" s="6"/>
      <c r="X56" s="6"/>
    </row>
    <row r="57" spans="1:24" ht="12.75">
      <c r="A57" s="5" t="s">
        <v>6</v>
      </c>
      <c r="B57" s="5" t="s">
        <v>18</v>
      </c>
      <c r="D57" s="5" t="s">
        <v>35</v>
      </c>
      <c r="F57" s="6">
        <v>155000</v>
      </c>
      <c r="G57" s="6"/>
      <c r="H57" s="6">
        <v>163000</v>
      </c>
      <c r="I57" s="6"/>
      <c r="J57" s="6">
        <v>163000</v>
      </c>
      <c r="K57" s="6"/>
      <c r="L57" s="6"/>
      <c r="M57" s="6"/>
      <c r="N57" s="6"/>
      <c r="O57" s="6"/>
      <c r="P57" s="6">
        <v>19700</v>
      </c>
      <c r="Q57" s="6"/>
      <c r="R57" s="6"/>
      <c r="S57" s="6"/>
      <c r="T57" s="6">
        <v>66000</v>
      </c>
      <c r="U57" s="6"/>
      <c r="V57" s="6"/>
      <c r="W57" s="6"/>
      <c r="X57" s="6"/>
    </row>
    <row r="58" spans="6:24" ht="12.7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6:24" ht="12.7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2.75">
      <c r="B60" s="5" t="s">
        <v>155</v>
      </c>
      <c r="D60" s="5" t="s">
        <v>118</v>
      </c>
      <c r="F60" s="6">
        <f>'emiss 2'!G41</f>
        <v>9470</v>
      </c>
      <c r="G60" s="6"/>
      <c r="H60" s="6">
        <f>'emiss 2'!I41</f>
        <v>9420</v>
      </c>
      <c r="I60" s="6"/>
      <c r="J60" s="6">
        <f>'emiss 2'!K41</f>
        <v>9420</v>
      </c>
      <c r="K60" s="6"/>
      <c r="L60" s="6"/>
      <c r="M60" s="6"/>
      <c r="N60" s="6"/>
      <c r="O60" s="6"/>
      <c r="P60" s="6">
        <f>F60</f>
        <v>9470</v>
      </c>
      <c r="Q60" s="6"/>
      <c r="R60" s="6">
        <f>H60</f>
        <v>9420</v>
      </c>
      <c r="S60" s="6"/>
      <c r="T60" s="6">
        <f>J60</f>
        <v>9420</v>
      </c>
      <c r="U60" s="6"/>
      <c r="V60" s="6"/>
      <c r="W60" s="6"/>
      <c r="X60" s="6"/>
    </row>
    <row r="61" spans="2:24" ht="12.75">
      <c r="B61" s="5" t="s">
        <v>27</v>
      </c>
      <c r="D61" s="5" t="s">
        <v>60</v>
      </c>
      <c r="F61" s="6">
        <f>'emiss 2'!G42</f>
        <v>14.6</v>
      </c>
      <c r="G61" s="6"/>
      <c r="H61" s="6">
        <f>'emiss 2'!I42</f>
        <v>15.3</v>
      </c>
      <c r="I61" s="6"/>
      <c r="J61" s="6">
        <f>'emiss 2'!K42</f>
        <v>15.2</v>
      </c>
      <c r="K61" s="6"/>
      <c r="L61" s="6"/>
      <c r="M61" s="6"/>
      <c r="N61" s="6"/>
      <c r="O61" s="6"/>
      <c r="P61" s="6">
        <f>F61</f>
        <v>14.6</v>
      </c>
      <c r="Q61" s="6"/>
      <c r="R61" s="6">
        <f>H61</f>
        <v>15.3</v>
      </c>
      <c r="S61" s="6"/>
      <c r="T61" s="6">
        <f>J61</f>
        <v>15.2</v>
      </c>
      <c r="U61" s="6"/>
      <c r="V61" s="6"/>
      <c r="W61" s="6"/>
      <c r="X61" s="6"/>
    </row>
    <row r="62" spans="6:24" ht="12.7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ht="12.75">
      <c r="B63" s="27" t="s">
        <v>156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45" ht="12.75">
      <c r="B64" s="5" t="s">
        <v>20</v>
      </c>
      <c r="D64" s="5" t="s">
        <v>53</v>
      </c>
      <c r="F64" s="11">
        <f>F53*F56/100*1/60*454*1000/(F60*0.0283)*(21-7)/(21-F61)</f>
        <v>1067.4818688487483</v>
      </c>
      <c r="G64" s="6"/>
      <c r="H64" s="11">
        <f>H53*H56/100*1/60*454*1000/(H60*0.0283)*(21-7)/(21-H61)</f>
        <v>1506.3119312890396</v>
      </c>
      <c r="I64" s="6"/>
      <c r="J64" s="11">
        <f>J53*J56/100*1/60*454*1000/(J60*0.0283)*(21-7)/(21-J61)</f>
        <v>1601.6211628155447</v>
      </c>
      <c r="K64" s="6"/>
      <c r="L64" s="6"/>
      <c r="M64" s="6"/>
      <c r="N64" s="6"/>
      <c r="O64" s="6"/>
      <c r="P64" s="11">
        <f>P53*P56/100*1/60*454*1000/(P60*0.0283)*(21-7)/(21-P61)</f>
        <v>17664.959738956197</v>
      </c>
      <c r="Q64" s="6"/>
      <c r="R64" s="11">
        <f>R53*R56/100*1/60*454*1000/(R60*0.0283)*(21-7)/(21-R61)</f>
        <v>29171.15585359308</v>
      </c>
      <c r="S64" s="6"/>
      <c r="T64" s="11">
        <f>T53*T56/100*1/60*454*1000/(T60*0.0283)*(21-7)/(21-T61)</f>
        <v>24906.273759881322</v>
      </c>
      <c r="U64" s="6"/>
      <c r="V64" s="11"/>
      <c r="W64" s="11"/>
      <c r="X64" s="11"/>
      <c r="Z64" s="11">
        <f>AJ64</f>
        <v>18732.441607804943</v>
      </c>
      <c r="AB64" s="11">
        <f>AL64</f>
        <v>30677.467784882123</v>
      </c>
      <c r="AD64" s="11">
        <f>AN64</f>
        <v>26507.894922696865</v>
      </c>
      <c r="AH64" s="11">
        <f>AR64</f>
        <v>25305.934771794648</v>
      </c>
      <c r="AJ64" s="11">
        <f>F64+P64</f>
        <v>18732.441607804943</v>
      </c>
      <c r="AL64" s="11">
        <f>H64+R64</f>
        <v>30677.467784882123</v>
      </c>
      <c r="AN64" s="11">
        <f>J64+T64</f>
        <v>26507.894922696865</v>
      </c>
      <c r="AR64" s="11">
        <f>AVERAGE(AJ64,AL64,AN64)</f>
        <v>25305.934771794648</v>
      </c>
      <c r="AS64" s="11"/>
    </row>
    <row r="65" spans="2:45" ht="12.75">
      <c r="B65" s="5" t="s">
        <v>18</v>
      </c>
      <c r="D65" s="5" t="s">
        <v>38</v>
      </c>
      <c r="F65" s="11">
        <f>F53*F57/1000000*1/60*454*1000000/(F60*0.0283)*(21-7)/(21-F61)</f>
        <v>11104677.159164831</v>
      </c>
      <c r="G65" s="11"/>
      <c r="H65" s="11">
        <f>H53*H57/1000000*1/60*454*1000000/(H60*0.0283)*(21-7)/(21-H61)</f>
        <v>11977016.81951773</v>
      </c>
      <c r="I65" s="11"/>
      <c r="J65" s="11">
        <f>J53*J57/1000000*1/60*454*1000000/(J60*0.0283)*(21-7)/(21-J61)</f>
        <v>11301482.664023105</v>
      </c>
      <c r="K65" s="11"/>
      <c r="L65" s="11"/>
      <c r="M65" s="11"/>
      <c r="N65" s="11"/>
      <c r="O65" s="11"/>
      <c r="P65" s="11">
        <f>P53*P57/1000000*1/60*454*1000000/(P60*0.0283)*(21-7)/(21-P61)</f>
        <v>2485712.1918388368</v>
      </c>
      <c r="Q65" s="11"/>
      <c r="R65" s="11">
        <f>R53*R57/1000000*1/60*454*1000000/(R60*0.0283)*(21-7)/(21-R61)</f>
        <v>0</v>
      </c>
      <c r="S65" s="11"/>
      <c r="T65" s="11">
        <f>T53*T57/1000000*1/60*454*1000000/(T60*0.0283)*(21-7)/(21-T61)</f>
        <v>11182408.626885494</v>
      </c>
      <c r="U65" s="11"/>
      <c r="V65" s="11"/>
      <c r="W65" s="11"/>
      <c r="X65" s="11"/>
      <c r="Y65" s="11"/>
      <c r="Z65" s="11">
        <f>AJ65</f>
        <v>13590389.351003667</v>
      </c>
      <c r="AA65" s="11"/>
      <c r="AB65" s="11">
        <f>AL65</f>
        <v>11977016.81951773</v>
      </c>
      <c r="AC65" s="11"/>
      <c r="AD65" s="11">
        <f>AN65</f>
        <v>22483891.290908597</v>
      </c>
      <c r="AE65" s="11"/>
      <c r="AF65" s="11"/>
      <c r="AG65" s="11"/>
      <c r="AH65" s="11">
        <f>AR65</f>
        <v>16017099.15381</v>
      </c>
      <c r="AI65" s="11"/>
      <c r="AJ65" s="11">
        <f>F65+P65</f>
        <v>13590389.351003667</v>
      </c>
      <c r="AK65" s="11"/>
      <c r="AL65" s="11">
        <f>H65+R65</f>
        <v>11977016.81951773</v>
      </c>
      <c r="AM65" s="11"/>
      <c r="AN65" s="11">
        <f>J65+T65</f>
        <v>22483891.290908597</v>
      </c>
      <c r="AO65" s="11"/>
      <c r="AP65" s="11"/>
      <c r="AQ65" s="11"/>
      <c r="AR65" s="11">
        <f>AVERAGE(AJ65,AL65,AN65)</f>
        <v>16017099.15381</v>
      </c>
      <c r="AS65" s="12"/>
    </row>
    <row r="66" spans="6:45" ht="12.75">
      <c r="F66" s="12"/>
      <c r="G66" s="6"/>
      <c r="H66" s="12"/>
      <c r="I66" s="6"/>
      <c r="J66" s="12"/>
      <c r="K66" s="6"/>
      <c r="L66" s="6"/>
      <c r="M66" s="6"/>
      <c r="N66" s="6"/>
      <c r="O66" s="6"/>
      <c r="P66" s="12"/>
      <c r="Q66" s="6"/>
      <c r="R66" s="12"/>
      <c r="S66" s="6"/>
      <c r="T66" s="12"/>
      <c r="U66" s="6"/>
      <c r="V66" s="6"/>
      <c r="W66" s="6"/>
      <c r="X66" s="6"/>
      <c r="AJ66" s="12"/>
      <c r="AL66" s="12"/>
      <c r="AN66" s="12"/>
      <c r="AR66" s="12"/>
      <c r="AS66" s="12"/>
    </row>
    <row r="67" spans="6:45" ht="12.75">
      <c r="F67" s="12"/>
      <c r="G67" s="6"/>
      <c r="H67" s="12"/>
      <c r="I67" s="6"/>
      <c r="J67" s="12"/>
      <c r="K67" s="6"/>
      <c r="L67" s="6"/>
      <c r="M67" s="6"/>
      <c r="N67" s="6"/>
      <c r="O67" s="6"/>
      <c r="P67" s="12"/>
      <c r="Q67" s="6"/>
      <c r="R67" s="12"/>
      <c r="S67" s="6"/>
      <c r="T67" s="12"/>
      <c r="U67" s="6"/>
      <c r="V67" s="6"/>
      <c r="W67" s="6"/>
      <c r="X67" s="6"/>
      <c r="AJ67" s="12"/>
      <c r="AL67" s="12"/>
      <c r="AN67" s="12"/>
      <c r="AR67" s="12"/>
      <c r="AS67" s="12"/>
    </row>
    <row r="68" spans="2:54" ht="12.75">
      <c r="B68" s="10" t="s">
        <v>7</v>
      </c>
      <c r="C68" s="10"/>
      <c r="F68" s="22" t="s">
        <v>17</v>
      </c>
      <c r="G68" s="22"/>
      <c r="H68" s="22" t="s">
        <v>22</v>
      </c>
      <c r="I68" s="22"/>
      <c r="J68" s="22" t="s">
        <v>23</v>
      </c>
      <c r="K68" s="22"/>
      <c r="L68" s="22" t="s">
        <v>24</v>
      </c>
      <c r="M68" s="22"/>
      <c r="N68" s="22" t="s">
        <v>40</v>
      </c>
      <c r="O68" s="22"/>
      <c r="P68" s="22" t="s">
        <v>17</v>
      </c>
      <c r="Q68" s="22"/>
      <c r="R68" s="22" t="s">
        <v>22</v>
      </c>
      <c r="S68" s="22"/>
      <c r="T68" s="22" t="s">
        <v>23</v>
      </c>
      <c r="U68" s="22"/>
      <c r="V68" s="22" t="s">
        <v>24</v>
      </c>
      <c r="W68" s="22"/>
      <c r="X68" s="22" t="s">
        <v>40</v>
      </c>
      <c r="Y68" s="22"/>
      <c r="Z68" s="22" t="s">
        <v>17</v>
      </c>
      <c r="AA68" s="22"/>
      <c r="AB68" s="22" t="s">
        <v>22</v>
      </c>
      <c r="AC68" s="22"/>
      <c r="AD68" s="22" t="s">
        <v>23</v>
      </c>
      <c r="AE68" s="22"/>
      <c r="AF68" s="22" t="s">
        <v>24</v>
      </c>
      <c r="AG68" s="22"/>
      <c r="AH68" s="22" t="s">
        <v>40</v>
      </c>
      <c r="AI68" s="22"/>
      <c r="AJ68" s="22" t="s">
        <v>17</v>
      </c>
      <c r="AK68" s="22"/>
      <c r="AL68" s="22" t="s">
        <v>22</v>
      </c>
      <c r="AM68" s="22"/>
      <c r="AN68" s="22" t="s">
        <v>23</v>
      </c>
      <c r="AO68" s="22"/>
      <c r="AP68" s="22" t="s">
        <v>24</v>
      </c>
      <c r="AQ68" s="22"/>
      <c r="AR68" s="22" t="s">
        <v>40</v>
      </c>
      <c r="AS68" s="22"/>
      <c r="AT68" s="22" t="s">
        <v>17</v>
      </c>
      <c r="AU68" s="22"/>
      <c r="AV68" s="22" t="s">
        <v>22</v>
      </c>
      <c r="AW68" s="22"/>
      <c r="AX68" s="22" t="s">
        <v>23</v>
      </c>
      <c r="AY68" s="22"/>
      <c r="AZ68" s="22" t="s">
        <v>24</v>
      </c>
      <c r="BA68" s="22"/>
      <c r="BB68" s="22" t="s">
        <v>40</v>
      </c>
    </row>
    <row r="69" spans="2:23" ht="12.75">
      <c r="B69" s="10"/>
      <c r="C69" s="10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6"/>
      <c r="T69" s="6"/>
      <c r="U69" s="6"/>
      <c r="V69" s="6"/>
      <c r="W69" s="6"/>
    </row>
    <row r="70" spans="2:44" ht="12.75">
      <c r="B70" s="5" t="s">
        <v>142</v>
      </c>
      <c r="F70" s="5" t="s">
        <v>144</v>
      </c>
      <c r="H70" s="5" t="s">
        <v>144</v>
      </c>
      <c r="J70" s="5" t="s">
        <v>144</v>
      </c>
      <c r="L70" s="5" t="s">
        <v>144</v>
      </c>
      <c r="N70" s="5" t="s">
        <v>144</v>
      </c>
      <c r="P70" s="5" t="s">
        <v>146</v>
      </c>
      <c r="R70" s="5" t="s">
        <v>146</v>
      </c>
      <c r="T70" s="5" t="s">
        <v>146</v>
      </c>
      <c r="V70" s="5" t="s">
        <v>146</v>
      </c>
      <c r="X70" s="5" t="s">
        <v>146</v>
      </c>
      <c r="Z70" s="5" t="s">
        <v>148</v>
      </c>
      <c r="AB70" s="5" t="s">
        <v>148</v>
      </c>
      <c r="AD70" s="5" t="s">
        <v>148</v>
      </c>
      <c r="AF70" s="5" t="s">
        <v>148</v>
      </c>
      <c r="AH70" s="5" t="s">
        <v>148</v>
      </c>
      <c r="AJ70" s="5" t="s">
        <v>149</v>
      </c>
      <c r="AL70" s="5" t="s">
        <v>149</v>
      </c>
      <c r="AN70" s="5" t="s">
        <v>149</v>
      </c>
      <c r="AP70" s="5" t="s">
        <v>149</v>
      </c>
      <c r="AR70" s="5" t="s">
        <v>149</v>
      </c>
    </row>
    <row r="71" spans="2:44" ht="12.75">
      <c r="B71" s="5" t="s">
        <v>143</v>
      </c>
      <c r="F71" s="5" t="s">
        <v>145</v>
      </c>
      <c r="H71" s="5" t="s">
        <v>145</v>
      </c>
      <c r="J71" s="5" t="s">
        <v>145</v>
      </c>
      <c r="L71" s="5" t="s">
        <v>145</v>
      </c>
      <c r="N71" s="5" t="s">
        <v>145</v>
      </c>
      <c r="P71" s="5" t="s">
        <v>147</v>
      </c>
      <c r="R71" s="5" t="s">
        <v>147</v>
      </c>
      <c r="T71" s="5" t="s">
        <v>147</v>
      </c>
      <c r="V71" s="5" t="s">
        <v>147</v>
      </c>
      <c r="X71" s="5" t="s">
        <v>147</v>
      </c>
      <c r="Z71" s="5" t="s">
        <v>51</v>
      </c>
      <c r="AB71" s="5" t="s">
        <v>51</v>
      </c>
      <c r="AD71" s="5" t="s">
        <v>51</v>
      </c>
      <c r="AF71" s="5" t="s">
        <v>51</v>
      </c>
      <c r="AH71" s="5" t="s">
        <v>51</v>
      </c>
      <c r="AJ71" s="5" t="s">
        <v>50</v>
      </c>
      <c r="AL71" s="5" t="s">
        <v>50</v>
      </c>
      <c r="AN71" s="5" t="s">
        <v>50</v>
      </c>
      <c r="AP71" s="5" t="s">
        <v>50</v>
      </c>
      <c r="AR71" s="5" t="s">
        <v>50</v>
      </c>
    </row>
    <row r="72" spans="2:54" ht="12.75">
      <c r="B72" s="5" t="s">
        <v>157</v>
      </c>
      <c r="Z72" s="5" t="s">
        <v>51</v>
      </c>
      <c r="AB72" s="5" t="s">
        <v>51</v>
      </c>
      <c r="AD72" s="5" t="s">
        <v>51</v>
      </c>
      <c r="AF72" s="5" t="s">
        <v>51</v>
      </c>
      <c r="AH72" s="5" t="s">
        <v>51</v>
      </c>
      <c r="AJ72" s="5" t="s">
        <v>50</v>
      </c>
      <c r="AL72" s="5" t="s">
        <v>50</v>
      </c>
      <c r="AN72" s="5" t="s">
        <v>50</v>
      </c>
      <c r="AP72" s="5" t="s">
        <v>50</v>
      </c>
      <c r="AR72" s="5" t="s">
        <v>50</v>
      </c>
      <c r="AT72" s="5" t="s">
        <v>154</v>
      </c>
      <c r="AV72" s="5" t="s">
        <v>154</v>
      </c>
      <c r="AX72" s="5" t="s">
        <v>154</v>
      </c>
      <c r="AZ72" s="5" t="s">
        <v>154</v>
      </c>
      <c r="BB72" s="5" t="s">
        <v>154</v>
      </c>
    </row>
    <row r="73" spans="2:44" ht="12.75">
      <c r="B73" s="5" t="s">
        <v>141</v>
      </c>
      <c r="F73" s="5" t="s">
        <v>30</v>
      </c>
      <c r="H73" s="5" t="s">
        <v>30</v>
      </c>
      <c r="J73" s="5" t="s">
        <v>30</v>
      </c>
      <c r="L73" s="5" t="s">
        <v>30</v>
      </c>
      <c r="N73" s="5" t="s">
        <v>30</v>
      </c>
      <c r="P73" s="5" t="s">
        <v>31</v>
      </c>
      <c r="R73" s="5" t="s">
        <v>31</v>
      </c>
      <c r="T73" s="5" t="s">
        <v>31</v>
      </c>
      <c r="V73" s="5" t="s">
        <v>31</v>
      </c>
      <c r="X73" s="5" t="s">
        <v>31</v>
      </c>
      <c r="Z73" s="5" t="s">
        <v>51</v>
      </c>
      <c r="AB73" s="5" t="s">
        <v>51</v>
      </c>
      <c r="AD73" s="5" t="s">
        <v>51</v>
      </c>
      <c r="AF73" s="5" t="s">
        <v>51</v>
      </c>
      <c r="AH73" s="5" t="s">
        <v>51</v>
      </c>
      <c r="AJ73" s="5" t="s">
        <v>50</v>
      </c>
      <c r="AL73" s="5" t="s">
        <v>50</v>
      </c>
      <c r="AN73" s="5" t="s">
        <v>50</v>
      </c>
      <c r="AP73" s="5" t="s">
        <v>50</v>
      </c>
      <c r="AR73" s="5" t="s">
        <v>50</v>
      </c>
    </row>
    <row r="74" spans="1:24" ht="12.75">
      <c r="A74" s="5" t="s">
        <v>7</v>
      </c>
      <c r="B74" s="5" t="s">
        <v>153</v>
      </c>
      <c r="D74" s="5" t="s">
        <v>32</v>
      </c>
      <c r="F74" s="6">
        <v>1136.4</v>
      </c>
      <c r="G74" s="6"/>
      <c r="H74" s="6">
        <v>1159.8</v>
      </c>
      <c r="I74" s="6"/>
      <c r="J74" s="6">
        <v>1212.6</v>
      </c>
      <c r="K74" s="6"/>
      <c r="L74" s="6">
        <v>1131</v>
      </c>
      <c r="M74" s="6"/>
      <c r="N74" s="6"/>
      <c r="O74" s="6"/>
      <c r="P74" s="16"/>
      <c r="R74" s="16">
        <f>R75*60*8.3</f>
        <v>1264.92</v>
      </c>
      <c r="T74" s="16">
        <f>T75*60*8.3</f>
        <v>1394.4</v>
      </c>
      <c r="V74" s="16">
        <f>V75*60*8.3</f>
        <v>1389.42</v>
      </c>
      <c r="W74" s="16"/>
      <c r="X74" s="16"/>
    </row>
    <row r="75" spans="2:24" ht="12.75">
      <c r="B75" s="5" t="s">
        <v>153</v>
      </c>
      <c r="D75" s="5" t="s">
        <v>25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2.31</v>
      </c>
      <c r="Q75" s="6"/>
      <c r="R75" s="6">
        <v>2.54</v>
      </c>
      <c r="S75" s="6"/>
      <c r="T75" s="6">
        <v>2.8</v>
      </c>
      <c r="U75" s="6"/>
      <c r="V75" s="6">
        <v>2.79</v>
      </c>
      <c r="W75" s="6"/>
      <c r="X75" s="6"/>
    </row>
    <row r="76" spans="1:24" ht="12.75">
      <c r="A76" s="5" t="s">
        <v>7</v>
      </c>
      <c r="B76" s="5" t="s">
        <v>152</v>
      </c>
      <c r="D76" s="5" t="s">
        <v>33</v>
      </c>
      <c r="F76" s="6">
        <v>0</v>
      </c>
      <c r="G76" s="6"/>
      <c r="H76" s="6">
        <v>9363</v>
      </c>
      <c r="I76" s="6"/>
      <c r="J76" s="6">
        <v>9349</v>
      </c>
      <c r="K76" s="6"/>
      <c r="L76" s="6">
        <v>9326</v>
      </c>
      <c r="M76" s="6"/>
      <c r="N76" s="6"/>
      <c r="O76" s="6"/>
      <c r="P76" s="6">
        <v>0</v>
      </c>
      <c r="Q76" s="6"/>
      <c r="R76" s="6">
        <v>0</v>
      </c>
      <c r="S76" s="6"/>
      <c r="T76" s="6">
        <v>0</v>
      </c>
      <c r="U76" s="6"/>
      <c r="V76" s="6">
        <v>0</v>
      </c>
      <c r="W76" s="6"/>
      <c r="X76" s="6"/>
    </row>
    <row r="77" spans="2:24" ht="12.75">
      <c r="B77" s="5" t="s">
        <v>150</v>
      </c>
      <c r="D77" s="5" t="s">
        <v>151</v>
      </c>
      <c r="F77" s="15">
        <f>F76*F74/1000000</f>
        <v>0</v>
      </c>
      <c r="G77" s="6"/>
      <c r="H77" s="15">
        <f>H76*H74/1000000</f>
        <v>10.8592074</v>
      </c>
      <c r="I77" s="6"/>
      <c r="J77" s="15">
        <f>J76*J74/1000000</f>
        <v>11.336597399999999</v>
      </c>
      <c r="K77" s="6"/>
      <c r="L77" s="15">
        <f>L76*L74/1000000</f>
        <v>10.547706</v>
      </c>
      <c r="M77" s="15"/>
      <c r="N77" s="15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>
      <c r="A78" s="5" t="s">
        <v>7</v>
      </c>
      <c r="B78" s="5" t="s">
        <v>20</v>
      </c>
      <c r="D78" s="5" t="s">
        <v>34</v>
      </c>
      <c r="F78" s="6">
        <v>0</v>
      </c>
      <c r="G78" s="6"/>
      <c r="H78" s="6">
        <v>0.13</v>
      </c>
      <c r="I78" s="6"/>
      <c r="J78" s="6">
        <v>0.17</v>
      </c>
      <c r="K78" s="6"/>
      <c r="L78" s="6">
        <v>0.52</v>
      </c>
      <c r="M78" s="6"/>
      <c r="N78" s="6"/>
      <c r="O78" s="6"/>
      <c r="P78" s="6"/>
      <c r="Q78" s="6"/>
      <c r="R78" s="6">
        <v>21.64</v>
      </c>
      <c r="S78" s="6"/>
      <c r="T78" s="6">
        <v>21.42</v>
      </c>
      <c r="U78" s="6"/>
      <c r="V78" s="6">
        <v>18.24</v>
      </c>
      <c r="W78" s="6"/>
      <c r="X78" s="6"/>
    </row>
    <row r="79" spans="1:24" ht="12.75">
      <c r="A79" s="5" t="s">
        <v>7</v>
      </c>
      <c r="B79" s="5" t="s">
        <v>18</v>
      </c>
      <c r="D79" s="5" t="s">
        <v>35</v>
      </c>
      <c r="F79" s="6"/>
      <c r="G79" s="6"/>
      <c r="H79" s="6">
        <v>149000</v>
      </c>
      <c r="I79" s="6"/>
      <c r="J79" s="6">
        <v>154000</v>
      </c>
      <c r="K79" s="6"/>
      <c r="L79" s="6">
        <v>148000</v>
      </c>
      <c r="M79" s="6"/>
      <c r="N79" s="6"/>
      <c r="O79" s="6"/>
      <c r="P79" s="6"/>
      <c r="Q79" s="6"/>
      <c r="R79" s="6">
        <v>16000</v>
      </c>
      <c r="S79" s="6"/>
      <c r="T79" s="6">
        <v>8600</v>
      </c>
      <c r="U79" s="6"/>
      <c r="V79" s="6">
        <v>10600</v>
      </c>
      <c r="W79" s="6"/>
      <c r="X79" s="6"/>
    </row>
    <row r="80" spans="2:34" ht="12.75">
      <c r="B80" s="5" t="s">
        <v>10</v>
      </c>
      <c r="D80" s="5" t="s">
        <v>32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AH80" s="5">
        <v>0.133</v>
      </c>
    </row>
    <row r="81" spans="2:34" ht="12.75">
      <c r="B81" s="5" t="s">
        <v>11</v>
      </c>
      <c r="D81" s="5" t="s">
        <v>32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AH81" s="5">
        <v>0.008</v>
      </c>
    </row>
    <row r="82" spans="2:34" ht="12.75">
      <c r="B82" s="5" t="s">
        <v>12</v>
      </c>
      <c r="D82" s="5" t="s">
        <v>32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AH82" s="5">
        <v>0.006</v>
      </c>
    </row>
    <row r="83" spans="2:34" ht="12.75">
      <c r="B83" s="5" t="s">
        <v>13</v>
      </c>
      <c r="D83" s="5" t="s">
        <v>32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5">
        <v>0.124</v>
      </c>
    </row>
    <row r="84" spans="2:34" ht="12.75">
      <c r="B84" s="5" t="s">
        <v>8</v>
      </c>
      <c r="D84" s="5" t="s">
        <v>32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H84" s="5">
        <v>14.3</v>
      </c>
    </row>
    <row r="85" spans="2:34" ht="12.75">
      <c r="B85" s="5" t="s">
        <v>14</v>
      </c>
      <c r="D85" s="5" t="s">
        <v>32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H85" s="5">
        <v>5.045</v>
      </c>
    </row>
    <row r="86" spans="6:24" ht="12.7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34" ht="12.75">
      <c r="B87" s="5" t="s">
        <v>155</v>
      </c>
      <c r="D87" s="5" t="s">
        <v>118</v>
      </c>
      <c r="F87" s="6"/>
      <c r="G87" s="6"/>
      <c r="H87" s="6">
        <f>'emiss 2'!I66</f>
        <v>11409</v>
      </c>
      <c r="I87" s="6"/>
      <c r="J87" s="6">
        <f>'emiss 2'!K66</f>
        <v>12125</v>
      </c>
      <c r="K87" s="6"/>
      <c r="L87" s="6">
        <f>'emiss 2'!M66</f>
        <v>12210</v>
      </c>
      <c r="M87" s="6"/>
      <c r="N87" s="6"/>
      <c r="O87" s="6"/>
      <c r="P87" s="6"/>
      <c r="Q87" s="6"/>
      <c r="R87" s="6">
        <f>H87</f>
        <v>11409</v>
      </c>
      <c r="S87" s="6"/>
      <c r="T87" s="6">
        <f>J87</f>
        <v>12125</v>
      </c>
      <c r="U87" s="6"/>
      <c r="V87" s="6">
        <f>L87</f>
        <v>12210</v>
      </c>
      <c r="W87" s="6"/>
      <c r="X87" s="6"/>
      <c r="AB87" s="5">
        <f>R87</f>
        <v>11409</v>
      </c>
      <c r="AD87" s="5">
        <f>T87</f>
        <v>12125</v>
      </c>
      <c r="AF87" s="5">
        <f>V87</f>
        <v>12210</v>
      </c>
      <c r="AH87" s="11">
        <f>AVERAGE(AB87,AD87,AF87)</f>
        <v>11914.666666666666</v>
      </c>
    </row>
    <row r="88" spans="2:34" ht="12.75">
      <c r="B88" s="5" t="s">
        <v>27</v>
      </c>
      <c r="D88" s="5" t="s">
        <v>60</v>
      </c>
      <c r="F88" s="6"/>
      <c r="G88" s="6"/>
      <c r="H88" s="6">
        <f>'emiss 2'!I67</f>
        <v>14.1</v>
      </c>
      <c r="I88" s="6"/>
      <c r="J88" s="6">
        <f>'emiss 2'!K67</f>
        <v>12.5</v>
      </c>
      <c r="K88" s="6"/>
      <c r="L88" s="6">
        <f>'emiss 2'!M67</f>
        <v>13.1</v>
      </c>
      <c r="M88" s="6"/>
      <c r="N88" s="6"/>
      <c r="O88" s="6"/>
      <c r="P88" s="6"/>
      <c r="Q88" s="6"/>
      <c r="R88" s="6">
        <f>H88</f>
        <v>14.1</v>
      </c>
      <c r="S88" s="6"/>
      <c r="T88" s="6">
        <f>J88</f>
        <v>12.5</v>
      </c>
      <c r="U88" s="6"/>
      <c r="V88" s="6">
        <f>L88</f>
        <v>13.1</v>
      </c>
      <c r="W88" s="6"/>
      <c r="X88" s="6"/>
      <c r="AB88" s="5">
        <f>R88</f>
        <v>14.1</v>
      </c>
      <c r="AD88" s="5">
        <f>T88</f>
        <v>12.5</v>
      </c>
      <c r="AF88" s="5">
        <f>V88</f>
        <v>13.1</v>
      </c>
      <c r="AH88" s="15">
        <f>AVERAGE(AB88,AD88,AF88)</f>
        <v>13.233333333333334</v>
      </c>
    </row>
    <row r="89" spans="6:24" ht="12.7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 ht="12.75">
      <c r="B90" s="27" t="s">
        <v>156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54" ht="12.75">
      <c r="B91" s="5" t="s">
        <v>20</v>
      </c>
      <c r="D91" s="5" t="s">
        <v>53</v>
      </c>
      <c r="F91" s="11"/>
      <c r="G91" s="6"/>
      <c r="H91" s="11">
        <f>H74*H78/100*1/60*454*1000/(H87*0.0283)*(21-7)/(21-H88)</f>
        <v>71.69287365180293</v>
      </c>
      <c r="I91" s="6"/>
      <c r="J91" s="11">
        <f>J74*J78/100*1/60*454*1000/(J87*0.0283)*(21-7)/(21-J88)</f>
        <v>74.87072092091363</v>
      </c>
      <c r="K91" s="6"/>
      <c r="L91" s="11">
        <f>L74*L78/100*1/60*454*1000/(L87*0.0283)*(21-7)/(21-L88)</f>
        <v>228.22824776575277</v>
      </c>
      <c r="M91" s="11"/>
      <c r="N91" s="11"/>
      <c r="O91" s="6"/>
      <c r="P91" s="11"/>
      <c r="Q91" s="6"/>
      <c r="R91" s="11">
        <f>R74*R78/100*1/60*454*1000/(R87*0.0283)*(21-7)/(21-R88)</f>
        <v>13015.769458698305</v>
      </c>
      <c r="S91" s="6"/>
      <c r="T91" s="11">
        <f>T74*T78/100*1/60*454*1000/(T87*0.0283)*(21-7)/(21-T88)</f>
        <v>10848.067284980514</v>
      </c>
      <c r="U91" s="6"/>
      <c r="V91" s="11">
        <f>V74*V78/100*1/60*454*1000/(V87*0.0283)*(21-7)/(21-V88)</f>
        <v>9834.716095822325</v>
      </c>
      <c r="W91" s="11"/>
      <c r="X91" s="11"/>
      <c r="AJ91" s="11"/>
      <c r="AL91" s="11">
        <f>H91+R91+AB91</f>
        <v>13087.462332350107</v>
      </c>
      <c r="AN91" s="11">
        <f>J91+T91+AD91</f>
        <v>10922.938005901427</v>
      </c>
      <c r="AP91" s="11">
        <f>L91+V91+AF91</f>
        <v>10062.944343588078</v>
      </c>
      <c r="AQ91" s="11"/>
      <c r="AR91" s="11">
        <f>AVERAGE(AJ91,AL91,AN91)</f>
        <v>12005.200169125768</v>
      </c>
      <c r="AS91" s="11"/>
      <c r="AT91" s="11"/>
      <c r="AV91" s="11">
        <f>AL91-AB91</f>
        <v>13087.462332350107</v>
      </c>
      <c r="AX91" s="11">
        <f>AN91-AD91</f>
        <v>10922.938005901427</v>
      </c>
      <c r="AZ91" s="11">
        <f>AP91-AF91</f>
        <v>10062.944343588078</v>
      </c>
      <c r="BB91" s="11">
        <f>AR91-AH91</f>
        <v>12005.200169125768</v>
      </c>
    </row>
    <row r="92" spans="2:54" ht="12.75">
      <c r="B92" s="5" t="s">
        <v>18</v>
      </c>
      <c r="D92" s="5" t="s">
        <v>38</v>
      </c>
      <c r="F92" s="12"/>
      <c r="G92" s="6"/>
      <c r="H92" s="11">
        <f>H74*H79/1000000*1/60*454*1000000/(H87*0.0283)*(21-7)/(21-H88)</f>
        <v>8217106.287783565</v>
      </c>
      <c r="I92" s="11"/>
      <c r="J92" s="11">
        <f>J74*J79/1000000*1/60*454*1000000/(J87*0.0283)*(21-7)/(21-J88)</f>
        <v>6782406.483423941</v>
      </c>
      <c r="K92" s="11"/>
      <c r="L92" s="11">
        <f>L74*L79/1000000*1/60*454*1000000/(L87*0.0283)*(21-7)/(21-L88)</f>
        <v>6495727.051794503</v>
      </c>
      <c r="M92" s="11"/>
      <c r="N92" s="11"/>
      <c r="O92" s="11"/>
      <c r="P92" s="11"/>
      <c r="Q92" s="11"/>
      <c r="R92" s="11">
        <f>R74*R79/1000000*1/60*454*1000000/(R87*0.0283)*(21-7)/(21-R88)</f>
        <v>962348.9433418338</v>
      </c>
      <c r="S92" s="11"/>
      <c r="T92" s="11">
        <f>T74*T79/1000000*1/60*454*1000000/(T87*0.0283)*(21-7)/(21-T88)</f>
        <v>435543.31769763026</v>
      </c>
      <c r="U92" s="11"/>
      <c r="V92" s="11">
        <f>V74*V79/1000000*1/60*454*1000000/(V87*0.0283)*(21-7)/(21-V88)</f>
        <v>571535.0362703764</v>
      </c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>
        <f>H92+R92+AB92</f>
        <v>9179455.2311254</v>
      </c>
      <c r="AM92" s="11"/>
      <c r="AN92" s="11">
        <f>J92+T92+AD92</f>
        <v>7217949.801121571</v>
      </c>
      <c r="AO92" s="11"/>
      <c r="AP92" s="11">
        <f>L92+V92+AF92</f>
        <v>7067262.088064879</v>
      </c>
      <c r="AQ92" s="11"/>
      <c r="AR92" s="11">
        <f>AVERAGE(AJ92,AL92,AN92)</f>
        <v>8198702.516123485</v>
      </c>
      <c r="AS92" s="12"/>
      <c r="AT92" s="11"/>
      <c r="AV92" s="11">
        <f>AL92-AB92</f>
        <v>9179455.2311254</v>
      </c>
      <c r="AX92" s="11">
        <f>AN92-AD92</f>
        <v>7217949.801121571</v>
      </c>
      <c r="AZ92" s="11">
        <f>AP92-AF92</f>
        <v>7067262.088064879</v>
      </c>
      <c r="BB92" s="11">
        <f>AR92-AH92</f>
        <v>8198702.516123485</v>
      </c>
    </row>
    <row r="93" spans="2:54" ht="12.75">
      <c r="B93" s="5" t="s">
        <v>10</v>
      </c>
      <c r="D93" s="5" t="s">
        <v>38</v>
      </c>
      <c r="F93" s="6"/>
      <c r="G93" s="6"/>
      <c r="H93" s="1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AH93" s="15">
        <f aca="true" t="shared" si="0" ref="AH93:AH98">AH80/60*454*1000000/(AH$87*0.0283)*(21-7)/(21-AH$88)</f>
        <v>5379.9876728801055</v>
      </c>
      <c r="AR93" s="15">
        <f>AH93</f>
        <v>5379.9876728801055</v>
      </c>
      <c r="AS93" s="15"/>
      <c r="AT93" s="11"/>
      <c r="BB93" s="11"/>
    </row>
    <row r="94" spans="2:54" ht="12.75">
      <c r="B94" s="5" t="s">
        <v>11</v>
      </c>
      <c r="D94" s="5" t="s">
        <v>38</v>
      </c>
      <c r="F94" s="6"/>
      <c r="G94" s="6"/>
      <c r="H94" s="1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AH94" s="15">
        <f t="shared" si="0"/>
        <v>323.6082810754951</v>
      </c>
      <c r="AR94" s="15">
        <f aca="true" t="shared" si="1" ref="AR94:AR100">AH94</f>
        <v>323.6082810754951</v>
      </c>
      <c r="AS94" s="15"/>
      <c r="AT94" s="11"/>
      <c r="BB94" s="11"/>
    </row>
    <row r="95" spans="2:54" ht="12.75">
      <c r="B95" s="5" t="s">
        <v>12</v>
      </c>
      <c r="D95" s="5" t="s">
        <v>38</v>
      </c>
      <c r="F95" s="6"/>
      <c r="G95" s="6"/>
      <c r="H95" s="1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AH95" s="15">
        <f t="shared" si="0"/>
        <v>242.70621080662133</v>
      </c>
      <c r="AR95" s="15">
        <f t="shared" si="1"/>
        <v>242.70621080662133</v>
      </c>
      <c r="AS95" s="15"/>
      <c r="AT95" s="11"/>
      <c r="BB95" s="11"/>
    </row>
    <row r="96" spans="2:54" ht="12.75">
      <c r="B96" s="5" t="s">
        <v>13</v>
      </c>
      <c r="D96" s="5" t="s">
        <v>38</v>
      </c>
      <c r="F96" s="6"/>
      <c r="G96" s="6"/>
      <c r="H96" s="1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AH96" s="15">
        <f t="shared" si="0"/>
        <v>5015.928356670174</v>
      </c>
      <c r="AR96" s="15">
        <f t="shared" si="1"/>
        <v>5015.928356670174</v>
      </c>
      <c r="AS96" s="15"/>
      <c r="AT96" s="11"/>
      <c r="BB96" s="11"/>
    </row>
    <row r="97" spans="2:54" ht="12.75">
      <c r="B97" s="5" t="s">
        <v>8</v>
      </c>
      <c r="D97" s="5" t="s">
        <v>38</v>
      </c>
      <c r="F97" s="6"/>
      <c r="G97" s="6"/>
      <c r="H97" s="1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AH97" s="15">
        <f t="shared" si="0"/>
        <v>578449.8024224474</v>
      </c>
      <c r="AR97" s="15">
        <f t="shared" si="1"/>
        <v>578449.8024224474</v>
      </c>
      <c r="AS97" s="15"/>
      <c r="AT97" s="11"/>
      <c r="BB97" s="11"/>
    </row>
    <row r="98" spans="2:54" ht="12.75">
      <c r="B98" s="5" t="s">
        <v>14</v>
      </c>
      <c r="D98" s="5" t="s">
        <v>38</v>
      </c>
      <c r="F98" s="6"/>
      <c r="G98" s="6"/>
      <c r="H98" s="1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AH98" s="15">
        <f t="shared" si="0"/>
        <v>204075.4722532341</v>
      </c>
      <c r="AR98" s="15">
        <f t="shared" si="1"/>
        <v>204075.4722532341</v>
      </c>
      <c r="AS98" s="15"/>
      <c r="AT98" s="11"/>
      <c r="BB98" s="11"/>
    </row>
    <row r="99" spans="2:54" ht="12.75">
      <c r="B99" s="5" t="s">
        <v>41</v>
      </c>
      <c r="D99" s="5" t="s">
        <v>38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AH99" s="11">
        <f>AH95+AH98</f>
        <v>204318.1784640407</v>
      </c>
      <c r="AR99" s="15">
        <f t="shared" si="1"/>
        <v>204318.1784640407</v>
      </c>
      <c r="AS99" s="15"/>
      <c r="AT99" s="11"/>
      <c r="BB99" s="11"/>
    </row>
    <row r="100" spans="2:54" ht="12.75">
      <c r="B100" s="5" t="s">
        <v>42</v>
      </c>
      <c r="D100" s="5" t="s">
        <v>38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AH100" s="11">
        <f>AH93+AH94+AH96</f>
        <v>10719.524310625775</v>
      </c>
      <c r="AR100" s="15">
        <f t="shared" si="1"/>
        <v>10719.524310625775</v>
      </c>
      <c r="AS100" s="15"/>
      <c r="AT100" s="11"/>
      <c r="BB100" s="11"/>
    </row>
    <row r="101" spans="6:24" ht="12.7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6:24" ht="12.7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6:24" ht="12.7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2:54" ht="12.75">
      <c r="B104" s="10" t="s">
        <v>15</v>
      </c>
      <c r="C104" s="10"/>
      <c r="F104" s="22" t="s">
        <v>17</v>
      </c>
      <c r="G104" s="22"/>
      <c r="H104" s="22" t="s">
        <v>22</v>
      </c>
      <c r="I104" s="22"/>
      <c r="J104" s="22" t="s">
        <v>23</v>
      </c>
      <c r="K104" s="22"/>
      <c r="L104" s="22" t="s">
        <v>24</v>
      </c>
      <c r="M104" s="22"/>
      <c r="N104" s="22" t="s">
        <v>40</v>
      </c>
      <c r="O104" s="22"/>
      <c r="P104" s="22" t="s">
        <v>17</v>
      </c>
      <c r="Q104" s="22"/>
      <c r="R104" s="22" t="s">
        <v>22</v>
      </c>
      <c r="S104" s="22"/>
      <c r="T104" s="22" t="s">
        <v>23</v>
      </c>
      <c r="U104" s="22"/>
      <c r="V104" s="22" t="s">
        <v>24</v>
      </c>
      <c r="W104" s="22"/>
      <c r="X104" s="22" t="s">
        <v>40</v>
      </c>
      <c r="Y104" s="22"/>
      <c r="Z104" s="22" t="s">
        <v>17</v>
      </c>
      <c r="AA104" s="22"/>
      <c r="AB104" s="22" t="s">
        <v>22</v>
      </c>
      <c r="AC104" s="22"/>
      <c r="AD104" s="22" t="s">
        <v>23</v>
      </c>
      <c r="AE104" s="22"/>
      <c r="AF104" s="22" t="s">
        <v>24</v>
      </c>
      <c r="AG104" s="22"/>
      <c r="AH104" s="22" t="s">
        <v>40</v>
      </c>
      <c r="AI104" s="22"/>
      <c r="AJ104" s="22" t="s">
        <v>17</v>
      </c>
      <c r="AK104" s="22"/>
      <c r="AL104" s="22" t="s">
        <v>22</v>
      </c>
      <c r="AM104" s="22"/>
      <c r="AN104" s="22" t="s">
        <v>23</v>
      </c>
      <c r="AO104" s="22"/>
      <c r="AP104" s="22" t="s">
        <v>24</v>
      </c>
      <c r="AQ104" s="22"/>
      <c r="AR104" s="22" t="s">
        <v>40</v>
      </c>
      <c r="AT104" s="22" t="s">
        <v>17</v>
      </c>
      <c r="AU104" s="22"/>
      <c r="AV104" s="22" t="s">
        <v>22</v>
      </c>
      <c r="AW104" s="22"/>
      <c r="AX104" s="22" t="s">
        <v>23</v>
      </c>
      <c r="AY104" s="22"/>
      <c r="AZ104" s="22" t="s">
        <v>24</v>
      </c>
      <c r="BA104" s="22"/>
      <c r="BB104" s="22" t="s">
        <v>40</v>
      </c>
    </row>
    <row r="105" spans="2:23" ht="12.75">
      <c r="B105" s="10"/>
      <c r="C105" s="10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44" ht="12.75">
      <c r="B106" s="5" t="s">
        <v>142</v>
      </c>
      <c r="F106" s="5" t="s">
        <v>144</v>
      </c>
      <c r="H106" s="5" t="s">
        <v>144</v>
      </c>
      <c r="J106" s="5" t="s">
        <v>144</v>
      </c>
      <c r="L106" s="5" t="s">
        <v>144</v>
      </c>
      <c r="N106" s="5" t="s">
        <v>144</v>
      </c>
      <c r="P106" s="5" t="s">
        <v>146</v>
      </c>
      <c r="R106" s="5" t="s">
        <v>146</v>
      </c>
      <c r="T106" s="5" t="s">
        <v>146</v>
      </c>
      <c r="V106" s="5" t="s">
        <v>146</v>
      </c>
      <c r="X106" s="5" t="s">
        <v>146</v>
      </c>
      <c r="Z106" s="5" t="s">
        <v>148</v>
      </c>
      <c r="AB106" s="5" t="s">
        <v>148</v>
      </c>
      <c r="AD106" s="5" t="s">
        <v>148</v>
      </c>
      <c r="AF106" s="5" t="s">
        <v>148</v>
      </c>
      <c r="AH106" s="5" t="s">
        <v>148</v>
      </c>
      <c r="AJ106" s="5" t="s">
        <v>149</v>
      </c>
      <c r="AL106" s="5" t="s">
        <v>149</v>
      </c>
      <c r="AN106" s="5" t="s">
        <v>149</v>
      </c>
      <c r="AP106" s="5" t="s">
        <v>149</v>
      </c>
      <c r="AR106" s="5" t="s">
        <v>149</v>
      </c>
    </row>
    <row r="107" spans="2:44" ht="12.75">
      <c r="B107" s="5" t="s">
        <v>143</v>
      </c>
      <c r="F107" s="5" t="s">
        <v>145</v>
      </c>
      <c r="H107" s="5" t="s">
        <v>145</v>
      </c>
      <c r="J107" s="5" t="s">
        <v>145</v>
      </c>
      <c r="L107" s="5" t="s">
        <v>145</v>
      </c>
      <c r="N107" s="5" t="s">
        <v>145</v>
      </c>
      <c r="P107" s="5" t="s">
        <v>147</v>
      </c>
      <c r="R107" s="5" t="s">
        <v>147</v>
      </c>
      <c r="T107" s="5" t="s">
        <v>147</v>
      </c>
      <c r="V107" s="5" t="s">
        <v>147</v>
      </c>
      <c r="X107" s="5" t="s">
        <v>147</v>
      </c>
      <c r="AJ107" s="5" t="s">
        <v>50</v>
      </c>
      <c r="AL107" s="5" t="s">
        <v>50</v>
      </c>
      <c r="AN107" s="5" t="s">
        <v>50</v>
      </c>
      <c r="AP107" s="5" t="s">
        <v>50</v>
      </c>
      <c r="AR107" s="5" t="s">
        <v>50</v>
      </c>
    </row>
    <row r="108" spans="2:54" ht="12.75">
      <c r="B108" s="5" t="s">
        <v>157</v>
      </c>
      <c r="Z108" s="5" t="s">
        <v>51</v>
      </c>
      <c r="AB108" s="5" t="s">
        <v>51</v>
      </c>
      <c r="AD108" s="5" t="s">
        <v>51</v>
      </c>
      <c r="AF108" s="5" t="s">
        <v>51</v>
      </c>
      <c r="AH108" s="5" t="s">
        <v>51</v>
      </c>
      <c r="AJ108" s="5" t="s">
        <v>50</v>
      </c>
      <c r="AL108" s="5" t="s">
        <v>50</v>
      </c>
      <c r="AN108" s="5" t="s">
        <v>50</v>
      </c>
      <c r="AP108" s="5" t="s">
        <v>50</v>
      </c>
      <c r="AR108" s="5" t="s">
        <v>50</v>
      </c>
      <c r="AT108" s="5" t="s">
        <v>154</v>
      </c>
      <c r="AV108" s="5" t="s">
        <v>154</v>
      </c>
      <c r="AX108" s="5" t="s">
        <v>154</v>
      </c>
      <c r="AZ108" s="5" t="s">
        <v>154</v>
      </c>
      <c r="BB108" s="5" t="s">
        <v>154</v>
      </c>
    </row>
    <row r="109" spans="2:44" ht="12.75">
      <c r="B109" s="5" t="s">
        <v>141</v>
      </c>
      <c r="F109" s="5" t="s">
        <v>30</v>
      </c>
      <c r="H109" s="5" t="s">
        <v>30</v>
      </c>
      <c r="J109" s="5" t="s">
        <v>30</v>
      </c>
      <c r="L109" s="5" t="s">
        <v>30</v>
      </c>
      <c r="N109" s="5" t="s">
        <v>30</v>
      </c>
      <c r="P109" s="5" t="s">
        <v>31</v>
      </c>
      <c r="R109" s="5" t="s">
        <v>31</v>
      </c>
      <c r="T109" s="5" t="s">
        <v>31</v>
      </c>
      <c r="V109" s="5" t="s">
        <v>31</v>
      </c>
      <c r="X109" s="5" t="s">
        <v>31</v>
      </c>
      <c r="Z109" s="5" t="s">
        <v>51</v>
      </c>
      <c r="AB109" s="5" t="s">
        <v>51</v>
      </c>
      <c r="AD109" s="5" t="s">
        <v>51</v>
      </c>
      <c r="AF109" s="5" t="s">
        <v>51</v>
      </c>
      <c r="AH109" s="5" t="s">
        <v>51</v>
      </c>
      <c r="AJ109" s="5" t="s">
        <v>50</v>
      </c>
      <c r="AL109" s="5" t="s">
        <v>50</v>
      </c>
      <c r="AN109" s="5" t="s">
        <v>50</v>
      </c>
      <c r="AP109" s="5" t="s">
        <v>50</v>
      </c>
      <c r="AR109" s="5" t="s">
        <v>50</v>
      </c>
    </row>
    <row r="110" spans="1:34" ht="12.75">
      <c r="A110" s="5" t="s">
        <v>15</v>
      </c>
      <c r="B110" s="5" t="s">
        <v>19</v>
      </c>
      <c r="D110" s="5" t="s">
        <v>32</v>
      </c>
      <c r="F110" s="6">
        <v>1164.6</v>
      </c>
      <c r="G110" s="6"/>
      <c r="H110" s="6">
        <v>1039.2</v>
      </c>
      <c r="I110" s="6"/>
      <c r="J110" s="6">
        <v>1147.2</v>
      </c>
      <c r="K110" s="6"/>
      <c r="L110" s="6">
        <v>1260.6</v>
      </c>
      <c r="M110" s="6"/>
      <c r="N110" s="6"/>
      <c r="O110" s="6"/>
      <c r="P110" s="11">
        <f>P111*60*8.3</f>
        <v>1175.28</v>
      </c>
      <c r="R110" s="11">
        <f>R111*60*8.3</f>
        <v>1055.7600000000002</v>
      </c>
      <c r="T110" s="11">
        <f>T111*60*8.3</f>
        <v>1115.5200000000002</v>
      </c>
      <c r="AH110" s="11"/>
    </row>
    <row r="111" spans="2:34" ht="12.75">
      <c r="B111" s="5" t="s">
        <v>19</v>
      </c>
      <c r="D111" s="5" t="s">
        <v>25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v>2.36</v>
      </c>
      <c r="Q111" s="6"/>
      <c r="R111" s="6">
        <v>2.12</v>
      </c>
      <c r="S111" s="6"/>
      <c r="T111" s="6">
        <v>2.24</v>
      </c>
      <c r="U111" s="6"/>
      <c r="V111" s="6">
        <v>2.22</v>
      </c>
      <c r="W111" s="6"/>
      <c r="X111" s="6"/>
      <c r="AH111" s="11"/>
    </row>
    <row r="112" spans="1:34" ht="12.75">
      <c r="A112" s="5" t="s">
        <v>15</v>
      </c>
      <c r="B112" s="5" t="s">
        <v>21</v>
      </c>
      <c r="D112" s="5" t="s">
        <v>33</v>
      </c>
      <c r="F112" s="6">
        <v>9467</v>
      </c>
      <c r="G112" s="6"/>
      <c r="H112" s="6">
        <v>9536</v>
      </c>
      <c r="I112" s="6"/>
      <c r="J112" s="6">
        <v>9728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AH112" s="11"/>
    </row>
    <row r="113" spans="2:34" ht="12.75">
      <c r="B113" s="5" t="s">
        <v>150</v>
      </c>
      <c r="D113" s="5" t="s">
        <v>151</v>
      </c>
      <c r="F113" s="15">
        <f>F112*F110/1000000</f>
        <v>11.0252682</v>
      </c>
      <c r="G113" s="6"/>
      <c r="H113" s="15">
        <f>H112*H110/1000000</f>
        <v>9.909811200000002</v>
      </c>
      <c r="I113" s="6"/>
      <c r="J113" s="15">
        <f>J112*J110/1000000</f>
        <v>11.159961599999999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AH113" s="11"/>
    </row>
    <row r="114" spans="1:34" ht="12.75">
      <c r="A114" s="5" t="s">
        <v>15</v>
      </c>
      <c r="B114" s="5" t="s">
        <v>20</v>
      </c>
      <c r="D114" s="5" t="s">
        <v>34</v>
      </c>
      <c r="F114" s="6">
        <v>0.28</v>
      </c>
      <c r="G114" s="6"/>
      <c r="H114" s="6">
        <v>0.32</v>
      </c>
      <c r="I114" s="6"/>
      <c r="J114" s="6">
        <v>0.17</v>
      </c>
      <c r="K114" s="6"/>
      <c r="L114" s="6"/>
      <c r="M114" s="6"/>
      <c r="N114" s="6"/>
      <c r="O114" s="6"/>
      <c r="P114" s="6">
        <v>12.07</v>
      </c>
      <c r="Q114" s="6"/>
      <c r="R114" s="6">
        <v>10.33</v>
      </c>
      <c r="S114" s="6"/>
      <c r="T114" s="6">
        <v>16.38</v>
      </c>
      <c r="U114" s="6"/>
      <c r="V114" s="6"/>
      <c r="W114" s="6"/>
      <c r="X114" s="6"/>
      <c r="AH114" s="11"/>
    </row>
    <row r="115" spans="1:34" ht="12.75">
      <c r="A115" s="5" t="s">
        <v>15</v>
      </c>
      <c r="B115" s="5" t="s">
        <v>18</v>
      </c>
      <c r="D115" s="5" t="s">
        <v>35</v>
      </c>
      <c r="F115" s="6">
        <v>158000</v>
      </c>
      <c r="G115" s="6"/>
      <c r="H115" s="6">
        <v>183000</v>
      </c>
      <c r="I115" s="6"/>
      <c r="J115" s="6">
        <v>161000</v>
      </c>
      <c r="K115" s="6"/>
      <c r="L115" s="6"/>
      <c r="M115" s="6"/>
      <c r="N115" s="6"/>
      <c r="O115" s="6"/>
      <c r="P115" s="6">
        <v>9600</v>
      </c>
      <c r="Q115" s="6"/>
      <c r="R115" s="6">
        <v>8700</v>
      </c>
      <c r="S115" s="6"/>
      <c r="T115" s="6">
        <v>9600</v>
      </c>
      <c r="U115" s="6"/>
      <c r="V115" s="6"/>
      <c r="W115" s="6"/>
      <c r="X115" s="6"/>
      <c r="AH115" s="11"/>
    </row>
    <row r="116" spans="2:34" ht="12.75">
      <c r="B116" s="5" t="s">
        <v>10</v>
      </c>
      <c r="D116" s="5" t="s">
        <v>32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AH116" s="17">
        <v>0.434</v>
      </c>
    </row>
    <row r="117" spans="2:34" ht="12.75">
      <c r="B117" s="5" t="s">
        <v>11</v>
      </c>
      <c r="D117" s="5" t="s">
        <v>32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AH117" s="17">
        <v>0.014</v>
      </c>
    </row>
    <row r="118" spans="2:34" ht="12.75">
      <c r="B118" s="5" t="s">
        <v>12</v>
      </c>
      <c r="D118" s="5" t="s">
        <v>32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AH118" s="17">
        <v>0.014</v>
      </c>
    </row>
    <row r="119" spans="2:34" ht="12.75">
      <c r="B119" s="5" t="s">
        <v>13</v>
      </c>
      <c r="D119" s="5" t="s">
        <v>32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AH119" s="17">
        <v>0.169</v>
      </c>
    </row>
    <row r="120" spans="2:34" ht="12.75">
      <c r="B120" s="5" t="s">
        <v>8</v>
      </c>
      <c r="D120" s="5" t="s">
        <v>32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AH120" s="17">
        <v>14.839</v>
      </c>
    </row>
    <row r="121" spans="2:34" ht="12.75">
      <c r="B121" s="5" t="s">
        <v>14</v>
      </c>
      <c r="D121" s="5" t="s">
        <v>32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AH121" s="17">
        <v>5.554</v>
      </c>
    </row>
    <row r="122" spans="6:34" ht="12.7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AH122" s="11"/>
    </row>
    <row r="123" spans="2:34" ht="12.75">
      <c r="B123" s="5" t="s">
        <v>155</v>
      </c>
      <c r="D123" s="5" t="s">
        <v>118</v>
      </c>
      <c r="F123" s="6">
        <f>'emiss 2'!G87</f>
        <v>11912</v>
      </c>
      <c r="G123" s="6"/>
      <c r="H123" s="6">
        <f>'emiss 2'!I87</f>
        <v>9971</v>
      </c>
      <c r="I123" s="6"/>
      <c r="J123" s="6">
        <f>'emiss 2'!K87</f>
        <v>11644</v>
      </c>
      <c r="K123" s="6"/>
      <c r="L123" s="6"/>
      <c r="M123" s="6"/>
      <c r="N123" s="6"/>
      <c r="O123" s="6"/>
      <c r="P123" s="6">
        <f>F123</f>
        <v>11912</v>
      </c>
      <c r="Q123" s="6"/>
      <c r="R123" s="6">
        <f>H123</f>
        <v>9971</v>
      </c>
      <c r="S123" s="6"/>
      <c r="T123" s="6">
        <f>J123</f>
        <v>11644</v>
      </c>
      <c r="U123" s="6"/>
      <c r="V123" s="6"/>
      <c r="W123" s="6"/>
      <c r="X123" s="6"/>
      <c r="Z123" s="5">
        <f>P123</f>
        <v>11912</v>
      </c>
      <c r="AB123" s="5">
        <f>R123</f>
        <v>9971</v>
      </c>
      <c r="AD123" s="5">
        <f>T123</f>
        <v>11644</v>
      </c>
      <c r="AH123" s="11">
        <f>AVERAGE(Z123,AB123,AD123)</f>
        <v>11175.666666666666</v>
      </c>
    </row>
    <row r="124" spans="2:34" ht="12.75">
      <c r="B124" s="5" t="s">
        <v>27</v>
      </c>
      <c r="D124" s="5" t="s">
        <v>60</v>
      </c>
      <c r="F124" s="6">
        <f>'emiss 2'!G88</f>
        <v>11.9</v>
      </c>
      <c r="G124" s="6"/>
      <c r="H124" s="6">
        <f>'emiss 2'!I88</f>
        <v>11.8</v>
      </c>
      <c r="I124" s="6"/>
      <c r="J124" s="6">
        <f>'emiss 2'!K88</f>
        <v>13.4</v>
      </c>
      <c r="K124" s="6"/>
      <c r="L124" s="6"/>
      <c r="M124" s="6"/>
      <c r="N124" s="6"/>
      <c r="O124" s="6"/>
      <c r="P124" s="6">
        <f>F124</f>
        <v>11.9</v>
      </c>
      <c r="Q124" s="6"/>
      <c r="R124" s="6">
        <f>H124</f>
        <v>11.8</v>
      </c>
      <c r="S124" s="6"/>
      <c r="T124" s="6">
        <f>J124</f>
        <v>13.4</v>
      </c>
      <c r="U124" s="6"/>
      <c r="V124" s="6"/>
      <c r="W124" s="6"/>
      <c r="X124" s="6"/>
      <c r="Z124" s="5">
        <f>P124</f>
        <v>11.9</v>
      </c>
      <c r="AB124" s="5">
        <f>R124</f>
        <v>11.8</v>
      </c>
      <c r="AD124" s="5">
        <f>T124</f>
        <v>13.4</v>
      </c>
      <c r="AH124" s="15">
        <f>AVERAGE(Z124,AB124,AD124)</f>
        <v>12.366666666666667</v>
      </c>
    </row>
    <row r="125" spans="6:34" ht="12.75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AH125" s="11"/>
    </row>
    <row r="126" spans="2:34" ht="12.75">
      <c r="B126" s="27" t="s">
        <v>156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AH126" s="11"/>
    </row>
    <row r="127" spans="2:54" ht="12.75">
      <c r="B127" s="5" t="s">
        <v>20</v>
      </c>
      <c r="D127" s="5" t="s">
        <v>53</v>
      </c>
      <c r="F127" s="11">
        <f>F110*F114/100*1/60*454*1000/(F123*0.0283)*(21-7)/(21-F124)</f>
        <v>112.60429157848871</v>
      </c>
      <c r="G127" s="6"/>
      <c r="H127" s="11">
        <f>H110*H114/100*1/60*454*1000/(H123*0.0283)*(21-7)/(21-H124)</f>
        <v>135.69654040040749</v>
      </c>
      <c r="I127" s="6"/>
      <c r="J127" s="11">
        <f>J110*J114/100*1/60*454*1000/(J123*0.0283)*(21-7)/(21-J124)</f>
        <v>82.49326127729424</v>
      </c>
      <c r="K127" s="6"/>
      <c r="L127" s="6"/>
      <c r="M127" s="6"/>
      <c r="N127" s="11">
        <f>AVERAGE(F127,H127,J127,L127)</f>
        <v>110.26469775206347</v>
      </c>
      <c r="O127" s="6"/>
      <c r="P127" s="11">
        <f>P110*P114/100*1/60*454*1000/(P123*0.0283)*(21-7)/(21-P124)</f>
        <v>4898.563491152205</v>
      </c>
      <c r="Q127" s="6"/>
      <c r="R127" s="11">
        <f>R110*R114/100*1/60*454*1000/(R123*0.0283)*(21-7)/(21-R124)</f>
        <v>4450.257945306716</v>
      </c>
      <c r="S127" s="6"/>
      <c r="T127" s="11">
        <f>T110*T114/100*1/60*454*1000/(T123*0.0283)*(21-7)/(21-T124)</f>
        <v>7728.970898927181</v>
      </c>
      <c r="U127" s="6"/>
      <c r="V127" s="6"/>
      <c r="W127" s="6"/>
      <c r="X127" s="11">
        <f>AVERAGE(P127,R127,T127,V127)</f>
        <v>5692.5974451287</v>
      </c>
      <c r="AH127" s="11"/>
      <c r="AJ127" s="11">
        <f>F127+P127+Z127</f>
        <v>5011.167782730693</v>
      </c>
      <c r="AL127" s="11">
        <f>H127+R127+AB127</f>
        <v>4585.954485707123</v>
      </c>
      <c r="AN127" s="11">
        <f>J127+T127+AD127</f>
        <v>7811.464160204476</v>
      </c>
      <c r="AP127" s="11"/>
      <c r="AQ127" s="11"/>
      <c r="AR127" s="11">
        <f>AVERAGE(AJ127,AL127,AN127)</f>
        <v>5802.862142880764</v>
      </c>
      <c r="AS127" s="11"/>
      <c r="AT127" s="11">
        <f>AJ127-Z127</f>
        <v>5011.167782730693</v>
      </c>
      <c r="AV127" s="11">
        <f>AL127-AB127</f>
        <v>4585.954485707123</v>
      </c>
      <c r="AX127" s="11">
        <f>AN127-AD127</f>
        <v>7811.464160204476</v>
      </c>
      <c r="AZ127" s="11">
        <f>AP127-AF127</f>
        <v>0</v>
      </c>
      <c r="BB127" s="11">
        <f>AR127-AH127</f>
        <v>5802.862142880764</v>
      </c>
    </row>
    <row r="128" spans="2:54" ht="12.75">
      <c r="B128" s="5" t="s">
        <v>18</v>
      </c>
      <c r="D128" s="5" t="s">
        <v>38</v>
      </c>
      <c r="F128" s="11">
        <f>F110*F115/1000000*1/60*454*1000000/(F123*0.0283)*(21-7)/(21-F124)</f>
        <v>6354099.3105004355</v>
      </c>
      <c r="G128" s="11"/>
      <c r="H128" s="11">
        <f>H110*H115/1000000*1/60*454*1000000/(H123*0.0283)*(21-7)/(21-H124)</f>
        <v>7760145.904148301</v>
      </c>
      <c r="I128" s="11"/>
      <c r="J128" s="11">
        <f>J110*J115/1000000*1/60*454*1000000/(J123*0.0283)*(21-7)/(21-J124)</f>
        <v>7812597.097437862</v>
      </c>
      <c r="K128" s="11"/>
      <c r="L128" s="11"/>
      <c r="M128" s="11"/>
      <c r="N128" s="11">
        <f>AVERAGE(F128,H128,J128,L128)</f>
        <v>7308947.437362199</v>
      </c>
      <c r="O128" s="11"/>
      <c r="P128" s="11">
        <f>P110*P115/1000000*1/60*454*1000000/(P123*0.0283)*(21-7)/(21-P124)</f>
        <v>389612.34063845203</v>
      </c>
      <c r="Q128" s="11"/>
      <c r="R128" s="11">
        <f>R110*R115/1000000*1/60*454*1000000/(R123*0.0283)*(21-7)/(21-R124)</f>
        <v>374803.91214103025</v>
      </c>
      <c r="S128" s="11"/>
      <c r="T128" s="11">
        <f>T110*T115/1000000*1/60*454*1000000/(T123*0.0283)*(21-7)/(21-T124)</f>
        <v>452979.9794243036</v>
      </c>
      <c r="U128" s="11"/>
      <c r="V128" s="11"/>
      <c r="W128" s="11"/>
      <c r="X128" s="11">
        <f>AVERAGE(P128,R128,T128,V128)</f>
        <v>405798.7440679286</v>
      </c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>
        <f>F128+P128+Z128</f>
        <v>6743711.651138888</v>
      </c>
      <c r="AK128" s="11"/>
      <c r="AL128" s="11">
        <f>H128+R128+AB128</f>
        <v>8134949.816289332</v>
      </c>
      <c r="AM128" s="11"/>
      <c r="AN128" s="11">
        <f>J128+T128+AD128</f>
        <v>8265577.076862166</v>
      </c>
      <c r="AO128" s="11"/>
      <c r="AP128" s="11"/>
      <c r="AQ128" s="11"/>
      <c r="AR128" s="11">
        <f>AVERAGE(AJ128,AL128,AN128)</f>
        <v>7714746.181430128</v>
      </c>
      <c r="AS128" s="12"/>
      <c r="AT128" s="11">
        <f>AJ128-Z128</f>
        <v>6743711.651138888</v>
      </c>
      <c r="AV128" s="11">
        <f>AL128-AB128</f>
        <v>8134949.816289332</v>
      </c>
      <c r="AX128" s="11">
        <f>AN128-AD128</f>
        <v>8265577.076862166</v>
      </c>
      <c r="AZ128" s="11">
        <f>AP128-AF128</f>
        <v>0</v>
      </c>
      <c r="BB128" s="11">
        <f>AR128-AH128</f>
        <v>7714746.181430128</v>
      </c>
    </row>
    <row r="129" spans="2:54" ht="12.75">
      <c r="B129" s="5" t="s">
        <v>10</v>
      </c>
      <c r="D129" s="5" t="s">
        <v>38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AH129" s="11">
        <f aca="true" t="shared" si="2" ref="AH129:AH134">AH116/60*454*1000000/(AH$123*0.0283)*(21-7)/(21-AH$124)</f>
        <v>16837.747132859742</v>
      </c>
      <c r="AR129" s="11">
        <f>AH129</f>
        <v>16837.747132859742</v>
      </c>
      <c r="AS129" s="11"/>
      <c r="AT129" s="11"/>
      <c r="BB129" s="11">
        <f aca="true" t="shared" si="3" ref="BB129:BB136">AR129-AH129</f>
        <v>0</v>
      </c>
    </row>
    <row r="130" spans="2:54" ht="12.75">
      <c r="B130" s="5" t="s">
        <v>11</v>
      </c>
      <c r="D130" s="5" t="s">
        <v>38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AH130" s="11">
        <f t="shared" si="2"/>
        <v>543.1531333180562</v>
      </c>
      <c r="AR130" s="11">
        <f aca="true" t="shared" si="4" ref="AR130:AR136">AH130</f>
        <v>543.1531333180562</v>
      </c>
      <c r="AS130" s="11"/>
      <c r="AT130" s="11"/>
      <c r="BB130" s="11">
        <f t="shared" si="3"/>
        <v>0</v>
      </c>
    </row>
    <row r="131" spans="2:54" ht="12.75">
      <c r="B131" s="5" t="s">
        <v>12</v>
      </c>
      <c r="D131" s="5" t="s">
        <v>38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AH131" s="11">
        <f t="shared" si="2"/>
        <v>543.1531333180562</v>
      </c>
      <c r="AR131" s="11">
        <f t="shared" si="4"/>
        <v>543.1531333180562</v>
      </c>
      <c r="AS131" s="11"/>
      <c r="AT131" s="11"/>
      <c r="BB131" s="11">
        <f t="shared" si="3"/>
        <v>0</v>
      </c>
    </row>
    <row r="132" spans="2:54" ht="12.75">
      <c r="B132" s="5" t="s">
        <v>13</v>
      </c>
      <c r="D132" s="5" t="s">
        <v>38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AH132" s="11">
        <f t="shared" si="2"/>
        <v>6556.634252196535</v>
      </c>
      <c r="AR132" s="11">
        <f t="shared" si="4"/>
        <v>6556.634252196535</v>
      </c>
      <c r="AS132" s="11"/>
      <c r="AT132" s="11"/>
      <c r="BB132" s="11">
        <f t="shared" si="3"/>
        <v>0</v>
      </c>
    </row>
    <row r="133" spans="2:54" ht="12.75">
      <c r="B133" s="5" t="s">
        <v>8</v>
      </c>
      <c r="D133" s="5" t="s">
        <v>38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AH133" s="11">
        <f t="shared" si="2"/>
        <v>575703.5246647598</v>
      </c>
      <c r="AR133" s="11">
        <f t="shared" si="4"/>
        <v>575703.5246647598</v>
      </c>
      <c r="AS133" s="11"/>
      <c r="AT133" s="11"/>
      <c r="BB133" s="11">
        <f t="shared" si="3"/>
        <v>0</v>
      </c>
    </row>
    <row r="134" spans="2:54" ht="12.75">
      <c r="B134" s="5" t="s">
        <v>14</v>
      </c>
      <c r="D134" s="5" t="s">
        <v>38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AH134" s="11">
        <f t="shared" si="2"/>
        <v>215476.60731774883</v>
      </c>
      <c r="AR134" s="11">
        <f t="shared" si="4"/>
        <v>215476.60731774883</v>
      </c>
      <c r="AS134" s="11"/>
      <c r="AT134" s="11"/>
      <c r="BB134" s="11">
        <f t="shared" si="3"/>
        <v>0</v>
      </c>
    </row>
    <row r="135" spans="2:54" ht="12.75">
      <c r="B135" s="5" t="s">
        <v>41</v>
      </c>
      <c r="D135" s="5" t="s">
        <v>38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AH135" s="11">
        <f>AH131+AH134</f>
        <v>216019.7604510669</v>
      </c>
      <c r="AR135" s="11">
        <f t="shared" si="4"/>
        <v>216019.7604510669</v>
      </c>
      <c r="AS135" s="11"/>
      <c r="AT135" s="11"/>
      <c r="BB135" s="11">
        <f t="shared" si="3"/>
        <v>0</v>
      </c>
    </row>
    <row r="136" spans="2:54" ht="12.75">
      <c r="B136" s="5" t="s">
        <v>42</v>
      </c>
      <c r="D136" s="5" t="s">
        <v>38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AH136" s="11">
        <f>AH129+AH130+AH132</f>
        <v>23937.534518374334</v>
      </c>
      <c r="AR136" s="11">
        <f t="shared" si="4"/>
        <v>23937.534518374334</v>
      </c>
      <c r="AS136" s="11"/>
      <c r="AT136" s="11"/>
      <c r="BB136" s="11">
        <f t="shared" si="3"/>
        <v>0</v>
      </c>
    </row>
    <row r="137" spans="6:54" ht="12.75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AH137" s="11"/>
      <c r="BB137" s="11"/>
    </row>
    <row r="138" spans="2:54" ht="12.75">
      <c r="B138" s="10" t="s">
        <v>16</v>
      </c>
      <c r="C138" s="10"/>
      <c r="F138" s="22" t="s">
        <v>17</v>
      </c>
      <c r="G138" s="22"/>
      <c r="H138" s="22" t="s">
        <v>22</v>
      </c>
      <c r="I138" s="22"/>
      <c r="J138" s="22" t="s">
        <v>23</v>
      </c>
      <c r="K138" s="22"/>
      <c r="L138" s="22" t="s">
        <v>24</v>
      </c>
      <c r="M138" s="22"/>
      <c r="N138" s="22" t="s">
        <v>40</v>
      </c>
      <c r="O138" s="22"/>
      <c r="P138" s="22" t="s">
        <v>17</v>
      </c>
      <c r="Q138" s="22"/>
      <c r="R138" s="22" t="s">
        <v>22</v>
      </c>
      <c r="S138" s="22"/>
      <c r="T138" s="22" t="s">
        <v>23</v>
      </c>
      <c r="U138" s="22"/>
      <c r="V138" s="22" t="s">
        <v>24</v>
      </c>
      <c r="W138" s="22"/>
      <c r="X138" s="22" t="s">
        <v>40</v>
      </c>
      <c r="Y138" s="22"/>
      <c r="Z138" s="22" t="s">
        <v>17</v>
      </c>
      <c r="AA138" s="22"/>
      <c r="AB138" s="22" t="s">
        <v>22</v>
      </c>
      <c r="AC138" s="22"/>
      <c r="AD138" s="22" t="s">
        <v>23</v>
      </c>
      <c r="AE138" s="22"/>
      <c r="AF138" s="22" t="s">
        <v>24</v>
      </c>
      <c r="AG138" s="22"/>
      <c r="AH138" s="22" t="s">
        <v>40</v>
      </c>
      <c r="AI138" s="22"/>
      <c r="AJ138" s="22" t="s">
        <v>17</v>
      </c>
      <c r="AK138" s="22"/>
      <c r="AL138" s="22" t="s">
        <v>22</v>
      </c>
      <c r="AM138" s="22"/>
      <c r="AN138" s="22" t="s">
        <v>23</v>
      </c>
      <c r="AO138" s="22"/>
      <c r="AP138" s="22" t="s">
        <v>24</v>
      </c>
      <c r="AQ138" s="22"/>
      <c r="AR138" s="22" t="s">
        <v>40</v>
      </c>
      <c r="AS138" s="22"/>
      <c r="AT138" s="22" t="s">
        <v>17</v>
      </c>
      <c r="AU138" s="22"/>
      <c r="AV138" s="22" t="s">
        <v>22</v>
      </c>
      <c r="AW138" s="22"/>
      <c r="AX138" s="22" t="s">
        <v>23</v>
      </c>
      <c r="AY138" s="22"/>
      <c r="AZ138" s="22" t="s">
        <v>24</v>
      </c>
      <c r="BA138" s="22"/>
      <c r="BB138" s="22" t="s">
        <v>40</v>
      </c>
    </row>
    <row r="139" spans="6:54" ht="12.75">
      <c r="F139" s="6"/>
      <c r="G139" s="6"/>
      <c r="H139" s="6"/>
      <c r="I139" s="6"/>
      <c r="J139" s="6"/>
      <c r="K139" s="6"/>
      <c r="L139" s="6"/>
      <c r="M139" s="6"/>
      <c r="O139" s="6"/>
      <c r="P139" s="6"/>
      <c r="Q139" s="6"/>
      <c r="R139" s="6"/>
      <c r="S139" s="6"/>
      <c r="T139" s="6"/>
      <c r="U139" s="6"/>
      <c r="V139" s="6"/>
      <c r="W139" s="6"/>
      <c r="BB139" s="11"/>
    </row>
    <row r="140" spans="2:44" ht="12.75">
      <c r="B140" s="5" t="s">
        <v>142</v>
      </c>
      <c r="F140" s="5" t="s">
        <v>144</v>
      </c>
      <c r="H140" s="5" t="s">
        <v>144</v>
      </c>
      <c r="J140" s="5" t="s">
        <v>144</v>
      </c>
      <c r="L140" s="5" t="s">
        <v>144</v>
      </c>
      <c r="N140" s="5" t="s">
        <v>144</v>
      </c>
      <c r="P140" s="5" t="s">
        <v>146</v>
      </c>
      <c r="R140" s="5" t="s">
        <v>146</v>
      </c>
      <c r="T140" s="5" t="s">
        <v>146</v>
      </c>
      <c r="V140" s="5" t="s">
        <v>146</v>
      </c>
      <c r="X140" s="5" t="s">
        <v>146</v>
      </c>
      <c r="AH140" s="5" t="s">
        <v>148</v>
      </c>
      <c r="AJ140" s="5" t="s">
        <v>149</v>
      </c>
      <c r="AL140" s="5" t="s">
        <v>149</v>
      </c>
      <c r="AN140" s="5" t="s">
        <v>149</v>
      </c>
      <c r="AP140" s="5" t="s">
        <v>149</v>
      </c>
      <c r="AR140" s="5" t="s">
        <v>149</v>
      </c>
    </row>
    <row r="141" spans="2:44" ht="12.75">
      <c r="B141" s="5" t="s">
        <v>143</v>
      </c>
      <c r="F141" s="5" t="s">
        <v>145</v>
      </c>
      <c r="H141" s="5" t="s">
        <v>145</v>
      </c>
      <c r="J141" s="5" t="s">
        <v>145</v>
      </c>
      <c r="L141" s="5" t="s">
        <v>145</v>
      </c>
      <c r="N141" s="5" t="s">
        <v>145</v>
      </c>
      <c r="P141" s="5" t="s">
        <v>147</v>
      </c>
      <c r="R141" s="5" t="s">
        <v>147</v>
      </c>
      <c r="T141" s="5" t="s">
        <v>147</v>
      </c>
      <c r="V141" s="5" t="s">
        <v>147</v>
      </c>
      <c r="X141" s="5" t="s">
        <v>147</v>
      </c>
      <c r="Z141" s="5" t="s">
        <v>51</v>
      </c>
      <c r="AB141" s="5" t="s">
        <v>51</v>
      </c>
      <c r="AD141" s="5" t="s">
        <v>51</v>
      </c>
      <c r="AF141" s="5" t="s">
        <v>51</v>
      </c>
      <c r="AH141" s="5" t="s">
        <v>51</v>
      </c>
      <c r="AJ141" s="5" t="s">
        <v>50</v>
      </c>
      <c r="AL141" s="5" t="s">
        <v>50</v>
      </c>
      <c r="AN141" s="5" t="s">
        <v>50</v>
      </c>
      <c r="AP141" s="5" t="s">
        <v>50</v>
      </c>
      <c r="AR141" s="5" t="s">
        <v>50</v>
      </c>
    </row>
    <row r="142" spans="2:54" ht="12.75">
      <c r="B142" s="5" t="s">
        <v>157</v>
      </c>
      <c r="Z142" s="5" t="s">
        <v>51</v>
      </c>
      <c r="AB142" s="5" t="s">
        <v>51</v>
      </c>
      <c r="AD142" s="5" t="s">
        <v>51</v>
      </c>
      <c r="AF142" s="5" t="s">
        <v>51</v>
      </c>
      <c r="AH142" s="5" t="s">
        <v>51</v>
      </c>
      <c r="AJ142" s="5" t="s">
        <v>50</v>
      </c>
      <c r="AL142" s="5" t="s">
        <v>50</v>
      </c>
      <c r="AN142" s="5" t="s">
        <v>50</v>
      </c>
      <c r="AP142" s="5" t="s">
        <v>50</v>
      </c>
      <c r="AR142" s="5" t="s">
        <v>50</v>
      </c>
      <c r="AT142" s="5" t="s">
        <v>154</v>
      </c>
      <c r="AV142" s="5" t="s">
        <v>154</v>
      </c>
      <c r="AX142" s="5" t="s">
        <v>154</v>
      </c>
      <c r="AZ142" s="5" t="s">
        <v>154</v>
      </c>
      <c r="BB142" s="5" t="s">
        <v>154</v>
      </c>
    </row>
    <row r="143" spans="2:44" ht="12.75">
      <c r="B143" s="5" t="s">
        <v>141</v>
      </c>
      <c r="F143" s="5" t="s">
        <v>30</v>
      </c>
      <c r="H143" s="5" t="s">
        <v>30</v>
      </c>
      <c r="J143" s="5" t="s">
        <v>30</v>
      </c>
      <c r="L143" s="5" t="s">
        <v>30</v>
      </c>
      <c r="N143" s="5" t="s">
        <v>30</v>
      </c>
      <c r="P143" s="5" t="s">
        <v>31</v>
      </c>
      <c r="R143" s="5" t="s">
        <v>31</v>
      </c>
      <c r="T143" s="5" t="s">
        <v>31</v>
      </c>
      <c r="V143" s="5" t="s">
        <v>31</v>
      </c>
      <c r="X143" s="5" t="s">
        <v>31</v>
      </c>
      <c r="Z143" s="5" t="s">
        <v>51</v>
      </c>
      <c r="AB143" s="5" t="s">
        <v>51</v>
      </c>
      <c r="AD143" s="5" t="s">
        <v>51</v>
      </c>
      <c r="AF143" s="5" t="s">
        <v>51</v>
      </c>
      <c r="AH143" s="5" t="s">
        <v>51</v>
      </c>
      <c r="AJ143" s="5" t="s">
        <v>50</v>
      </c>
      <c r="AL143" s="5" t="s">
        <v>50</v>
      </c>
      <c r="AN143" s="5" t="s">
        <v>50</v>
      </c>
      <c r="AP143" s="5" t="s">
        <v>50</v>
      </c>
      <c r="AR143" s="5" t="s">
        <v>50</v>
      </c>
    </row>
    <row r="144" spans="1:20" ht="12.75">
      <c r="A144" s="5" t="s">
        <v>16</v>
      </c>
      <c r="B144" s="5" t="s">
        <v>19</v>
      </c>
      <c r="D144" s="5" t="s">
        <v>32</v>
      </c>
      <c r="F144" s="6">
        <v>1036.8</v>
      </c>
      <c r="G144" s="6"/>
      <c r="H144" s="6">
        <v>1140.6</v>
      </c>
      <c r="I144" s="6"/>
      <c r="J144" s="6">
        <v>1041.6</v>
      </c>
      <c r="K144" s="6"/>
      <c r="L144" s="6">
        <v>960.6</v>
      </c>
      <c r="M144" s="6"/>
      <c r="N144" s="6"/>
      <c r="O144" s="6"/>
      <c r="P144" s="11">
        <f>P145*8.3*60</f>
        <v>876.48</v>
      </c>
      <c r="R144" s="11">
        <f>R145*8.3*60</f>
        <v>1190.2200000000003</v>
      </c>
      <c r="T144" s="11">
        <f>T145*8.3*60</f>
        <v>966.12</v>
      </c>
    </row>
    <row r="145" spans="2:24" ht="12.75">
      <c r="B145" s="5" t="s">
        <v>19</v>
      </c>
      <c r="D145" s="5" t="s">
        <v>25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>
        <v>1.76</v>
      </c>
      <c r="Q145" s="6"/>
      <c r="R145" s="6">
        <v>2.39</v>
      </c>
      <c r="S145" s="6"/>
      <c r="T145" s="6">
        <v>1.94</v>
      </c>
      <c r="U145" s="6"/>
      <c r="V145" s="6">
        <v>2</v>
      </c>
      <c r="W145" s="6"/>
      <c r="X145" s="6"/>
    </row>
    <row r="146" spans="1:24" ht="12.75">
      <c r="A146" s="5" t="s">
        <v>16</v>
      </c>
      <c r="B146" s="5" t="s">
        <v>21</v>
      </c>
      <c r="D146" s="5" t="s">
        <v>33</v>
      </c>
      <c r="F146" s="6">
        <v>9052</v>
      </c>
      <c r="G146" s="6"/>
      <c r="H146" s="6">
        <v>9341</v>
      </c>
      <c r="I146" s="6"/>
      <c r="J146" s="6">
        <v>9540</v>
      </c>
      <c r="K146" s="6"/>
      <c r="L146" s="6">
        <v>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12.75">
      <c r="B147" s="5" t="s">
        <v>150</v>
      </c>
      <c r="D147" s="5" t="s">
        <v>151</v>
      </c>
      <c r="F147" s="15">
        <f>F146*F144/1000000</f>
        <v>9.3851136</v>
      </c>
      <c r="G147" s="6"/>
      <c r="H147" s="15">
        <f>H146*H144/1000000</f>
        <v>10.6543446</v>
      </c>
      <c r="I147" s="6"/>
      <c r="J147" s="15">
        <f>J146*J144/1000000</f>
        <v>9.936864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2.75">
      <c r="A148" s="5" t="s">
        <v>16</v>
      </c>
      <c r="B148" s="5" t="s">
        <v>20</v>
      </c>
      <c r="D148" s="5" t="s">
        <v>34</v>
      </c>
      <c r="F148" s="6">
        <v>1.5</v>
      </c>
      <c r="G148" s="6"/>
      <c r="H148" s="6">
        <v>1.36</v>
      </c>
      <c r="I148" s="6"/>
      <c r="J148" s="6">
        <v>0.92</v>
      </c>
      <c r="K148" s="6"/>
      <c r="L148" s="6">
        <v>0</v>
      </c>
      <c r="M148" s="6"/>
      <c r="N148" s="6"/>
      <c r="O148" s="6"/>
      <c r="P148" s="6">
        <v>27.61</v>
      </c>
      <c r="Q148" s="6"/>
      <c r="R148" s="6">
        <v>29.15</v>
      </c>
      <c r="S148" s="6"/>
      <c r="T148" s="6">
        <v>35.55</v>
      </c>
      <c r="U148" s="6"/>
      <c r="V148" s="6"/>
      <c r="W148" s="6"/>
      <c r="X148" s="6"/>
    </row>
    <row r="149" spans="1:24" ht="12.75">
      <c r="A149" s="5" t="s">
        <v>16</v>
      </c>
      <c r="B149" s="5" t="s">
        <v>18</v>
      </c>
      <c r="D149" s="5" t="s">
        <v>35</v>
      </c>
      <c r="F149" s="6">
        <v>112000</v>
      </c>
      <c r="G149" s="6"/>
      <c r="H149" s="6">
        <v>121000</v>
      </c>
      <c r="I149" s="6"/>
      <c r="J149" s="6">
        <v>124000</v>
      </c>
      <c r="K149" s="6"/>
      <c r="L149" s="6"/>
      <c r="M149" s="6"/>
      <c r="N149" s="6"/>
      <c r="O149" s="6"/>
      <c r="P149" s="6">
        <v>700</v>
      </c>
      <c r="Q149" s="6"/>
      <c r="R149" s="6">
        <v>500</v>
      </c>
      <c r="S149" s="6"/>
      <c r="T149" s="6">
        <v>900</v>
      </c>
      <c r="U149" s="6"/>
      <c r="V149" s="6"/>
      <c r="W149" s="6"/>
      <c r="X149" s="6"/>
    </row>
    <row r="150" spans="2:34" ht="12.75">
      <c r="B150" s="5" t="s">
        <v>10</v>
      </c>
      <c r="D150" s="5" t="s">
        <v>32</v>
      </c>
      <c r="AH150" s="5">
        <v>1.46</v>
      </c>
    </row>
    <row r="151" spans="2:34" ht="12.75">
      <c r="B151" s="5" t="s">
        <v>11</v>
      </c>
      <c r="D151" s="5" t="s">
        <v>32</v>
      </c>
      <c r="AH151" s="5">
        <v>0.105</v>
      </c>
    </row>
    <row r="152" spans="2:34" ht="12.75">
      <c r="B152" s="5" t="s">
        <v>12</v>
      </c>
      <c r="D152" s="5" t="s">
        <v>32</v>
      </c>
      <c r="AH152" s="5">
        <v>0.025</v>
      </c>
    </row>
    <row r="153" spans="2:34" ht="12.75">
      <c r="B153" s="5" t="s">
        <v>13</v>
      </c>
      <c r="D153" s="5" t="s">
        <v>32</v>
      </c>
      <c r="AH153" s="5">
        <v>0.333</v>
      </c>
    </row>
    <row r="154" spans="2:34" ht="12.75">
      <c r="B154" s="5" t="s">
        <v>8</v>
      </c>
      <c r="D154" s="5" t="s">
        <v>32</v>
      </c>
      <c r="AH154" s="5">
        <v>122.177</v>
      </c>
    </row>
    <row r="155" spans="2:34" ht="12.75">
      <c r="B155" s="5" t="s">
        <v>14</v>
      </c>
      <c r="D155" s="5" t="s">
        <v>32</v>
      </c>
      <c r="AH155" s="5">
        <v>42.94</v>
      </c>
    </row>
    <row r="157" spans="2:34" ht="12.75">
      <c r="B157" s="5" t="s">
        <v>28</v>
      </c>
      <c r="F157" s="5">
        <f>'emiss 2'!G108</f>
        <v>11912</v>
      </c>
      <c r="H157" s="5">
        <f>'emiss 2'!I108</f>
        <v>9971</v>
      </c>
      <c r="J157" s="5">
        <f>'emiss 2'!K108</f>
        <v>11644</v>
      </c>
      <c r="P157" s="5">
        <f>F157</f>
        <v>11912</v>
      </c>
      <c r="R157" s="5">
        <f>H157</f>
        <v>9971</v>
      </c>
      <c r="T157" s="5">
        <f>J157</f>
        <v>11644</v>
      </c>
      <c r="Z157" s="5">
        <f>P157</f>
        <v>11912</v>
      </c>
      <c r="AB157" s="5">
        <f>R157</f>
        <v>9971</v>
      </c>
      <c r="AD157" s="5">
        <f>T157</f>
        <v>11644</v>
      </c>
      <c r="AH157" s="11">
        <f>AVERAGE(Z157,AB157,AD157)</f>
        <v>11175.666666666666</v>
      </c>
    </row>
    <row r="158" spans="2:34" ht="12.75">
      <c r="B158" s="5" t="s">
        <v>27</v>
      </c>
      <c r="F158" s="5">
        <f>'emiss 2'!G109</f>
        <v>11.9</v>
      </c>
      <c r="H158" s="5">
        <f>'emiss 2'!I109</f>
        <v>11.8</v>
      </c>
      <c r="J158" s="5">
        <f>'emiss 2'!K109</f>
        <v>13.4</v>
      </c>
      <c r="P158" s="5">
        <f>F158</f>
        <v>11.9</v>
      </c>
      <c r="R158" s="5">
        <f>H158</f>
        <v>11.8</v>
      </c>
      <c r="T158" s="5">
        <f>J158</f>
        <v>13.4</v>
      </c>
      <c r="Z158" s="5">
        <f>P158</f>
        <v>11.9</v>
      </c>
      <c r="AB158" s="5">
        <f>R158</f>
        <v>11.8</v>
      </c>
      <c r="AD158" s="5">
        <f>T158</f>
        <v>13.4</v>
      </c>
      <c r="AH158" s="15">
        <f>AVERAGE(Z158,AB158,AD158)</f>
        <v>12.366666666666667</v>
      </c>
    </row>
    <row r="160" ht="12.75">
      <c r="B160" s="5" t="s">
        <v>52</v>
      </c>
    </row>
    <row r="161" spans="2:54" ht="12.75">
      <c r="B161" s="5" t="s">
        <v>20</v>
      </c>
      <c r="D161" s="5" t="s">
        <v>53</v>
      </c>
      <c r="F161" s="11">
        <f>F144*F148/100*1/60*454*1000/(F157*0.0283)*(21-7)/(21-F158)</f>
        <v>537.0396772124875</v>
      </c>
      <c r="H161" s="11">
        <f>H144*H148/100*1/60*454*1000/(H157*0.0283)*(21-7)/(21-H158)</f>
        <v>632.9828371997644</v>
      </c>
      <c r="J161" s="11">
        <f>J144*J148/100*1/60*454*1000/(J157*0.0283)*(21-7)/(21-J158)</f>
        <v>405.33976572480964</v>
      </c>
      <c r="P161" s="11">
        <f>P144*P148/100*1/60*454*1000/(P157*0.0283)*(21-7)/(21-P158)</f>
        <v>8356.579376787025</v>
      </c>
      <c r="R161" s="11">
        <f>R144*R148/100*1/60*454*1000/(R157*0.0283)*(21-7)/(21-R158)</f>
        <v>14157.463865212192</v>
      </c>
      <c r="T161" s="11">
        <f>T144*T148/100*1/60*454*1000/(T157*0.0283)*(21-7)/(21-T158)</f>
        <v>14527.84144389692</v>
      </c>
      <c r="Z161" s="11"/>
      <c r="AB161" s="11"/>
      <c r="AJ161" s="11">
        <f>F161+P161+Z161</f>
        <v>8893.619053999513</v>
      </c>
      <c r="AL161" s="11">
        <f>H161+R161+AB161</f>
        <v>14790.446702411957</v>
      </c>
      <c r="AN161" s="11">
        <f>J161+T161+AD161</f>
        <v>14933.181209621729</v>
      </c>
      <c r="AP161" s="11"/>
      <c r="AQ161" s="11"/>
      <c r="AR161" s="11">
        <f>AVERAGE(AJ161,AL161,AN161)</f>
        <v>12872.415655344399</v>
      </c>
      <c r="AS161" s="11"/>
      <c r="AT161" s="11">
        <f>AJ161-Z161</f>
        <v>8893.619053999513</v>
      </c>
      <c r="AV161" s="11">
        <f>AL161-AB161</f>
        <v>14790.446702411957</v>
      </c>
      <c r="AX161" s="11">
        <f>AN161-AD161</f>
        <v>14933.181209621729</v>
      </c>
      <c r="AZ161" s="11">
        <f>AP161-AF161</f>
        <v>0</v>
      </c>
      <c r="BB161" s="11">
        <f>AR161-AH161</f>
        <v>12872.415655344399</v>
      </c>
    </row>
    <row r="162" spans="2:54" ht="12.75">
      <c r="B162" s="5" t="s">
        <v>18</v>
      </c>
      <c r="D162" s="5" t="s">
        <v>38</v>
      </c>
      <c r="F162" s="11">
        <f>F144*F149/1000000*1/60*454*1000000/(F157*0.0283)*(21-7)/(21-F158)</f>
        <v>4009896.2565199058</v>
      </c>
      <c r="G162" s="11"/>
      <c r="H162" s="11">
        <f>H144*H149/1000000*1/60*454*1000000/(H157*0.0283)*(21-7)/(21-H158)</f>
        <v>5631685.5368508445</v>
      </c>
      <c r="I162" s="11"/>
      <c r="J162" s="11">
        <f>J144*J149/1000000*1/60*454*1000000/(J157*0.0283)*(21-7)/(21-J158)</f>
        <v>5463275.103247434</v>
      </c>
      <c r="K162" s="11"/>
      <c r="L162" s="11"/>
      <c r="M162" s="11"/>
      <c r="N162" s="11"/>
      <c r="O162" s="11"/>
      <c r="P162" s="11">
        <f>P144*P149/1000000*1/60*454*1000000/(P157*0.0283)*(21-7)/(21-P158)</f>
        <v>21186.546772006222</v>
      </c>
      <c r="Q162" s="11"/>
      <c r="R162" s="11">
        <f>R144*R149/1000000*1/60*454*1000000/(R157*0.0283)*(21-7)/(21-R158)</f>
        <v>24283.81452008952</v>
      </c>
      <c r="S162" s="11"/>
      <c r="T162" s="11">
        <f>T144*T149/1000000*1/60*454*1000000/(T157*0.0283)*(21-7)/(21-T158)</f>
        <v>36779.34542758714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>
        <f>F162+P162+Z162</f>
        <v>4031082.803291912</v>
      </c>
      <c r="AK162" s="11"/>
      <c r="AL162" s="11">
        <f>H162+R162+AB162</f>
        <v>5655969.351370934</v>
      </c>
      <c r="AM162" s="11"/>
      <c r="AN162" s="11">
        <f>J162+T162+AD162</f>
        <v>5500054.448675021</v>
      </c>
      <c r="AO162" s="11"/>
      <c r="AP162" s="11"/>
      <c r="AQ162" s="11"/>
      <c r="AR162" s="11">
        <f>AVERAGE(AJ162,AL162,AN162)</f>
        <v>5062368.867779289</v>
      </c>
      <c r="AS162" s="12"/>
      <c r="AT162" s="11">
        <f>AJ162-Z162</f>
        <v>4031082.803291912</v>
      </c>
      <c r="AV162" s="11">
        <f>AL162-AB162</f>
        <v>5655969.351370934</v>
      </c>
      <c r="AX162" s="11">
        <f>AN162-AD162</f>
        <v>5500054.448675021</v>
      </c>
      <c r="AZ162" s="11">
        <f>AP162-AF162</f>
        <v>0</v>
      </c>
      <c r="BB162" s="11">
        <f>AR162-AH162</f>
        <v>5062368.867779289</v>
      </c>
    </row>
    <row r="163" spans="2:54" ht="12.75">
      <c r="B163" s="5" t="s">
        <v>10</v>
      </c>
      <c r="D163" s="5" t="s">
        <v>38</v>
      </c>
      <c r="AH163" s="11">
        <f aca="true" t="shared" si="5" ref="AH163:AH168">AH150/60*454*1000000/(AH$157*0.0283)*(21-7)/(21-AH$158)</f>
        <v>56643.11247459728</v>
      </c>
      <c r="AR163" s="11">
        <f>AH163</f>
        <v>56643.11247459728</v>
      </c>
      <c r="AS163" s="11"/>
      <c r="AT163" s="11"/>
      <c r="BB163" s="11"/>
    </row>
    <row r="164" spans="2:54" ht="12.75">
      <c r="B164" s="5" t="s">
        <v>11</v>
      </c>
      <c r="D164" s="5" t="s">
        <v>38</v>
      </c>
      <c r="AH164" s="11">
        <f t="shared" si="5"/>
        <v>4073.6484998854207</v>
      </c>
      <c r="AR164" s="11">
        <f aca="true" t="shared" si="6" ref="AR164:AR170">AH164</f>
        <v>4073.6484998854207</v>
      </c>
      <c r="AS164" s="11"/>
      <c r="AT164" s="11"/>
      <c r="BB164" s="11"/>
    </row>
    <row r="165" spans="2:54" ht="12.75">
      <c r="B165" s="5" t="s">
        <v>12</v>
      </c>
      <c r="D165" s="5" t="s">
        <v>38</v>
      </c>
      <c r="AH165" s="11">
        <f t="shared" si="5"/>
        <v>969.916309496529</v>
      </c>
      <c r="AR165" s="11">
        <f t="shared" si="6"/>
        <v>969.916309496529</v>
      </c>
      <c r="AS165" s="11"/>
      <c r="AT165" s="11"/>
      <c r="BB165" s="11"/>
    </row>
    <row r="166" spans="2:54" ht="12.75">
      <c r="B166" s="5" t="s">
        <v>13</v>
      </c>
      <c r="D166" s="5" t="s">
        <v>38</v>
      </c>
      <c r="AH166" s="11">
        <f t="shared" si="5"/>
        <v>12919.285242493766</v>
      </c>
      <c r="AR166" s="11">
        <f t="shared" si="6"/>
        <v>12919.285242493766</v>
      </c>
      <c r="AS166" s="11"/>
      <c r="AT166" s="11"/>
      <c r="BB166" s="11"/>
    </row>
    <row r="167" spans="2:54" ht="12.75">
      <c r="B167" s="5" t="s">
        <v>8</v>
      </c>
      <c r="D167" s="5" t="s">
        <v>38</v>
      </c>
      <c r="AH167" s="11">
        <f t="shared" si="5"/>
        <v>4740058.597814297</v>
      </c>
      <c r="AR167" s="11">
        <f t="shared" si="6"/>
        <v>4740058.597814297</v>
      </c>
      <c r="AS167" s="11"/>
      <c r="AT167" s="11"/>
      <c r="BB167" s="11"/>
    </row>
    <row r="168" spans="2:54" ht="12.75">
      <c r="B168" s="5" t="s">
        <v>14</v>
      </c>
      <c r="D168" s="5" t="s">
        <v>38</v>
      </c>
      <c r="AH168" s="11">
        <f t="shared" si="5"/>
        <v>1665928.253191238</v>
      </c>
      <c r="AR168" s="11">
        <f t="shared" si="6"/>
        <v>1665928.253191238</v>
      </c>
      <c r="AS168" s="11"/>
      <c r="AT168" s="11"/>
      <c r="BB168" s="11"/>
    </row>
    <row r="169" spans="2:54" ht="12.75">
      <c r="B169" s="5" t="s">
        <v>41</v>
      </c>
      <c r="D169" s="5" t="s">
        <v>38</v>
      </c>
      <c r="AH169" s="11">
        <f>AH165+AH168</f>
        <v>1666898.1695007347</v>
      </c>
      <c r="AR169" s="11">
        <f t="shared" si="6"/>
        <v>1666898.1695007347</v>
      </c>
      <c r="AS169" s="11"/>
      <c r="AT169" s="11"/>
      <c r="BB169" s="11"/>
    </row>
    <row r="170" spans="2:54" ht="12.75">
      <c r="B170" s="5" t="s">
        <v>42</v>
      </c>
      <c r="D170" s="5" t="s">
        <v>38</v>
      </c>
      <c r="AH170" s="11">
        <f>AH163+AH164+AH166</f>
        <v>73636.04621697647</v>
      </c>
      <c r="AR170" s="11">
        <f t="shared" si="6"/>
        <v>73636.04621697647</v>
      </c>
      <c r="AS170" s="11"/>
      <c r="AT170" s="11"/>
      <c r="BB170" s="1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tabSelected="1" workbookViewId="0" topLeftCell="C1">
      <selection activeCell="H14" sqref="H14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57421875" style="0" customWidth="1"/>
  </cols>
  <sheetData>
    <row r="1" ht="12.75">
      <c r="C1" s="7" t="s">
        <v>112</v>
      </c>
    </row>
    <row r="3" ht="12.75">
      <c r="C3" s="10" t="s">
        <v>0</v>
      </c>
    </row>
    <row r="5" spans="1:31" s="5" customFormat="1" ht="12.75">
      <c r="A5" s="5" t="s">
        <v>0</v>
      </c>
      <c r="B5" s="5" t="s">
        <v>100</v>
      </c>
      <c r="C5" s="5" t="s">
        <v>106</v>
      </c>
      <c r="D5" s="5" t="s">
        <v>101</v>
      </c>
      <c r="E5" s="6">
        <v>1603</v>
      </c>
      <c r="F5" s="6">
        <v>1597</v>
      </c>
      <c r="G5" s="6">
        <v>1594</v>
      </c>
      <c r="H5" s="6">
        <v>1591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102</v>
      </c>
      <c r="C6" s="5" t="s">
        <v>107</v>
      </c>
      <c r="D6" s="5" t="s">
        <v>101</v>
      </c>
      <c r="E6" s="6">
        <v>2091</v>
      </c>
      <c r="F6" s="6">
        <v>2209</v>
      </c>
      <c r="G6" s="6">
        <v>2164</v>
      </c>
      <c r="H6" s="6">
        <v>2290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2" s="5" customFormat="1" ht="12.75">
      <c r="A7" s="5" t="s">
        <v>0</v>
      </c>
      <c r="B7" s="5" t="s">
        <v>103</v>
      </c>
      <c r="C7" s="5" t="s">
        <v>108</v>
      </c>
      <c r="D7" s="5" t="s">
        <v>101</v>
      </c>
      <c r="E7" s="6">
        <v>132</v>
      </c>
      <c r="F7" s="6">
        <v>133</v>
      </c>
      <c r="G7" s="6">
        <v>134</v>
      </c>
      <c r="H7" s="6">
        <v>131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5" customFormat="1" ht="12.75">
      <c r="A8" s="5" t="s">
        <v>0</v>
      </c>
      <c r="B8" s="5" t="s">
        <v>102</v>
      </c>
      <c r="C8" s="5" t="s">
        <v>109</v>
      </c>
      <c r="D8" s="5" t="s">
        <v>101</v>
      </c>
      <c r="E8" s="6">
        <v>349</v>
      </c>
      <c r="F8" s="6">
        <v>354</v>
      </c>
      <c r="G8" s="6">
        <v>355</v>
      </c>
      <c r="H8" s="6">
        <v>350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s="5" customFormat="1" ht="12.75">
      <c r="A9" s="5" t="s">
        <v>0</v>
      </c>
      <c r="B9" s="5" t="s">
        <v>103</v>
      </c>
      <c r="C9" s="5" t="s">
        <v>110</v>
      </c>
      <c r="D9" s="5" t="s">
        <v>104</v>
      </c>
      <c r="E9" s="6">
        <v>2.6</v>
      </c>
      <c r="F9" s="6">
        <v>2.5</v>
      </c>
      <c r="G9" s="6">
        <v>2.6</v>
      </c>
      <c r="H9" s="6">
        <v>2.7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2.75">
      <c r="A10" s="5" t="s">
        <v>0</v>
      </c>
      <c r="B10" s="5" t="s">
        <v>102</v>
      </c>
      <c r="C10" s="5" t="s">
        <v>111</v>
      </c>
      <c r="D10" s="5" t="s">
        <v>104</v>
      </c>
      <c r="E10" s="6">
        <v>3.6</v>
      </c>
      <c r="F10" s="6">
        <v>3.5</v>
      </c>
      <c r="G10" s="6">
        <v>3.9</v>
      </c>
      <c r="H10" s="6">
        <v>4.8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s="5" customFormat="1" ht="12.75">
      <c r="A11" s="5" t="s">
        <v>0</v>
      </c>
      <c r="B11" s="5" t="s">
        <v>103</v>
      </c>
      <c r="C11" s="5" t="s">
        <v>105</v>
      </c>
      <c r="E11" s="6">
        <v>8.5</v>
      </c>
      <c r="F11" s="6">
        <v>8.3</v>
      </c>
      <c r="G11" s="6">
        <v>8.4</v>
      </c>
      <c r="H11" s="6">
        <v>8.4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5:22" s="5" customFormat="1" ht="12.7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3:22" s="5" customFormat="1" ht="12.75">
      <c r="C13" s="10" t="s">
        <v>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5:22" s="5" customFormat="1" ht="12.7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31" s="5" customFormat="1" ht="12.75">
      <c r="A15" s="5" t="s">
        <v>5</v>
      </c>
      <c r="B15" s="5" t="s">
        <v>100</v>
      </c>
      <c r="C15" s="5" t="s">
        <v>106</v>
      </c>
      <c r="D15" s="5" t="s">
        <v>101</v>
      </c>
      <c r="E15" s="6">
        <v>1596</v>
      </c>
      <c r="F15" s="6">
        <v>1625</v>
      </c>
      <c r="G15" s="6">
        <v>1610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5" customFormat="1" ht="12.75">
      <c r="A16" s="5" t="s">
        <v>5</v>
      </c>
      <c r="B16" s="5" t="s">
        <v>102</v>
      </c>
      <c r="C16" s="5" t="s">
        <v>107</v>
      </c>
      <c r="D16" s="5" t="s">
        <v>101</v>
      </c>
      <c r="E16" s="6">
        <v>2044</v>
      </c>
      <c r="F16" s="6">
        <v>2115</v>
      </c>
      <c r="G16" s="6">
        <v>2213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22" s="5" customFormat="1" ht="12.75">
      <c r="A17" s="5" t="s">
        <v>5</v>
      </c>
      <c r="B17" s="5" t="s">
        <v>103</v>
      </c>
      <c r="C17" s="5" t="s">
        <v>108</v>
      </c>
      <c r="D17" s="5" t="s">
        <v>101</v>
      </c>
      <c r="E17" s="6">
        <v>133</v>
      </c>
      <c r="F17" s="6">
        <v>134</v>
      </c>
      <c r="G17" s="6">
        <v>133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5" customFormat="1" ht="12.75">
      <c r="A18" s="5" t="s">
        <v>5</v>
      </c>
      <c r="B18" s="5" t="s">
        <v>102</v>
      </c>
      <c r="C18" s="5" t="s">
        <v>109</v>
      </c>
      <c r="D18" s="5" t="s">
        <v>101</v>
      </c>
      <c r="E18" s="6">
        <v>348</v>
      </c>
      <c r="F18" s="6">
        <v>351</v>
      </c>
      <c r="G18" s="6">
        <v>352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s="5" customFormat="1" ht="12.75">
      <c r="A19" s="5" t="s">
        <v>5</v>
      </c>
      <c r="B19" s="5" t="s">
        <v>103</v>
      </c>
      <c r="C19" s="5" t="s">
        <v>110</v>
      </c>
      <c r="D19" s="5" t="s">
        <v>104</v>
      </c>
      <c r="E19" s="6">
        <v>2.6</v>
      </c>
      <c r="F19" s="6">
        <v>2.6</v>
      </c>
      <c r="G19" s="6">
        <v>2.6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5" customFormat="1" ht="12.75">
      <c r="A20" s="5" t="s">
        <v>5</v>
      </c>
      <c r="B20" s="5" t="s">
        <v>102</v>
      </c>
      <c r="C20" s="5" t="s">
        <v>111</v>
      </c>
      <c r="D20" s="5" t="s">
        <v>104</v>
      </c>
      <c r="E20" s="6">
        <v>4.3</v>
      </c>
      <c r="F20" s="6">
        <v>4.1</v>
      </c>
      <c r="G20" s="6">
        <v>3.9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2" s="5" customFormat="1" ht="12.75">
      <c r="A21" s="5" t="s">
        <v>5</v>
      </c>
      <c r="B21" s="5" t="s">
        <v>103</v>
      </c>
      <c r="C21" s="5" t="s">
        <v>105</v>
      </c>
      <c r="E21" s="6">
        <v>8.4</v>
      </c>
      <c r="F21" s="6">
        <v>8.4</v>
      </c>
      <c r="G21" s="6">
        <v>8.4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5:22" s="5" customFormat="1" ht="12.7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3:22" s="5" customFormat="1" ht="12.75">
      <c r="C23" s="10" t="s">
        <v>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5:22" s="5" customFormat="1" ht="12.7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31" s="5" customFormat="1" ht="12.75">
      <c r="A25" s="5" t="s">
        <v>6</v>
      </c>
      <c r="B25" s="5" t="s">
        <v>100</v>
      </c>
      <c r="C25" s="5" t="s">
        <v>106</v>
      </c>
      <c r="D25" s="5" t="s">
        <v>101</v>
      </c>
      <c r="E25" s="6">
        <v>1591</v>
      </c>
      <c r="F25" s="6">
        <v>1585</v>
      </c>
      <c r="G25" s="6">
        <v>1603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5" customFormat="1" ht="12.75">
      <c r="A26" s="5" t="s">
        <v>6</v>
      </c>
      <c r="B26" s="5" t="s">
        <v>102</v>
      </c>
      <c r="C26" s="5" t="s">
        <v>107</v>
      </c>
      <c r="D26" s="5" t="s">
        <v>101</v>
      </c>
      <c r="E26" s="6">
        <v>2336</v>
      </c>
      <c r="F26" s="6">
        <v>2362</v>
      </c>
      <c r="G26" s="6">
        <v>2307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22" s="5" customFormat="1" ht="12.75">
      <c r="A27" s="5" t="s">
        <v>6</v>
      </c>
      <c r="B27" s="5" t="s">
        <v>103</v>
      </c>
      <c r="C27" s="5" t="s">
        <v>108</v>
      </c>
      <c r="D27" s="5" t="s">
        <v>101</v>
      </c>
      <c r="E27" s="6">
        <v>134</v>
      </c>
      <c r="F27" s="6">
        <v>133</v>
      </c>
      <c r="G27" s="6">
        <v>134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5" customFormat="1" ht="12.75">
      <c r="A28" s="5" t="s">
        <v>6</v>
      </c>
      <c r="B28" s="5" t="s">
        <v>102</v>
      </c>
      <c r="C28" s="5" t="s">
        <v>109</v>
      </c>
      <c r="D28" s="5" t="s">
        <v>101</v>
      </c>
      <c r="E28" s="6">
        <v>354</v>
      </c>
      <c r="F28" s="6">
        <v>349</v>
      </c>
      <c r="G28" s="6">
        <v>357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3" s="5" customFormat="1" ht="12.75">
      <c r="A29" s="5" t="s">
        <v>6</v>
      </c>
      <c r="B29" s="5" t="s">
        <v>103</v>
      </c>
      <c r="C29" s="5" t="s">
        <v>110</v>
      </c>
      <c r="D29" s="5" t="s">
        <v>104</v>
      </c>
      <c r="E29" s="6">
        <v>2.6</v>
      </c>
      <c r="F29" s="6">
        <v>2.7</v>
      </c>
      <c r="G29" s="6">
        <v>2.6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5" customFormat="1" ht="12.75">
      <c r="A30" s="5" t="s">
        <v>6</v>
      </c>
      <c r="B30" s="5" t="s">
        <v>102</v>
      </c>
      <c r="C30" s="5" t="s">
        <v>111</v>
      </c>
      <c r="D30" s="5" t="s">
        <v>104</v>
      </c>
      <c r="E30" s="6">
        <v>4.8</v>
      </c>
      <c r="F30" s="6">
        <v>4.9</v>
      </c>
      <c r="G30" s="6">
        <v>6.2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2" s="5" customFormat="1" ht="12.75">
      <c r="A31" s="5" t="s">
        <v>6</v>
      </c>
      <c r="B31" s="5" t="s">
        <v>103</v>
      </c>
      <c r="C31" s="5" t="s">
        <v>105</v>
      </c>
      <c r="E31" s="6">
        <v>8.4</v>
      </c>
      <c r="F31" s="6">
        <v>8.3</v>
      </c>
      <c r="G31" s="6">
        <v>8.4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5:22" s="5" customFormat="1" ht="12.7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3:22" s="5" customFormat="1" ht="12.75">
      <c r="C33" s="10" t="s">
        <v>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5:22" s="5" customFormat="1" ht="12.7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31" s="5" customFormat="1" ht="12.75">
      <c r="B35" s="5" t="s">
        <v>100</v>
      </c>
      <c r="C35" s="5" t="s">
        <v>106</v>
      </c>
      <c r="D35" s="5" t="s">
        <v>101</v>
      </c>
      <c r="E35" s="6">
        <v>1973</v>
      </c>
      <c r="F35" s="6">
        <v>2026</v>
      </c>
      <c r="G35" s="6">
        <v>2037</v>
      </c>
      <c r="H35" s="6">
        <v>1984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5" customFormat="1" ht="12.75">
      <c r="A36" s="5" t="s">
        <v>7</v>
      </c>
      <c r="B36" s="5" t="s">
        <v>102</v>
      </c>
      <c r="C36" s="5" t="s">
        <v>107</v>
      </c>
      <c r="D36" s="5" t="s">
        <v>101</v>
      </c>
      <c r="E36" s="6">
        <v>2270</v>
      </c>
      <c r="F36" s="6">
        <v>2251</v>
      </c>
      <c r="G36" s="6">
        <v>2386</v>
      </c>
      <c r="H36" s="6">
        <v>2363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22" s="5" customFormat="1" ht="12.75">
      <c r="A37" s="5" t="s">
        <v>7</v>
      </c>
      <c r="B37" s="5" t="s">
        <v>102</v>
      </c>
      <c r="C37" s="5" t="s">
        <v>109</v>
      </c>
      <c r="D37" s="5" t="s">
        <v>101</v>
      </c>
      <c r="E37" s="6">
        <v>400</v>
      </c>
      <c r="F37" s="6">
        <v>398</v>
      </c>
      <c r="G37" s="6">
        <v>399</v>
      </c>
      <c r="H37" s="6">
        <v>397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3" s="5" customFormat="1" ht="12.75">
      <c r="A38" s="5" t="s">
        <v>7</v>
      </c>
      <c r="B38" s="5" t="s">
        <v>102</v>
      </c>
      <c r="C38" s="5" t="s">
        <v>111</v>
      </c>
      <c r="D38" s="5" t="s">
        <v>104</v>
      </c>
      <c r="E38" s="6">
        <v>4.8</v>
      </c>
      <c r="F38" s="6">
        <v>4.8</v>
      </c>
      <c r="G38" s="6">
        <v>4.9</v>
      </c>
      <c r="H38" s="6">
        <v>4.8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2" s="5" customFormat="1" ht="12.75">
      <c r="A39" s="5" t="s">
        <v>7</v>
      </c>
      <c r="B39" s="5" t="s">
        <v>103</v>
      </c>
      <c r="C39" s="5" t="s">
        <v>105</v>
      </c>
      <c r="E39" s="6">
        <v>8.61</v>
      </c>
      <c r="F39" s="6">
        <v>8.58</v>
      </c>
      <c r="G39" s="6">
        <v>8.61</v>
      </c>
      <c r="H39" s="6">
        <v>8.62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5:22" s="5" customFormat="1" ht="12.75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3:22" s="5" customFormat="1" ht="12.75">
      <c r="C41" s="10" t="s">
        <v>15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5:22" s="5" customFormat="1" ht="12.7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1" s="5" customFormat="1" ht="12.75">
      <c r="A43" s="5" t="s">
        <v>15</v>
      </c>
      <c r="B43" s="5" t="s">
        <v>100</v>
      </c>
      <c r="C43" s="5" t="s">
        <v>106</v>
      </c>
      <c r="D43" s="5" t="s">
        <v>101</v>
      </c>
      <c r="E43" s="6">
        <v>1936</v>
      </c>
      <c r="F43" s="6">
        <v>2034</v>
      </c>
      <c r="G43" s="6">
        <v>1961</v>
      </c>
      <c r="H43" s="6">
        <v>1964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5" customFormat="1" ht="12.75">
      <c r="A44" s="5" t="s">
        <v>15</v>
      </c>
      <c r="B44" s="5" t="s">
        <v>102</v>
      </c>
      <c r="C44" s="5" t="s">
        <v>107</v>
      </c>
      <c r="D44" s="5" t="s">
        <v>101</v>
      </c>
      <c r="E44" s="6">
        <v>2354</v>
      </c>
      <c r="F44" s="6">
        <v>2317</v>
      </c>
      <c r="G44" s="6">
        <v>2338</v>
      </c>
      <c r="H44" s="6">
        <v>2252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22" s="5" customFormat="1" ht="12.75">
      <c r="A45" s="5" t="s">
        <v>15</v>
      </c>
      <c r="B45" s="5" t="s">
        <v>102</v>
      </c>
      <c r="C45" s="5" t="s">
        <v>109</v>
      </c>
      <c r="D45" s="5" t="s">
        <v>101</v>
      </c>
      <c r="E45" s="6">
        <v>399</v>
      </c>
      <c r="F45" s="6">
        <v>398</v>
      </c>
      <c r="G45" s="6">
        <v>399</v>
      </c>
      <c r="H45" s="6">
        <v>399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s="5" customFormat="1" ht="12.75">
      <c r="A46" s="5" t="s">
        <v>15</v>
      </c>
      <c r="B46" s="5" t="s">
        <v>102</v>
      </c>
      <c r="C46" s="5" t="s">
        <v>111</v>
      </c>
      <c r="D46" s="5" t="s">
        <v>104</v>
      </c>
      <c r="E46" s="6">
        <v>5</v>
      </c>
      <c r="F46" s="6">
        <v>7.5</v>
      </c>
      <c r="G46" s="6">
        <v>5.2</v>
      </c>
      <c r="H46" s="6">
        <v>5.1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2" s="5" customFormat="1" ht="12.75">
      <c r="A47" s="5" t="s">
        <v>15</v>
      </c>
      <c r="B47" s="5" t="s">
        <v>103</v>
      </c>
      <c r="C47" s="5" t="s">
        <v>105</v>
      </c>
      <c r="E47" s="6">
        <v>6.45</v>
      </c>
      <c r="F47" s="6">
        <v>6.79</v>
      </c>
      <c r="G47" s="6">
        <v>6.22</v>
      </c>
      <c r="H47" s="6">
        <v>7.39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5:22" s="5" customFormat="1" ht="12.7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3:22" s="5" customFormat="1" ht="12.75">
      <c r="C49" s="10" t="s">
        <v>16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5:22" s="5" customFormat="1" ht="12.7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31" s="5" customFormat="1" ht="12.75">
      <c r="A51" s="5" t="s">
        <v>16</v>
      </c>
      <c r="B51" s="5" t="s">
        <v>100</v>
      </c>
      <c r="C51" s="5" t="s">
        <v>106</v>
      </c>
      <c r="D51" s="5" t="s">
        <v>101</v>
      </c>
      <c r="E51" s="6">
        <v>1910</v>
      </c>
      <c r="F51" s="6">
        <v>1944</v>
      </c>
      <c r="G51" s="6">
        <v>1951</v>
      </c>
      <c r="H51" s="6">
        <v>1945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5" customFormat="1" ht="12.75">
      <c r="A52" s="5" t="s">
        <v>16</v>
      </c>
      <c r="B52" s="5" t="s">
        <v>102</v>
      </c>
      <c r="C52" s="5" t="s">
        <v>107</v>
      </c>
      <c r="D52" s="5" t="s">
        <v>101</v>
      </c>
      <c r="E52" s="6">
        <v>2464</v>
      </c>
      <c r="F52" s="6">
        <v>2341</v>
      </c>
      <c r="G52" s="6">
        <v>2283</v>
      </c>
      <c r="H52" s="6">
        <v>2340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22" s="5" customFormat="1" ht="12.75">
      <c r="A53" s="5" t="s">
        <v>16</v>
      </c>
      <c r="B53" s="5" t="s">
        <v>102</v>
      </c>
      <c r="C53" s="5" t="s">
        <v>109</v>
      </c>
      <c r="D53" s="5" t="s">
        <v>101</v>
      </c>
      <c r="E53" s="6">
        <v>398</v>
      </c>
      <c r="F53" s="6">
        <v>400</v>
      </c>
      <c r="G53" s="6">
        <v>399</v>
      </c>
      <c r="H53" s="6">
        <v>399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3" s="5" customFormat="1" ht="12.75">
      <c r="A54" s="5" t="s">
        <v>16</v>
      </c>
      <c r="B54" s="5" t="s">
        <v>102</v>
      </c>
      <c r="C54" s="5" t="s">
        <v>111</v>
      </c>
      <c r="D54" s="5" t="s">
        <v>104</v>
      </c>
      <c r="E54" s="6">
        <v>5.6</v>
      </c>
      <c r="F54" s="6">
        <v>5.8</v>
      </c>
      <c r="G54" s="6">
        <v>5.6</v>
      </c>
      <c r="H54" s="6">
        <v>5.8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2" s="5" customFormat="1" ht="12.75">
      <c r="A55" s="5" t="s">
        <v>16</v>
      </c>
      <c r="B55" s="5" t="s">
        <v>103</v>
      </c>
      <c r="C55" s="5" t="s">
        <v>105</v>
      </c>
      <c r="E55" s="6">
        <v>7.95</v>
      </c>
      <c r="F55" s="6">
        <v>6.83</v>
      </c>
      <c r="G55" s="6">
        <v>7.17</v>
      </c>
      <c r="H55" s="6">
        <v>4.71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2004-02-23T16:46:40Z</cp:lastPrinted>
  <dcterms:created xsi:type="dcterms:W3CDTF">2002-05-23T21:45:08Z</dcterms:created>
  <dcterms:modified xsi:type="dcterms:W3CDTF">2004-02-23T16:46:42Z</dcterms:modified>
  <cp:category/>
  <cp:version/>
  <cp:contentType/>
  <cp:contentStatus/>
</cp:coreProperties>
</file>