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285" windowWidth="12600" windowHeight="6750" activeTab="0"/>
  </bookViews>
  <sheets>
    <sheet name="t-34" sheetId="1" r:id="rId1"/>
  </sheets>
  <definedNames>
    <definedName name="_xlnm.Print_Area" localSheetId="0">'t-34'!$C$1:$CL$66</definedName>
    <definedName name="_xlnm.Print_Titles" localSheetId="0">'t-34'!$B:$B,'t-34'!$1:$4</definedName>
    <definedName name="Print_Titles_MI">'t-34'!$1:$4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<sst xmlns="http://schemas.openxmlformats.org/spreadsheetml/2006/main" count="188" uniqueCount="89">
  <si>
    <t xml:space="preserve">                              BY CMAQ, STP, AND OTHER</t>
  </si>
  <si>
    <t>CUMULATIVE</t>
  </si>
  <si>
    <t>% OF</t>
  </si>
  <si>
    <t xml:space="preserve"> STATE</t>
  </si>
  <si>
    <t>CMAQ</t>
  </si>
  <si>
    <t>STP</t>
  </si>
  <si>
    <t>OTHER</t>
  </si>
  <si>
    <t>TOTAL</t>
  </si>
  <si>
    <t xml:space="preserve"> </t>
  </si>
  <si>
    <t xml:space="preserve">TOTAL </t>
  </si>
  <si>
    <t xml:space="preserve">    CMAQ</t>
  </si>
  <si>
    <t xml:space="preserve">    STP</t>
  </si>
  <si>
    <t xml:space="preserve">    OTHER</t>
  </si>
  <si>
    <t xml:space="preserve">   OTHER</t>
  </si>
  <si>
    <t xml:space="preserve">     CMAQ</t>
  </si>
  <si>
    <t xml:space="preserve">     OTHER</t>
  </si>
  <si>
    <t xml:space="preserve">           FY 1998</t>
  </si>
  <si>
    <t xml:space="preserve">             FY 1997</t>
  </si>
  <si>
    <t xml:space="preserve">             FY 1996</t>
  </si>
  <si>
    <t xml:space="preserve">             FY 1995</t>
  </si>
  <si>
    <t xml:space="preserve">             FY 1994</t>
  </si>
  <si>
    <t xml:space="preserve">             FY 1993</t>
  </si>
  <si>
    <t xml:space="preserve">           FY 1992</t>
  </si>
  <si>
    <t>Alabama</t>
  </si>
  <si>
    <t>Alaska</t>
  </si>
  <si>
    <t>Arkansas</t>
  </si>
  <si>
    <t>Arizona</t>
  </si>
  <si>
    <t>California</t>
  </si>
  <si>
    <t>Colorado</t>
  </si>
  <si>
    <t>Connecticut</t>
  </si>
  <si>
    <t>Dist. of Columbia</t>
  </si>
  <si>
    <t>Florida</t>
  </si>
  <si>
    <t>Georgia</t>
  </si>
  <si>
    <t>Hawaii</t>
  </si>
  <si>
    <t>Idaho</t>
  </si>
  <si>
    <t>Illinois</t>
  </si>
  <si>
    <t>Indiana</t>
  </si>
  <si>
    <t>Iowa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</si>
  <si>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</si>
  <si>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</si>
  <si>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</si>
  <si>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</si>
  <si>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</si>
  <si>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</si>
  <si>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</si>
  <si>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</si>
  <si>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</si>
  <si>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</si>
  <si>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</si>
  <si>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</si>
  <si>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</si>
  <si>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</si>
  <si>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</si>
  <si>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</si>
  <si>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Ohio</t>
  </si>
  <si>
    <t>Oklahoma</t>
  </si>
  <si>
    <t>Oregon</t>
  </si>
  <si>
    <t>Pennsylvania</t>
  </si>
  <si>
    <t>Rhode Island</t>
  </si>
  <si>
    <t>Tennessee</t>
  </si>
  <si>
    <t>Texas</t>
  </si>
  <si>
    <t>Utah</t>
  </si>
  <si>
    <t>Vermont</t>
  </si>
  <si>
    <t>Virginia</t>
  </si>
  <si>
    <t>Virgin Islands</t>
  </si>
  <si>
    <t>Washington</t>
  </si>
  <si>
    <t>West Virginia</t>
  </si>
  <si>
    <t>Wisconsin</t>
  </si>
  <si>
    <t>Puerto Rico</t>
  </si>
  <si>
    <t>South Carolina</t>
  </si>
  <si>
    <t xml:space="preserve">           FY 1999</t>
  </si>
  <si>
    <t>Rank</t>
  </si>
  <si>
    <t xml:space="preserve">           FY 2000</t>
  </si>
  <si>
    <t>Mississippi</t>
  </si>
  <si>
    <t xml:space="preserve">               </t>
  </si>
  <si>
    <t xml:space="preserve">           FY 2001</t>
  </si>
  <si>
    <t>Kansas</t>
  </si>
  <si>
    <t xml:space="preserve">           FY 2002</t>
  </si>
  <si>
    <t>Wyoming</t>
  </si>
  <si>
    <t xml:space="preserve">           FY 2003</t>
  </si>
  <si>
    <t xml:space="preserve">           FY 2004</t>
  </si>
  <si>
    <t xml:space="preserve">           FY 2005</t>
  </si>
  <si>
    <t xml:space="preserve">           FY 2006</t>
  </si>
  <si>
    <t xml:space="preserve">              FY 1992 - FY 2006 FLEXIBLE FUND TRANSFERS </t>
  </si>
  <si>
    <t>FY 1992 - 2006</t>
  </si>
  <si>
    <t xml:space="preserve">FY 1992 - FY 2006 FLEXIBLE FUND TRANSFERS </t>
  </si>
  <si>
    <t>BY CMAQ, STP, AND OTHER</t>
  </si>
  <si>
    <t>BY CMAQ. STP, AND OTHER</t>
  </si>
  <si>
    <t>Table H-34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</si>
</sst>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%"/>
    <numFmt numFmtId="166" formatCode="&quot;$&quot;#,##0"/>
  </numFmts>
  <fonts count="11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8"/>
      <name val="Arial"/>
      <family val="0"/>
    </font>
    <font>
      <b/>
      <i/>
      <sz val="18"/>
      <name val="Arial"/>
      <family val="0"/>
    </font>
    <font>
      <b/>
      <i/>
      <sz val="14"/>
      <name val="Arial"/>
      <family val="0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dotted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ck">
        <color indexed="8"/>
      </left>
      <right>
        <color indexed="63"/>
      </right>
      <top style="dotted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5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0" borderId="4" xfId="0" applyBorder="1" applyAlignment="1">
      <alignment/>
    </xf>
    <xf numFmtId="37" fontId="0" fillId="0" borderId="4" xfId="0" applyNumberForma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0" fillId="0" borderId="5" xfId="0" applyBorder="1" applyAlignment="1">
      <alignment/>
    </xf>
    <xf numFmtId="37" fontId="2" fillId="0" borderId="6" xfId="0" applyNumberFormat="1" applyFon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5" fontId="0" fillId="0" borderId="9" xfId="0" applyNumberFormat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7" fontId="2" fillId="0" borderId="11" xfId="0" applyNumberFormat="1" applyFont="1" applyBorder="1" applyAlignment="1" applyProtection="1">
      <alignment/>
      <protection/>
    </xf>
    <xf numFmtId="0" fontId="0" fillId="0" borderId="12" xfId="0" applyBorder="1" applyAlignment="1">
      <alignment/>
    </xf>
    <xf numFmtId="37" fontId="0" fillId="0" borderId="6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37" fontId="0" fillId="0" borderId="11" xfId="0" applyNumberFormat="1" applyBorder="1" applyAlignment="1" applyProtection="1">
      <alignment/>
      <protection/>
    </xf>
    <xf numFmtId="0" fontId="6" fillId="0" borderId="2" xfId="0" applyFont="1" applyBorder="1" applyAlignment="1">
      <alignment horizontal="center"/>
    </xf>
    <xf numFmtId="37" fontId="0" fillId="0" borderId="0" xfId="0" applyNumberFormat="1" applyBorder="1" applyAlignment="1" applyProtection="1">
      <alignment/>
      <protection/>
    </xf>
    <xf numFmtId="0" fontId="0" fillId="0" borderId="13" xfId="0" applyBorder="1" applyAlignment="1">
      <alignment/>
    </xf>
    <xf numFmtId="165" fontId="0" fillId="0" borderId="14" xfId="0" applyNumberFormat="1" applyBorder="1" applyAlignment="1" applyProtection="1">
      <alignment/>
      <protection/>
    </xf>
    <xf numFmtId="165" fontId="0" fillId="0" borderId="15" xfId="0" applyNumberFormat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 applyProtection="1">
      <alignment/>
      <protection/>
    </xf>
    <xf numFmtId="3" fontId="0" fillId="0" borderId="4" xfId="0" applyNumberFormat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166" fontId="0" fillId="0" borderId="0" xfId="0" applyNumberFormat="1" applyBorder="1" applyAlignment="1" applyProtection="1">
      <alignment/>
      <protection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3" fontId="0" fillId="0" borderId="0" xfId="0" applyNumberFormat="1" applyAlignment="1" applyProtection="1">
      <alignment horizontal="center"/>
      <protection/>
    </xf>
    <xf numFmtId="3" fontId="0" fillId="0" borderId="4" xfId="0" applyNumberForma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 horizontal="center"/>
      <protection/>
    </xf>
    <xf numFmtId="0" fontId="0" fillId="0" borderId="21" xfId="0" applyBorder="1" applyAlignment="1">
      <alignment/>
    </xf>
    <xf numFmtId="37" fontId="0" fillId="0" borderId="21" xfId="0" applyNumberFormat="1" applyBorder="1" applyAlignment="1" applyProtection="1">
      <alignment/>
      <protection/>
    </xf>
    <xf numFmtId="3" fontId="0" fillId="0" borderId="21" xfId="0" applyNumberFormat="1" applyBorder="1" applyAlignment="1" applyProtection="1">
      <alignment horizontal="center"/>
      <protection/>
    </xf>
    <xf numFmtId="165" fontId="0" fillId="0" borderId="22" xfId="0" applyNumberFormat="1" applyBorder="1" applyAlignment="1" applyProtection="1">
      <alignment/>
      <protection/>
    </xf>
    <xf numFmtId="3" fontId="0" fillId="0" borderId="21" xfId="0" applyNumberFormat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23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166" fontId="0" fillId="0" borderId="26" xfId="0" applyNumberFormat="1" applyBorder="1" applyAlignment="1" applyProtection="1">
      <alignment/>
      <protection/>
    </xf>
    <xf numFmtId="3" fontId="0" fillId="0" borderId="26" xfId="0" applyNumberFormat="1" applyBorder="1" applyAlignment="1" applyProtection="1">
      <alignment/>
      <protection/>
    </xf>
    <xf numFmtId="3" fontId="0" fillId="0" borderId="27" xfId="0" applyNumberFormat="1" applyBorder="1" applyAlignment="1" applyProtection="1">
      <alignment/>
      <protection/>
    </xf>
    <xf numFmtId="3" fontId="0" fillId="0" borderId="28" xfId="0" applyNumberFormat="1" applyBorder="1" applyAlignment="1" applyProtection="1">
      <alignment/>
      <protection/>
    </xf>
    <xf numFmtId="3" fontId="0" fillId="0" borderId="26" xfId="0" applyNumberFormat="1" applyBorder="1" applyAlignment="1">
      <alignment/>
    </xf>
    <xf numFmtId="0" fontId="0" fillId="0" borderId="0" xfId="0" applyFill="1" applyBorder="1" applyAlignment="1">
      <alignment/>
    </xf>
    <xf numFmtId="5" fontId="0" fillId="0" borderId="0" xfId="0" applyNumberForma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Q71"/>
  <sheetViews>
    <sheetView tabSelected="1" defaultGridColor="0" zoomScale="75" zoomScaleNormal="75" colorId="22" workbookViewId="0" topLeftCell="B1">
      <pane xSplit="1" ySplit="9" topLeftCell="BX36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A50" sqref="CA50"/>
    </sheetView>
  </sheetViews>
  <sheetFormatPr defaultColWidth="9.77734375" defaultRowHeight="15"/>
  <cols>
    <col min="1" max="1" width="1.1171875" style="0" customWidth="1"/>
    <col min="2" max="2" width="17.77734375" style="0" customWidth="1"/>
    <col min="3" max="5" width="14.77734375" style="0" customWidth="1"/>
    <col min="6" max="6" width="15.3359375" style="0" customWidth="1"/>
    <col min="7" max="7" width="4.99609375" style="0" customWidth="1"/>
    <col min="8" max="8" width="6.88671875" style="0" customWidth="1"/>
    <col min="9" max="9" width="14.88671875" style="0" customWidth="1"/>
    <col min="10" max="11" width="14.77734375" style="0" customWidth="1"/>
    <col min="12" max="12" width="14.88671875" style="0" customWidth="1"/>
    <col min="13" max="13" width="6.88671875" style="0" customWidth="1"/>
    <col min="14" max="14" width="14.88671875" style="0" customWidth="1"/>
    <col min="15" max="16" width="14.77734375" style="0" customWidth="1"/>
    <col min="17" max="17" width="14.88671875" style="0" customWidth="1"/>
    <col min="18" max="18" width="6.88671875" style="0" customWidth="1"/>
    <col min="19" max="19" width="14.88671875" style="0" customWidth="1"/>
    <col min="20" max="21" width="14.77734375" style="0" customWidth="1"/>
    <col min="22" max="22" width="14.88671875" style="0" customWidth="1"/>
    <col min="23" max="23" width="6.88671875" style="0" customWidth="1"/>
    <col min="24" max="24" width="14.88671875" style="0" customWidth="1"/>
    <col min="25" max="26" width="14.77734375" style="0" customWidth="1"/>
    <col min="27" max="27" width="14.88671875" style="0" customWidth="1"/>
    <col min="28" max="28" width="6.88671875" style="0" customWidth="1"/>
    <col min="29" max="29" width="14.88671875" style="0" customWidth="1"/>
    <col min="30" max="31" width="14.77734375" style="0" customWidth="1"/>
    <col min="32" max="32" width="14.88671875" style="0" customWidth="1"/>
    <col min="33" max="33" width="6.88671875" style="0" customWidth="1"/>
    <col min="34" max="34" width="14.88671875" style="0" customWidth="1"/>
    <col min="35" max="36" width="14.77734375" style="0" customWidth="1"/>
    <col min="37" max="37" width="14.88671875" style="0" customWidth="1"/>
    <col min="38" max="38" width="6.88671875" style="0" customWidth="1"/>
    <col min="39" max="39" width="14.88671875" style="0" customWidth="1"/>
    <col min="40" max="41" width="14.77734375" style="0" customWidth="1"/>
    <col min="42" max="42" width="14.88671875" style="0" customWidth="1"/>
    <col min="43" max="43" width="6.88671875" style="0" customWidth="1"/>
    <col min="44" max="44" width="14.88671875" style="0" customWidth="1"/>
    <col min="45" max="46" width="14.77734375" style="0" customWidth="1"/>
    <col min="47" max="47" width="14.99609375" style="0" customWidth="1"/>
    <col min="48" max="48" width="6.99609375" style="0" customWidth="1"/>
    <col min="49" max="49" width="14.88671875" style="0" customWidth="1"/>
    <col min="50" max="52" width="14.77734375" style="0" customWidth="1"/>
    <col min="53" max="53" width="6.99609375" style="0" customWidth="1"/>
    <col min="54" max="57" width="14.77734375" style="0" customWidth="1"/>
    <col min="58" max="58" width="6.88671875" style="0" customWidth="1"/>
    <col min="59" max="62" width="14.77734375" style="0" customWidth="1"/>
    <col min="63" max="63" width="6.88671875" style="0" customWidth="1"/>
    <col min="64" max="67" width="14.77734375" style="0" customWidth="1"/>
    <col min="68" max="68" width="6.88671875" style="0" customWidth="1"/>
    <col min="69" max="72" width="14.77734375" style="0" customWidth="1"/>
    <col min="73" max="73" width="6.88671875" style="0" customWidth="1"/>
    <col min="74" max="77" width="14.77734375" style="0" customWidth="1"/>
    <col min="78" max="78" width="6.88671875" style="0" customWidth="1"/>
    <col min="79" max="79" width="12.88671875" style="0" customWidth="1"/>
    <col min="80" max="80" width="11.77734375" style="0" customWidth="1"/>
    <col min="81" max="81" width="12.88671875" style="0" customWidth="1"/>
    <col min="82" max="82" width="14.77734375" style="0" customWidth="1"/>
    <col min="83" max="83" width="6.88671875" style="0" customWidth="1"/>
    <col min="84" max="84" width="2.5546875" style="0" customWidth="1"/>
    <col min="85" max="16384" width="11.4453125" style="0" customWidth="1"/>
  </cols>
  <sheetData>
    <row r="1" spans="25:83" s="73" customFormat="1" ht="15.75">
      <c r="Y1" s="79" t="s">
        <v>88</v>
      </c>
      <c r="Z1" s="80"/>
      <c r="AN1" s="79" t="s">
        <v>88</v>
      </c>
      <c r="AO1" s="79"/>
      <c r="AU1" s="74"/>
      <c r="BC1" s="79" t="s">
        <v>88</v>
      </c>
      <c r="BD1" s="79"/>
      <c r="BJ1" s="74"/>
      <c r="BL1" s="74"/>
      <c r="BR1" s="79" t="s">
        <v>88</v>
      </c>
      <c r="BS1" s="79"/>
      <c r="BV1" s="74"/>
      <c r="CA1" s="79" t="s">
        <v>88</v>
      </c>
      <c r="CB1" s="79"/>
      <c r="CC1" s="79"/>
      <c r="CD1" s="79"/>
      <c r="CE1" s="79"/>
    </row>
    <row r="2" s="73" customFormat="1" ht="15.75">
      <c r="K2" s="73" t="s">
        <v>88</v>
      </c>
    </row>
    <row r="3" spans="2:95" s="66" customFormat="1" ht="23.25">
      <c r="B3" s="67"/>
      <c r="C3" s="76" t="s">
        <v>83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67"/>
      <c r="T3" s="67"/>
      <c r="U3" s="67"/>
      <c r="V3" s="67"/>
      <c r="W3" s="67"/>
      <c r="X3" s="67"/>
      <c r="Y3" s="67" t="s">
        <v>83</v>
      </c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 t="s">
        <v>83</v>
      </c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 t="s">
        <v>83</v>
      </c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 t="s">
        <v>83</v>
      </c>
      <c r="BS3" s="67"/>
      <c r="BT3" s="67"/>
      <c r="BU3" s="67"/>
      <c r="BV3" s="67"/>
      <c r="BW3" s="67"/>
      <c r="BX3" s="67"/>
      <c r="BY3" s="67"/>
      <c r="BZ3" s="67"/>
      <c r="CA3" s="75" t="s">
        <v>85</v>
      </c>
      <c r="CB3" s="75"/>
      <c r="CC3" s="75"/>
      <c r="CD3" s="75"/>
      <c r="CE3" s="75"/>
      <c r="CF3" s="67"/>
      <c r="CK3" s="67"/>
      <c r="CL3" s="67"/>
      <c r="CM3" s="67"/>
      <c r="CN3" s="67"/>
      <c r="CO3" s="67"/>
      <c r="CP3" s="67"/>
      <c r="CQ3" s="67"/>
    </row>
    <row r="4" spans="2:95" s="66" customFormat="1" ht="23.25">
      <c r="B4" s="6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67"/>
      <c r="T4" s="67"/>
      <c r="U4" s="67"/>
      <c r="V4" s="67"/>
      <c r="W4" s="67"/>
      <c r="X4" s="67"/>
      <c r="Y4" s="67" t="s">
        <v>0</v>
      </c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 t="s">
        <v>0</v>
      </c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 t="s">
        <v>0</v>
      </c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 t="s">
        <v>0</v>
      </c>
      <c r="BS4" s="67"/>
      <c r="BT4" s="67"/>
      <c r="BU4" s="67"/>
      <c r="BV4" s="67"/>
      <c r="BW4" s="67"/>
      <c r="BX4" s="67"/>
      <c r="BY4" s="67"/>
      <c r="BZ4" s="67"/>
      <c r="CA4" s="76" t="s">
        <v>86</v>
      </c>
      <c r="CB4" s="76"/>
      <c r="CC4" s="76"/>
      <c r="CD4" s="76"/>
      <c r="CE4" s="76"/>
      <c r="CF4" s="67"/>
      <c r="CK4" s="67"/>
      <c r="CL4" s="67"/>
      <c r="CM4" s="67"/>
      <c r="CN4" s="67"/>
      <c r="CO4" s="67"/>
      <c r="CP4" s="67"/>
      <c r="CQ4" s="67"/>
    </row>
    <row r="5" spans="2:95" s="66" customFormat="1" ht="23.25">
      <c r="B5" s="67"/>
      <c r="C5" s="65"/>
      <c r="D5" s="65"/>
      <c r="E5" s="65"/>
      <c r="F5" s="65"/>
      <c r="G5" s="65"/>
      <c r="H5" s="65"/>
      <c r="I5" s="78" t="s">
        <v>87</v>
      </c>
      <c r="J5" s="78"/>
      <c r="K5" s="78"/>
      <c r="L5" s="78"/>
      <c r="M5" s="78"/>
      <c r="N5" s="65"/>
      <c r="O5" s="65"/>
      <c r="P5" s="65"/>
      <c r="Q5" s="65"/>
      <c r="R5" s="65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5"/>
      <c r="CC5" s="65"/>
      <c r="CD5" s="65"/>
      <c r="CE5" s="65"/>
      <c r="CF5" s="67"/>
      <c r="CK5" s="67"/>
      <c r="CL5" s="67"/>
      <c r="CM5" s="67"/>
      <c r="CN5" s="67"/>
      <c r="CO5" s="67"/>
      <c r="CP5" s="67"/>
      <c r="CQ5" s="67"/>
    </row>
    <row r="6" spans="2:7" s="66" customFormat="1" ht="23.25">
      <c r="B6" s="68"/>
      <c r="C6" s="70"/>
      <c r="D6" s="70"/>
      <c r="E6" s="70"/>
      <c r="F6" s="70"/>
      <c r="G6" s="70"/>
    </row>
    <row r="7" spans="2:85" s="66" customFormat="1" ht="18">
      <c r="B7" s="69"/>
      <c r="C7" s="69"/>
      <c r="D7" s="69"/>
      <c r="E7" s="69"/>
      <c r="F7" s="69"/>
      <c r="G7" s="69"/>
      <c r="BB7" s="69"/>
      <c r="BC7" s="69"/>
      <c r="BD7" s="69"/>
      <c r="BE7" s="69"/>
      <c r="BG7" s="69"/>
      <c r="BH7" s="69"/>
      <c r="BI7" s="69"/>
      <c r="BJ7" s="69"/>
      <c r="BV7" s="69"/>
      <c r="BW7" s="69"/>
      <c r="BX7" s="69"/>
      <c r="BY7" s="69"/>
      <c r="CA7" s="71"/>
      <c r="CB7" s="71"/>
      <c r="CC7" s="71"/>
      <c r="CD7" s="71"/>
      <c r="CG7" s="72"/>
    </row>
    <row r="8" spans="2:85" ht="23.25">
      <c r="B8" s="2"/>
      <c r="C8" s="3"/>
      <c r="D8" s="4" t="s">
        <v>84</v>
      </c>
      <c r="E8" s="5"/>
      <c r="F8" s="26" t="s">
        <v>1</v>
      </c>
      <c r="G8" s="26"/>
      <c r="H8" s="40" t="s">
        <v>2</v>
      </c>
      <c r="I8" s="52"/>
      <c r="J8" s="4" t="s">
        <v>82</v>
      </c>
      <c r="K8" s="4"/>
      <c r="L8" s="4"/>
      <c r="M8" s="40" t="s">
        <v>2</v>
      </c>
      <c r="N8" s="52"/>
      <c r="O8" s="4" t="s">
        <v>81</v>
      </c>
      <c r="P8" s="4"/>
      <c r="Q8" s="4"/>
      <c r="R8" s="40" t="s">
        <v>2</v>
      </c>
      <c r="S8" s="52"/>
      <c r="T8" s="4" t="s">
        <v>80</v>
      </c>
      <c r="U8" s="4"/>
      <c r="V8" s="4"/>
      <c r="W8" s="40" t="s">
        <v>2</v>
      </c>
      <c r="X8" s="52"/>
      <c r="Y8" s="4" t="s">
        <v>79</v>
      </c>
      <c r="Z8" s="4"/>
      <c r="AA8" s="4"/>
      <c r="AB8" s="40" t="s">
        <v>2</v>
      </c>
      <c r="AC8" s="52"/>
      <c r="AD8" s="4" t="s">
        <v>77</v>
      </c>
      <c r="AE8" s="4"/>
      <c r="AF8" s="4"/>
      <c r="AG8" s="40" t="s">
        <v>2</v>
      </c>
      <c r="AH8" s="52"/>
      <c r="AI8" s="4" t="s">
        <v>75</v>
      </c>
      <c r="AJ8" s="4"/>
      <c r="AK8" s="4"/>
      <c r="AL8" s="40" t="s">
        <v>2</v>
      </c>
      <c r="AM8" s="52"/>
      <c r="AN8" s="4" t="s">
        <v>72</v>
      </c>
      <c r="AO8" s="4"/>
      <c r="AP8" s="4"/>
      <c r="AQ8" s="40" t="s">
        <v>2</v>
      </c>
      <c r="AR8" s="4"/>
      <c r="AS8" s="4" t="s">
        <v>70</v>
      </c>
      <c r="AT8" s="4"/>
      <c r="AU8" s="4"/>
      <c r="AV8" s="40" t="s">
        <v>2</v>
      </c>
      <c r="AW8" s="4"/>
      <c r="AX8" s="4" t="s">
        <v>16</v>
      </c>
      <c r="AY8" s="4"/>
      <c r="AZ8" s="4"/>
      <c r="BA8" s="40" t="s">
        <v>2</v>
      </c>
      <c r="BB8" s="4"/>
      <c r="BC8" s="4" t="s">
        <v>17</v>
      </c>
      <c r="BD8" s="4"/>
      <c r="BE8" s="4"/>
      <c r="BF8" s="40" t="s">
        <v>2</v>
      </c>
      <c r="BG8" s="4"/>
      <c r="BH8" s="4" t="s">
        <v>18</v>
      </c>
      <c r="BI8" s="4"/>
      <c r="BJ8" s="4"/>
      <c r="BK8" s="40" t="s">
        <v>2</v>
      </c>
      <c r="BL8" s="4"/>
      <c r="BM8" s="4" t="s">
        <v>19</v>
      </c>
      <c r="BN8" s="4"/>
      <c r="BO8" s="4"/>
      <c r="BP8" s="40" t="s">
        <v>2</v>
      </c>
      <c r="BQ8" s="3"/>
      <c r="BR8" s="4" t="s">
        <v>20</v>
      </c>
      <c r="BS8" s="4"/>
      <c r="BT8" s="4"/>
      <c r="BU8" s="40" t="s">
        <v>2</v>
      </c>
      <c r="BV8" s="3"/>
      <c r="BW8" s="4" t="s">
        <v>21</v>
      </c>
      <c r="BX8" s="4"/>
      <c r="BY8" s="3"/>
      <c r="BZ8" s="40" t="s">
        <v>2</v>
      </c>
      <c r="CA8" s="3"/>
      <c r="CB8" s="4" t="s">
        <v>22</v>
      </c>
      <c r="CC8" s="4"/>
      <c r="CD8" s="3"/>
      <c r="CE8" s="40" t="s">
        <v>2</v>
      </c>
      <c r="CG8" s="51"/>
    </row>
    <row r="9" spans="2:83" ht="21" thickBot="1">
      <c r="B9" s="37" t="s">
        <v>3</v>
      </c>
      <c r="C9" s="38" t="s">
        <v>4</v>
      </c>
      <c r="D9" s="38" t="s">
        <v>5</v>
      </c>
      <c r="E9" s="38" t="s">
        <v>6</v>
      </c>
      <c r="F9" s="38" t="s">
        <v>7</v>
      </c>
      <c r="G9" s="39" t="s">
        <v>71</v>
      </c>
      <c r="H9" s="41" t="s">
        <v>7</v>
      </c>
      <c r="I9" s="53" t="s">
        <v>10</v>
      </c>
      <c r="J9" s="38" t="s">
        <v>11</v>
      </c>
      <c r="K9" s="38" t="s">
        <v>12</v>
      </c>
      <c r="L9" s="38" t="s">
        <v>7</v>
      </c>
      <c r="M9" s="41" t="s">
        <v>7</v>
      </c>
      <c r="N9" s="53" t="s">
        <v>10</v>
      </c>
      <c r="O9" s="38" t="s">
        <v>11</v>
      </c>
      <c r="P9" s="38" t="s">
        <v>12</v>
      </c>
      <c r="Q9" s="38" t="s">
        <v>7</v>
      </c>
      <c r="R9" s="41" t="s">
        <v>7</v>
      </c>
      <c r="S9" s="53" t="s">
        <v>10</v>
      </c>
      <c r="T9" s="38" t="s">
        <v>11</v>
      </c>
      <c r="U9" s="38" t="s">
        <v>12</v>
      </c>
      <c r="V9" s="38" t="s">
        <v>7</v>
      </c>
      <c r="W9" s="41" t="s">
        <v>7</v>
      </c>
      <c r="X9" s="53" t="s">
        <v>10</v>
      </c>
      <c r="Y9" s="38" t="s">
        <v>11</v>
      </c>
      <c r="Z9" s="38" t="s">
        <v>12</v>
      </c>
      <c r="AA9" s="38" t="s">
        <v>7</v>
      </c>
      <c r="AB9" s="41" t="s">
        <v>7</v>
      </c>
      <c r="AC9" s="53" t="s">
        <v>10</v>
      </c>
      <c r="AD9" s="38" t="s">
        <v>11</v>
      </c>
      <c r="AE9" s="38" t="s">
        <v>12</v>
      </c>
      <c r="AF9" s="38" t="s">
        <v>7</v>
      </c>
      <c r="AG9" s="41" t="s">
        <v>7</v>
      </c>
      <c r="AH9" s="53" t="s">
        <v>10</v>
      </c>
      <c r="AI9" s="38" t="s">
        <v>11</v>
      </c>
      <c r="AJ9" s="38" t="s">
        <v>12</v>
      </c>
      <c r="AK9" s="38" t="s">
        <v>7</v>
      </c>
      <c r="AL9" s="41" t="s">
        <v>7</v>
      </c>
      <c r="AM9" s="53" t="s">
        <v>10</v>
      </c>
      <c r="AN9" s="38" t="s">
        <v>11</v>
      </c>
      <c r="AO9" s="38" t="s">
        <v>12</v>
      </c>
      <c r="AP9" s="38" t="s">
        <v>7</v>
      </c>
      <c r="AQ9" s="41" t="s">
        <v>7</v>
      </c>
      <c r="AR9" s="38" t="s">
        <v>10</v>
      </c>
      <c r="AS9" s="38" t="s">
        <v>11</v>
      </c>
      <c r="AT9" s="38" t="s">
        <v>12</v>
      </c>
      <c r="AU9" s="38" t="s">
        <v>7</v>
      </c>
      <c r="AV9" s="41" t="s">
        <v>7</v>
      </c>
      <c r="AW9" s="38" t="s">
        <v>10</v>
      </c>
      <c r="AX9" s="38" t="s">
        <v>11</v>
      </c>
      <c r="AY9" s="38" t="s">
        <v>12</v>
      </c>
      <c r="AZ9" s="38" t="s">
        <v>7</v>
      </c>
      <c r="BA9" s="41" t="s">
        <v>7</v>
      </c>
      <c r="BB9" s="38" t="s">
        <v>10</v>
      </c>
      <c r="BC9" s="38" t="s">
        <v>11</v>
      </c>
      <c r="BD9" s="38" t="s">
        <v>12</v>
      </c>
      <c r="BE9" s="38" t="s">
        <v>7</v>
      </c>
      <c r="BF9" s="41" t="s">
        <v>7</v>
      </c>
      <c r="BG9" s="38" t="s">
        <v>10</v>
      </c>
      <c r="BH9" s="38" t="s">
        <v>11</v>
      </c>
      <c r="BI9" s="38" t="s">
        <v>12</v>
      </c>
      <c r="BJ9" s="38" t="s">
        <v>7</v>
      </c>
      <c r="BK9" s="41" t="s">
        <v>7</v>
      </c>
      <c r="BL9" s="38" t="s">
        <v>10</v>
      </c>
      <c r="BM9" s="38" t="s">
        <v>11</v>
      </c>
      <c r="BN9" s="38" t="s">
        <v>12</v>
      </c>
      <c r="BO9" s="38" t="s">
        <v>7</v>
      </c>
      <c r="BP9" s="41" t="s">
        <v>7</v>
      </c>
      <c r="BQ9" s="38" t="s">
        <v>10</v>
      </c>
      <c r="BR9" s="38" t="s">
        <v>11</v>
      </c>
      <c r="BS9" s="38" t="s">
        <v>12</v>
      </c>
      <c r="BT9" s="38" t="s">
        <v>7</v>
      </c>
      <c r="BU9" s="41" t="s">
        <v>7</v>
      </c>
      <c r="BV9" s="38" t="s">
        <v>10</v>
      </c>
      <c r="BW9" s="38" t="s">
        <v>11</v>
      </c>
      <c r="BX9" s="38" t="s">
        <v>13</v>
      </c>
      <c r="BY9" s="38" t="s">
        <v>7</v>
      </c>
      <c r="BZ9" s="41" t="s">
        <v>7</v>
      </c>
      <c r="CA9" s="38" t="s">
        <v>14</v>
      </c>
      <c r="CB9" s="38" t="s">
        <v>11</v>
      </c>
      <c r="CC9" s="38" t="s">
        <v>15</v>
      </c>
      <c r="CD9" s="38" t="s">
        <v>7</v>
      </c>
      <c r="CE9" s="41" t="s">
        <v>7</v>
      </c>
    </row>
    <row r="10" spans="2:83" ht="15.75">
      <c r="B10" s="6"/>
      <c r="C10" s="7"/>
      <c r="D10" s="7"/>
      <c r="E10" s="7"/>
      <c r="F10" s="7"/>
      <c r="G10" s="7"/>
      <c r="H10" s="28"/>
      <c r="I10" s="6"/>
      <c r="J10" s="6"/>
      <c r="K10" s="6"/>
      <c r="L10" s="6"/>
      <c r="M10" s="28"/>
      <c r="N10" s="6"/>
      <c r="O10" s="6"/>
      <c r="P10" s="6"/>
      <c r="Q10" s="6"/>
      <c r="R10" s="28"/>
      <c r="S10" s="6"/>
      <c r="T10" s="6"/>
      <c r="U10" s="6"/>
      <c r="V10" s="6"/>
      <c r="W10" s="28"/>
      <c r="X10" s="6"/>
      <c r="Y10" s="6"/>
      <c r="Z10" s="6"/>
      <c r="AA10" s="6"/>
      <c r="AB10" s="28"/>
      <c r="AC10" s="6"/>
      <c r="AD10" s="6"/>
      <c r="AE10" s="6"/>
      <c r="AF10" s="6"/>
      <c r="AG10" s="28"/>
      <c r="AH10" s="6"/>
      <c r="AI10" s="6"/>
      <c r="AJ10" s="6"/>
      <c r="AK10" s="6"/>
      <c r="AL10" s="6"/>
      <c r="AM10" s="54"/>
      <c r="AN10" s="6"/>
      <c r="AO10" s="6"/>
      <c r="AP10" s="7"/>
      <c r="AQ10" s="28"/>
      <c r="AR10" s="6"/>
      <c r="AS10" s="6"/>
      <c r="AT10" s="6"/>
      <c r="AU10" s="7"/>
      <c r="AV10" s="28"/>
      <c r="AW10" s="7"/>
      <c r="AX10" s="7"/>
      <c r="AY10" s="7"/>
      <c r="AZ10" s="7"/>
      <c r="BA10" s="28"/>
      <c r="BB10" s="7"/>
      <c r="BC10" s="7"/>
      <c r="BD10" s="7"/>
      <c r="BE10" s="7"/>
      <c r="BF10" s="28"/>
      <c r="BG10" s="7"/>
      <c r="BH10" s="7"/>
      <c r="BI10" s="7"/>
      <c r="BJ10" s="7"/>
      <c r="BK10" s="28"/>
      <c r="BL10" s="6"/>
      <c r="BM10" s="6"/>
      <c r="BN10" s="6"/>
      <c r="BO10" s="6"/>
      <c r="BP10" s="28"/>
      <c r="BQ10" s="6"/>
      <c r="BR10" s="6"/>
      <c r="BS10" s="6"/>
      <c r="BT10" s="6"/>
      <c r="BU10" s="28"/>
      <c r="BV10" s="7"/>
      <c r="BW10" s="7"/>
      <c r="BX10" s="7"/>
      <c r="BY10" s="7"/>
      <c r="BZ10" s="28"/>
      <c r="CA10" s="7"/>
      <c r="CB10" s="7"/>
      <c r="CC10" s="7"/>
      <c r="CD10" s="6"/>
      <c r="CE10" s="28"/>
    </row>
    <row r="11" spans="2:83" ht="15">
      <c r="B11" t="s">
        <v>23</v>
      </c>
      <c r="C11" s="8">
        <f aca="true" t="shared" si="0" ref="C11:C42">CA11+BV11+BQ11+BL11+BG11+BB11+AW11+AR11+AM11+AH11+AC11+X11+S11+N11+I11</f>
        <v>16522988</v>
      </c>
      <c r="D11" s="8">
        <f aca="true" t="shared" si="1" ref="D11:D42">CB11+BW11+BR11+BM11+BH11+BC11+AX11+AS11+AN11+AI11+AD11+Y11+T11+O11+J11</f>
        <v>13447483</v>
      </c>
      <c r="E11" s="8">
        <f aca="true" t="shared" si="2" ref="E11:E42">CC11+BX11+BS11+BN11+BI11+BD11+AY11+AT11+AO11+AJ11+AE11+Z11+U11+P11+K11</f>
        <v>0</v>
      </c>
      <c r="F11" s="8">
        <f>SUM(C11:E11)</f>
        <v>29970471</v>
      </c>
      <c r="G11" s="42">
        <f>RANK(F11,$F$11:$F$60,0)</f>
        <v>34</v>
      </c>
      <c r="H11" s="29">
        <f aca="true" t="shared" si="3" ref="H11:H59">F11/F$63</f>
        <v>0.002279742067719406</v>
      </c>
      <c r="I11" s="36">
        <v>2800000</v>
      </c>
      <c r="J11" s="36">
        <v>134749</v>
      </c>
      <c r="K11" s="36"/>
      <c r="L11" s="64">
        <f>SUM(I11:K11)</f>
        <v>2934749</v>
      </c>
      <c r="M11" s="29">
        <f aca="true" t="shared" si="4" ref="M11:M60">L11/L$63</f>
        <v>0.00217623716242099</v>
      </c>
      <c r="N11" s="36">
        <v>2322524</v>
      </c>
      <c r="O11" s="36"/>
      <c r="P11" s="36"/>
      <c r="Q11" s="64">
        <f aca="true" t="shared" si="5" ref="Q11:Q60">SUM(N11:P11)</f>
        <v>2322524</v>
      </c>
      <c r="R11" s="29">
        <f aca="true" t="shared" si="6" ref="R11:R60">Q11/Q$63</f>
        <v>0.002404834476440908</v>
      </c>
      <c r="S11" s="36">
        <v>226000</v>
      </c>
      <c r="T11" s="36">
        <v>930000</v>
      </c>
      <c r="U11" s="36"/>
      <c r="V11" s="64">
        <f>SUM(S11:U11)</f>
        <v>1156000</v>
      </c>
      <c r="W11" s="29">
        <f aca="true" t="shared" si="7" ref="W11:W59">V11/V$63</f>
        <v>0.0011785137407825813</v>
      </c>
      <c r="X11" s="36">
        <v>662400</v>
      </c>
      <c r="Y11" s="36">
        <v>2600000</v>
      </c>
      <c r="Z11" s="36"/>
      <c r="AA11" s="64">
        <f>SUM(X11:Z11)</f>
        <v>3262400</v>
      </c>
      <c r="AB11" s="29">
        <f aca="true" t="shared" si="8" ref="AB11:AB59">AA11/AA$63</f>
        <v>0.003234700643794069</v>
      </c>
      <c r="AC11" s="36">
        <v>1113442</v>
      </c>
      <c r="AD11" s="36">
        <v>2600000</v>
      </c>
      <c r="AE11" s="36"/>
      <c r="AF11" s="9">
        <f>SUM(AC11:AE11)</f>
        <v>3713442</v>
      </c>
      <c r="AG11" s="29">
        <f aca="true" t="shared" si="9" ref="AG11:AG60">AF11/AF$63</f>
        <v>0.003323121337255794</v>
      </c>
      <c r="AH11" s="36">
        <v>4863622</v>
      </c>
      <c r="AI11" s="36">
        <v>500000</v>
      </c>
      <c r="AJ11" s="36"/>
      <c r="AK11" s="9">
        <f>SUM(AH11:AJ11)</f>
        <v>5363622</v>
      </c>
      <c r="AL11" s="29">
        <f aca="true" t="shared" si="10" ref="AL11:AL59">AK11/AK$63</f>
        <v>0.004348713319143594</v>
      </c>
      <c r="AM11" s="55">
        <v>2000000</v>
      </c>
      <c r="AN11" s="36">
        <v>500000</v>
      </c>
      <c r="AO11" s="36"/>
      <c r="AP11" s="9">
        <f>SUM(AM11:AO11)</f>
        <v>2500000</v>
      </c>
      <c r="AQ11" s="29">
        <f aca="true" t="shared" si="11" ref="AQ11:AQ20">AP11/AP$63</f>
        <v>0.00156327914418776</v>
      </c>
      <c r="AR11" s="36"/>
      <c r="AS11" s="36"/>
      <c r="AT11" s="36"/>
      <c r="AU11" s="8"/>
      <c r="AV11" s="29"/>
      <c r="AW11" s="8">
        <v>1000000</v>
      </c>
      <c r="AX11" s="8">
        <v>600000</v>
      </c>
      <c r="AY11" s="8"/>
      <c r="AZ11" s="8">
        <f>SUM(AW11:AY11)</f>
        <v>1600000</v>
      </c>
      <c r="BA11" s="29">
        <f>AZ11/AZ$63</f>
        <v>0.0034240164912275875</v>
      </c>
      <c r="BB11" s="8"/>
      <c r="BC11" s="8">
        <v>1000000</v>
      </c>
      <c r="BD11" s="8"/>
      <c r="BE11" s="8">
        <f>SUM(BB11:BD11)</f>
        <v>1000000</v>
      </c>
      <c r="BF11" s="29">
        <f>BE11/BE$63</f>
        <v>0.002034220929765941</v>
      </c>
      <c r="BG11" s="8"/>
      <c r="BH11" s="8"/>
      <c r="BI11" s="8"/>
      <c r="BJ11" s="8"/>
      <c r="BK11" s="29"/>
      <c r="BL11" s="8"/>
      <c r="BM11" s="8">
        <v>120000</v>
      </c>
      <c r="BN11" s="8"/>
      <c r="BO11" s="8">
        <f>SUM(BL11:BN11)</f>
        <v>120000</v>
      </c>
      <c r="BP11" s="29">
        <f>BO11/BO$63</f>
        <v>0.00014965654272414437</v>
      </c>
      <c r="BQ11" s="8"/>
      <c r="BR11" s="8">
        <v>1169258</v>
      </c>
      <c r="BS11" s="8"/>
      <c r="BT11" s="8">
        <f aca="true" t="shared" si="12" ref="BT11:BT24">SUM(BQ11:BS11)</f>
        <v>1169258</v>
      </c>
      <c r="BU11" s="29">
        <f aca="true" t="shared" si="13" ref="BU11:BU24">BT11/BT$63</f>
        <v>0.0019178136533984334</v>
      </c>
      <c r="BV11" s="8">
        <v>1535000</v>
      </c>
      <c r="BW11" s="8">
        <v>2792000</v>
      </c>
      <c r="BX11" s="8"/>
      <c r="BY11" s="8">
        <f>SUM(BV11:BX11)</f>
        <v>4327000</v>
      </c>
      <c r="BZ11" s="29">
        <f>BY11/BY$63</f>
        <v>0.009222848019091786</v>
      </c>
      <c r="CA11" s="8"/>
      <c r="CB11" s="8">
        <v>501476</v>
      </c>
      <c r="CC11" s="8"/>
      <c r="CD11" s="8">
        <f>SUM(CA11:CC11)</f>
        <v>501476</v>
      </c>
      <c r="CE11" s="29">
        <f>CD11/CD$63</f>
        <v>0.0016510998907696586</v>
      </c>
    </row>
    <row r="12" spans="2:83" ht="15">
      <c r="B12" t="s">
        <v>24</v>
      </c>
      <c r="C12" s="27">
        <f t="shared" si="0"/>
        <v>13353056</v>
      </c>
      <c r="D12" s="27">
        <f t="shared" si="1"/>
        <v>29019826</v>
      </c>
      <c r="E12" s="27">
        <f t="shared" si="2"/>
        <v>8749697</v>
      </c>
      <c r="F12" s="9">
        <f aca="true" t="shared" si="14" ref="F12:F60">SUM(C12:E12)</f>
        <v>51122579</v>
      </c>
      <c r="G12" s="42">
        <f aca="true" t="shared" si="15" ref="G12:G60">RANK(F12,$F$11:$F$60,0)</f>
        <v>29</v>
      </c>
      <c r="H12" s="29">
        <f t="shared" si="3"/>
        <v>0.0038887041166823398</v>
      </c>
      <c r="I12" s="33">
        <v>1441840</v>
      </c>
      <c r="J12" s="33">
        <v>318400</v>
      </c>
      <c r="K12" s="33">
        <v>5859309</v>
      </c>
      <c r="L12" s="63">
        <f aca="true" t="shared" si="16" ref="L12:L60">SUM(I12:K12)</f>
        <v>7619549</v>
      </c>
      <c r="M12" s="29">
        <f t="shared" si="4"/>
        <v>0.005650209164288903</v>
      </c>
      <c r="N12" s="33">
        <v>559470</v>
      </c>
      <c r="O12" s="33">
        <v>1102062</v>
      </c>
      <c r="P12" s="33"/>
      <c r="Q12" s="63">
        <f t="shared" si="5"/>
        <v>1661532</v>
      </c>
      <c r="R12" s="29">
        <f t="shared" si="6"/>
        <v>0.001720416855675039</v>
      </c>
      <c r="S12" s="33">
        <v>946088</v>
      </c>
      <c r="T12" s="33">
        <v>2633497</v>
      </c>
      <c r="U12" s="33"/>
      <c r="V12" s="63">
        <f>SUM(S12:U12)</f>
        <v>3579585</v>
      </c>
      <c r="W12" s="29">
        <f t="shared" si="7"/>
        <v>0.0036492994020754467</v>
      </c>
      <c r="X12" s="33"/>
      <c r="Y12" s="33">
        <v>2381484</v>
      </c>
      <c r="Z12" s="33"/>
      <c r="AA12" s="63">
        <f>SUM(X12:Z12)</f>
        <v>2381484</v>
      </c>
      <c r="AB12" s="29">
        <f t="shared" si="8"/>
        <v>0.0023612640473226077</v>
      </c>
      <c r="AC12" s="33">
        <v>1284820</v>
      </c>
      <c r="AD12" s="33">
        <v>11276310</v>
      </c>
      <c r="AE12" s="33">
        <v>2642000</v>
      </c>
      <c r="AF12" s="9">
        <f>SUM(AC12:AE12)</f>
        <v>15203130</v>
      </c>
      <c r="AG12" s="29">
        <f t="shared" si="9"/>
        <v>0.013605125836373284</v>
      </c>
      <c r="AH12" s="33"/>
      <c r="AI12" s="33">
        <v>2531707</v>
      </c>
      <c r="AJ12" s="33"/>
      <c r="AK12" s="9">
        <f>SUM(AH12:AJ12)</f>
        <v>2531707</v>
      </c>
      <c r="AL12" s="29">
        <f t="shared" si="10"/>
        <v>0.0020526554539207036</v>
      </c>
      <c r="AM12" s="56"/>
      <c r="AN12" s="33">
        <v>227425</v>
      </c>
      <c r="AO12" s="33"/>
      <c r="AP12" s="9">
        <f>SUM(AM12:AO12)</f>
        <v>227425</v>
      </c>
      <c r="AQ12" s="29">
        <f t="shared" si="11"/>
        <v>0.00014221150374676053</v>
      </c>
      <c r="AR12" s="33"/>
      <c r="AS12" s="33">
        <v>2912425</v>
      </c>
      <c r="AT12" s="33"/>
      <c r="AU12" s="9">
        <f>SUM(AR12:AT12)</f>
        <v>2912425</v>
      </c>
      <c r="AV12" s="29">
        <f>AU12/AU$63</f>
        <v>0.00300494207615287</v>
      </c>
      <c r="AW12" s="9">
        <v>227400</v>
      </c>
      <c r="AX12" s="9">
        <v>1136200</v>
      </c>
      <c r="AY12" s="9"/>
      <c r="AZ12" s="9">
        <f>SUM(AW12:AY12)</f>
        <v>1363600</v>
      </c>
      <c r="BA12" s="29">
        <f>AZ12/AZ$63</f>
        <v>0.0029181180546487113</v>
      </c>
      <c r="BB12" s="9">
        <v>3002010</v>
      </c>
      <c r="BC12" s="9">
        <v>1355453</v>
      </c>
      <c r="BD12" s="9"/>
      <c r="BE12" s="9">
        <f>SUM(BB12:BD12)</f>
        <v>4357463</v>
      </c>
      <c r="BF12" s="29">
        <f>BE12/BE$63</f>
        <v>0.008864042435280687</v>
      </c>
      <c r="BG12" s="9">
        <v>909700</v>
      </c>
      <c r="BH12" s="9">
        <v>227425</v>
      </c>
      <c r="BI12" s="9"/>
      <c r="BJ12" s="8">
        <f>SUM(BG12:BI12)</f>
        <v>1137125</v>
      </c>
      <c r="BK12" s="29">
        <f>BJ12/BJ$63</f>
        <v>0.0014576183771541178</v>
      </c>
      <c r="BL12" s="9">
        <v>3014746</v>
      </c>
      <c r="BM12" s="9">
        <v>120000</v>
      </c>
      <c r="BN12" s="9"/>
      <c r="BO12" s="9">
        <f>SUM(BL12:BN12)</f>
        <v>3134746</v>
      </c>
      <c r="BP12" s="29">
        <f>BO12/BO$63</f>
        <v>0.003909460405652839</v>
      </c>
      <c r="BQ12" s="9"/>
      <c r="BR12" s="9">
        <v>2797438</v>
      </c>
      <c r="BS12" s="9"/>
      <c r="BT12" s="9">
        <f t="shared" si="12"/>
        <v>2797438</v>
      </c>
      <c r="BU12" s="29">
        <f t="shared" si="13"/>
        <v>0.0045883498688361396</v>
      </c>
      <c r="BV12" s="9">
        <v>1966982</v>
      </c>
      <c r="BW12" s="9"/>
      <c r="BX12" s="9"/>
      <c r="BY12" s="9">
        <f>SUM(BV12:BX12)</f>
        <v>1966982</v>
      </c>
      <c r="BZ12" s="29">
        <f>BY12/BY$63</f>
        <v>0.004192552817723411</v>
      </c>
      <c r="CA12" s="9"/>
      <c r="CB12" s="9"/>
      <c r="CC12" s="9">
        <v>248388</v>
      </c>
      <c r="CD12" s="9">
        <f>SUM(CA12:CC12)</f>
        <v>248388</v>
      </c>
      <c r="CE12" s="29">
        <f>CD12/CD$63</f>
        <v>0.0008178126164931003</v>
      </c>
    </row>
    <row r="13" spans="2:83" ht="15">
      <c r="B13" t="s">
        <v>25</v>
      </c>
      <c r="C13" s="27">
        <f t="shared" si="0"/>
        <v>0</v>
      </c>
      <c r="D13" s="27">
        <f t="shared" si="1"/>
        <v>9560354</v>
      </c>
      <c r="E13" s="27">
        <f t="shared" si="2"/>
        <v>1876342</v>
      </c>
      <c r="F13" s="9">
        <f t="shared" si="14"/>
        <v>11436696</v>
      </c>
      <c r="G13" s="42">
        <f t="shared" si="15"/>
        <v>41</v>
      </c>
      <c r="H13" s="29">
        <f t="shared" si="3"/>
        <v>0.0008699468549199063</v>
      </c>
      <c r="I13" s="33"/>
      <c r="J13" s="33"/>
      <c r="K13" s="33"/>
      <c r="L13" s="63">
        <f t="shared" si="16"/>
        <v>0</v>
      </c>
      <c r="M13" s="29">
        <f t="shared" si="4"/>
        <v>0</v>
      </c>
      <c r="N13" s="33"/>
      <c r="O13" s="33"/>
      <c r="P13" s="33"/>
      <c r="Q13" s="63">
        <f t="shared" si="5"/>
        <v>0</v>
      </c>
      <c r="R13" s="29">
        <f t="shared" si="6"/>
        <v>0</v>
      </c>
      <c r="S13" s="33"/>
      <c r="T13" s="33"/>
      <c r="U13" s="33">
        <v>133458</v>
      </c>
      <c r="V13" s="63">
        <f>SUM(S13:U13)</f>
        <v>133458</v>
      </c>
      <c r="W13" s="29">
        <f t="shared" si="7"/>
        <v>0.00013605716852712954</v>
      </c>
      <c r="X13" s="33"/>
      <c r="Y13" s="33">
        <v>1940000</v>
      </c>
      <c r="Z13" s="33">
        <v>253795</v>
      </c>
      <c r="AA13" s="63">
        <f>SUM(X13:Z13)</f>
        <v>2193795</v>
      </c>
      <c r="AB13" s="29">
        <f t="shared" si="8"/>
        <v>0.0021751686178433697</v>
      </c>
      <c r="AC13" s="33"/>
      <c r="AD13" s="33">
        <v>1360000</v>
      </c>
      <c r="AE13" s="33">
        <v>343520</v>
      </c>
      <c r="AF13" s="9">
        <f>SUM(AC13:AE13)</f>
        <v>1703520</v>
      </c>
      <c r="AG13" s="29">
        <f t="shared" si="9"/>
        <v>0.0015244626576750061</v>
      </c>
      <c r="AH13" s="33"/>
      <c r="AI13" s="33">
        <v>1800000</v>
      </c>
      <c r="AJ13" s="33">
        <v>349878</v>
      </c>
      <c r="AK13" s="9">
        <f>SUM(AH13:AJ13)</f>
        <v>2149878</v>
      </c>
      <c r="AL13" s="29">
        <f t="shared" si="10"/>
        <v>0.001743076431026234</v>
      </c>
      <c r="AM13" s="56"/>
      <c r="AN13" s="33">
        <v>965354</v>
      </c>
      <c r="AO13" s="33">
        <v>795691</v>
      </c>
      <c r="AP13" s="9">
        <f>SUM(AM13:AO13)</f>
        <v>1761045</v>
      </c>
      <c r="AQ13" s="29">
        <f t="shared" si="11"/>
        <v>0.0011012019681904536</v>
      </c>
      <c r="AR13" s="33"/>
      <c r="AS13" s="33"/>
      <c r="AT13" s="33"/>
      <c r="AU13" s="9"/>
      <c r="AV13" s="29"/>
      <c r="AX13" s="9"/>
      <c r="AY13" s="9"/>
      <c r="AZ13" s="9"/>
      <c r="BA13" s="29"/>
      <c r="BC13" s="9"/>
      <c r="BD13" s="9"/>
      <c r="BE13" s="9"/>
      <c r="BF13" s="29"/>
      <c r="BH13" s="9"/>
      <c r="BI13" s="9"/>
      <c r="BJ13" s="9"/>
      <c r="BK13" s="29"/>
      <c r="BL13" s="9"/>
      <c r="BM13" s="9"/>
      <c r="BN13" s="9"/>
      <c r="BO13" s="9"/>
      <c r="BP13" s="29"/>
      <c r="BQ13" s="9"/>
      <c r="BR13" s="9">
        <v>3495000</v>
      </c>
      <c r="BS13" s="9"/>
      <c r="BT13" s="9">
        <f t="shared" si="12"/>
        <v>3495000</v>
      </c>
      <c r="BU13" s="29">
        <f t="shared" si="13"/>
        <v>0.005732489081646245</v>
      </c>
      <c r="BY13" s="9"/>
      <c r="BZ13" s="29"/>
      <c r="CE13" s="29"/>
    </row>
    <row r="14" spans="2:83" ht="15">
      <c r="B14" t="s">
        <v>26</v>
      </c>
      <c r="C14" s="27">
        <f t="shared" si="0"/>
        <v>141153903</v>
      </c>
      <c r="D14" s="27">
        <f t="shared" si="1"/>
        <v>64239000</v>
      </c>
      <c r="E14" s="27">
        <f t="shared" si="2"/>
        <v>0</v>
      </c>
      <c r="F14" s="9">
        <f t="shared" si="14"/>
        <v>205392903</v>
      </c>
      <c r="G14" s="42">
        <f t="shared" si="15"/>
        <v>16</v>
      </c>
      <c r="H14" s="29">
        <f t="shared" si="3"/>
        <v>0.01562347289704294</v>
      </c>
      <c r="I14" s="33">
        <v>22257290</v>
      </c>
      <c r="J14" s="33">
        <v>6500000</v>
      </c>
      <c r="K14" s="33"/>
      <c r="L14" s="63">
        <f t="shared" si="16"/>
        <v>28757290</v>
      </c>
      <c r="M14" s="29">
        <f t="shared" si="4"/>
        <v>0.021324714034664467</v>
      </c>
      <c r="N14" s="33"/>
      <c r="O14" s="33">
        <v>6500000</v>
      </c>
      <c r="P14" s="33"/>
      <c r="Q14" s="63">
        <f t="shared" si="5"/>
        <v>6500000</v>
      </c>
      <c r="R14" s="29">
        <f t="shared" si="6"/>
        <v>0.0067303606321682365</v>
      </c>
      <c r="S14" s="33">
        <v>20538977</v>
      </c>
      <c r="T14" s="33">
        <v>6560000</v>
      </c>
      <c r="U14" s="33"/>
      <c r="V14" s="63">
        <f aca="true" t="shared" si="17" ref="V14:V20">SUM(S14:U14)</f>
        <v>27098977</v>
      </c>
      <c r="W14" s="29">
        <f t="shared" si="7"/>
        <v>0.02762674459831413</v>
      </c>
      <c r="X14" s="33">
        <v>9256298</v>
      </c>
      <c r="Y14" s="33">
        <v>9798000</v>
      </c>
      <c r="Z14" s="33"/>
      <c r="AA14" s="63">
        <f aca="true" t="shared" si="18" ref="AA14:AA27">SUM(X14:Z14)</f>
        <v>19054298</v>
      </c>
      <c r="AB14" s="29">
        <f t="shared" si="8"/>
        <v>0.01889251778066578</v>
      </c>
      <c r="AC14" s="33">
        <v>9647157</v>
      </c>
      <c r="AD14" s="33">
        <v>6700000</v>
      </c>
      <c r="AE14" s="33"/>
      <c r="AF14" s="9">
        <f aca="true" t="shared" si="19" ref="AF14:AF21">SUM(AC14:AE14)</f>
        <v>16347157</v>
      </c>
      <c r="AG14" s="29">
        <f t="shared" si="9"/>
        <v>0.014628903919913228</v>
      </c>
      <c r="AH14" s="33">
        <v>8769464</v>
      </c>
      <c r="AI14" s="33">
        <v>6500000</v>
      </c>
      <c r="AJ14" s="33"/>
      <c r="AK14" s="9">
        <f aca="true" t="shared" si="20" ref="AK14:AK20">SUM(AH14:AJ14)</f>
        <v>15269464</v>
      </c>
      <c r="AL14" s="29">
        <f t="shared" si="10"/>
        <v>0.012380164275741956</v>
      </c>
      <c r="AM14" s="56">
        <v>13746979</v>
      </c>
      <c r="AN14" s="33">
        <v>6427549</v>
      </c>
      <c r="AO14" s="33"/>
      <c r="AP14" s="9">
        <f aca="true" t="shared" si="21" ref="AP14:AP20">SUM(AM14:AO14)</f>
        <v>20174528</v>
      </c>
      <c r="AQ14" s="29">
        <f t="shared" si="11"/>
        <v>0.0126153675464928</v>
      </c>
      <c r="AR14" s="33">
        <v>8031680</v>
      </c>
      <c r="AS14" s="33">
        <v>3205000</v>
      </c>
      <c r="AT14" s="33"/>
      <c r="AU14" s="9">
        <f aca="true" t="shared" si="22" ref="AU14:AU20">SUM(AR14:AT14)</f>
        <v>11236680</v>
      </c>
      <c r="AV14" s="29">
        <f aca="true" t="shared" si="23" ref="AV14:AV20">AU14/AU$63</f>
        <v>0.011593628171803714</v>
      </c>
      <c r="AW14" s="9">
        <v>14610300</v>
      </c>
      <c r="AX14" s="9"/>
      <c r="AY14" s="9"/>
      <c r="AZ14" s="9">
        <f aca="true" t="shared" si="24" ref="AZ14:AZ20">SUM(AW14:AY14)</f>
        <v>14610300</v>
      </c>
      <c r="BA14" s="29">
        <f aca="true" t="shared" si="25" ref="BA14:BA20">AZ14/AZ$63</f>
        <v>0.03126619258861401</v>
      </c>
      <c r="BB14" s="9">
        <v>3850247</v>
      </c>
      <c r="BC14" s="9">
        <v>5269719</v>
      </c>
      <c r="BD14" s="9"/>
      <c r="BE14" s="9">
        <f>SUM(BB14:BD14)</f>
        <v>9119966</v>
      </c>
      <c r="BF14" s="29">
        <f>BE14/BE$63</f>
        <v>0.018552025715953768</v>
      </c>
      <c r="BG14" s="9">
        <v>5549400</v>
      </c>
      <c r="BH14" s="9">
        <v>1000000</v>
      </c>
      <c r="BI14" s="9"/>
      <c r="BJ14" s="9">
        <f aca="true" t="shared" si="26" ref="BJ14:BJ25">SUM(BG14:BI14)</f>
        <v>6549400</v>
      </c>
      <c r="BK14" s="29">
        <f aca="true" t="shared" si="27" ref="BK14:BK25">BJ14/BJ$63</f>
        <v>0.008395317840460088</v>
      </c>
      <c r="BL14" s="9">
        <v>6506700</v>
      </c>
      <c r="BM14" s="9">
        <v>2000350</v>
      </c>
      <c r="BN14" s="9"/>
      <c r="BO14" s="9">
        <f aca="true" t="shared" si="28" ref="BO14:BO20">SUM(BL14:BN14)</f>
        <v>8507050</v>
      </c>
      <c r="BP14" s="29">
        <f aca="true" t="shared" si="29" ref="BP14:BP20">BO14/BO$63</f>
        <v>0.010609464098178603</v>
      </c>
      <c r="BQ14" s="9">
        <v>6239831</v>
      </c>
      <c r="BR14" s="9">
        <v>1791700</v>
      </c>
      <c r="BS14" s="9"/>
      <c r="BT14" s="9">
        <f t="shared" si="12"/>
        <v>8031531</v>
      </c>
      <c r="BU14" s="29">
        <f t="shared" si="13"/>
        <v>0.013173294353763474</v>
      </c>
      <c r="BV14" s="9">
        <v>6449580</v>
      </c>
      <c r="BW14" s="9">
        <v>1386682</v>
      </c>
      <c r="BY14" s="9">
        <f aca="true" t="shared" si="30" ref="BY14:BY28">SUM(BV14:BX14)</f>
        <v>7836262</v>
      </c>
      <c r="BZ14" s="29">
        <f aca="true" t="shared" si="31" ref="BZ14:BZ28">BY14/BY$63</f>
        <v>0.016702716307784662</v>
      </c>
      <c r="CA14" s="9">
        <v>5700000</v>
      </c>
      <c r="CB14" s="9">
        <v>600000</v>
      </c>
      <c r="CC14" s="9"/>
      <c r="CD14" s="9">
        <f>SUM(CA14:CC14)</f>
        <v>6300000</v>
      </c>
      <c r="CE14" s="29">
        <f>CD14/CD$63</f>
        <v>0.02074262639059267</v>
      </c>
    </row>
    <row r="15" spans="2:83" ht="15">
      <c r="B15" s="10" t="s">
        <v>27</v>
      </c>
      <c r="C15" s="11">
        <f t="shared" si="0"/>
        <v>2270628359</v>
      </c>
      <c r="D15" s="11">
        <f t="shared" si="1"/>
        <v>1888939518</v>
      </c>
      <c r="E15" s="11">
        <f t="shared" si="2"/>
        <v>24474850</v>
      </c>
      <c r="F15" s="11">
        <f t="shared" si="14"/>
        <v>4184042727</v>
      </c>
      <c r="G15" s="43">
        <f t="shared" si="15"/>
        <v>1</v>
      </c>
      <c r="H15" s="30">
        <f t="shared" si="3"/>
        <v>0.3182645417176568</v>
      </c>
      <c r="I15" s="34">
        <v>105456943</v>
      </c>
      <c r="J15" s="34">
        <v>74524000</v>
      </c>
      <c r="K15" s="34"/>
      <c r="L15" s="34">
        <f t="shared" si="16"/>
        <v>179980943</v>
      </c>
      <c r="M15" s="30">
        <f t="shared" si="4"/>
        <v>0.13346327630886798</v>
      </c>
      <c r="N15" s="34">
        <v>213663247</v>
      </c>
      <c r="O15" s="34">
        <v>126206696</v>
      </c>
      <c r="P15" s="34"/>
      <c r="Q15" s="34">
        <f t="shared" si="5"/>
        <v>339869943</v>
      </c>
      <c r="R15" s="30">
        <f t="shared" si="6"/>
        <v>0.3519149668345327</v>
      </c>
      <c r="S15" s="34">
        <v>209361401</v>
      </c>
      <c r="T15" s="34">
        <v>130646486</v>
      </c>
      <c r="U15" s="34">
        <v>2757195</v>
      </c>
      <c r="V15" s="34">
        <f t="shared" si="17"/>
        <v>342765082</v>
      </c>
      <c r="W15" s="30">
        <f t="shared" si="7"/>
        <v>0.3494406219701282</v>
      </c>
      <c r="X15" s="34">
        <v>160196555</v>
      </c>
      <c r="Y15" s="34">
        <v>138506833</v>
      </c>
      <c r="Z15" s="34">
        <v>954719</v>
      </c>
      <c r="AA15" s="34">
        <f t="shared" si="18"/>
        <v>299658107</v>
      </c>
      <c r="AB15" s="30">
        <f t="shared" si="8"/>
        <v>0.29711386452642596</v>
      </c>
      <c r="AC15" s="34">
        <v>229597184</v>
      </c>
      <c r="AD15" s="34">
        <v>177549853</v>
      </c>
      <c r="AE15" s="34">
        <v>8640636</v>
      </c>
      <c r="AF15" s="11">
        <f t="shared" si="19"/>
        <v>415787673</v>
      </c>
      <c r="AG15" s="30">
        <f t="shared" si="9"/>
        <v>0.3720841440136226</v>
      </c>
      <c r="AH15" s="34">
        <v>170394139</v>
      </c>
      <c r="AI15" s="34">
        <v>265170972</v>
      </c>
      <c r="AJ15" s="34"/>
      <c r="AK15" s="11">
        <f t="shared" si="20"/>
        <v>435565111</v>
      </c>
      <c r="AL15" s="30">
        <f t="shared" si="10"/>
        <v>0.3531471456340432</v>
      </c>
      <c r="AM15" s="57">
        <v>484697653</v>
      </c>
      <c r="AN15" s="34">
        <v>418684163</v>
      </c>
      <c r="AO15" s="34"/>
      <c r="AP15" s="11">
        <f t="shared" si="21"/>
        <v>903381816</v>
      </c>
      <c r="AQ15" s="30">
        <f t="shared" si="11"/>
        <v>0.5648951808765058</v>
      </c>
      <c r="AR15" s="34">
        <v>267786301</v>
      </c>
      <c r="AS15" s="34">
        <v>78905607</v>
      </c>
      <c r="AT15" s="34">
        <v>4600000</v>
      </c>
      <c r="AU15" s="11">
        <f t="shared" si="22"/>
        <v>351291908</v>
      </c>
      <c r="AV15" s="30">
        <f t="shared" si="23"/>
        <v>0.3624511653900866</v>
      </c>
      <c r="AW15" s="11">
        <v>50288767</v>
      </c>
      <c r="AX15" s="11">
        <v>88235963</v>
      </c>
      <c r="AY15" s="11"/>
      <c r="AZ15" s="11">
        <f t="shared" si="24"/>
        <v>138524730</v>
      </c>
      <c r="BA15" s="30">
        <f t="shared" si="25"/>
        <v>0.29644434997678054</v>
      </c>
      <c r="BB15" s="11">
        <v>49573160</v>
      </c>
      <c r="BC15" s="11">
        <f>51942478-10200000</f>
        <v>41742478</v>
      </c>
      <c r="BD15" s="11">
        <v>1416800</v>
      </c>
      <c r="BE15" s="11">
        <f>SUM(BB15:BD15)</f>
        <v>92732438</v>
      </c>
      <c r="BF15" s="30">
        <f>BE15/BE$63</f>
        <v>0.18863826624782248</v>
      </c>
      <c r="BG15" s="11">
        <v>106787367</v>
      </c>
      <c r="BH15" s="11">
        <v>164788506</v>
      </c>
      <c r="BI15" s="11">
        <v>1239100</v>
      </c>
      <c r="BJ15" s="11">
        <f t="shared" si="26"/>
        <v>272814973</v>
      </c>
      <c r="BK15" s="30">
        <f t="shared" si="27"/>
        <v>0.3497066006002897</v>
      </c>
      <c r="BL15" s="11">
        <v>65460754</v>
      </c>
      <c r="BM15" s="11">
        <v>72196273</v>
      </c>
      <c r="BN15" s="11">
        <v>2833600</v>
      </c>
      <c r="BO15" s="11">
        <f t="shared" si="28"/>
        <v>140490627</v>
      </c>
      <c r="BP15" s="30">
        <f t="shared" si="29"/>
        <v>0.17521117934972774</v>
      </c>
      <c r="BQ15" s="11">
        <f>87647381+759000</f>
        <v>88406381</v>
      </c>
      <c r="BR15" s="11">
        <f>70466678-759000</f>
        <v>69707678</v>
      </c>
      <c r="BS15" s="11">
        <v>2032800</v>
      </c>
      <c r="BT15" s="11">
        <f t="shared" si="12"/>
        <v>160146859</v>
      </c>
      <c r="BU15" s="30">
        <f t="shared" si="13"/>
        <v>0.26267242365592003</v>
      </c>
      <c r="BV15" s="11">
        <f>57683986-2054279</f>
        <v>55629707</v>
      </c>
      <c r="BW15" s="11">
        <f>37985727+2054279-107996</f>
        <v>39932010</v>
      </c>
      <c r="BX15" s="10"/>
      <c r="BY15" s="11">
        <f t="shared" si="30"/>
        <v>95561717</v>
      </c>
      <c r="BZ15" s="30">
        <f t="shared" si="31"/>
        <v>0.20368643224739075</v>
      </c>
      <c r="CA15" s="11">
        <f>13240800+88000</f>
        <v>13328800</v>
      </c>
      <c r="CB15" s="11">
        <f>1731000+411000</f>
        <v>2142000</v>
      </c>
      <c r="CC15" s="11"/>
      <c r="CD15" s="11">
        <f>SUM(CA15:CC15)</f>
        <v>15470800</v>
      </c>
      <c r="CE15" s="30">
        <f>CD15/CD$63</f>
        <v>0.05093730545453668</v>
      </c>
    </row>
    <row r="16" spans="2:83" ht="15">
      <c r="B16" t="s">
        <v>28</v>
      </c>
      <c r="C16" s="9">
        <f t="shared" si="0"/>
        <v>82160402</v>
      </c>
      <c r="D16" s="9">
        <f t="shared" si="1"/>
        <v>24224759</v>
      </c>
      <c r="E16" s="9">
        <f t="shared" si="2"/>
        <v>0</v>
      </c>
      <c r="F16" s="9">
        <f t="shared" si="14"/>
        <v>106385161</v>
      </c>
      <c r="G16" s="42">
        <f t="shared" si="15"/>
        <v>22</v>
      </c>
      <c r="H16" s="29">
        <f t="shared" si="3"/>
        <v>0.008092322837128648</v>
      </c>
      <c r="I16" s="33">
        <v>10348152</v>
      </c>
      <c r="J16" s="33"/>
      <c r="K16" s="33"/>
      <c r="L16" s="63">
        <f t="shared" si="16"/>
        <v>10348152</v>
      </c>
      <c r="M16" s="29">
        <f t="shared" si="4"/>
        <v>0.007673580583818614</v>
      </c>
      <c r="N16" s="33">
        <v>6652504</v>
      </c>
      <c r="O16" s="33">
        <v>393567</v>
      </c>
      <c r="P16" s="33"/>
      <c r="Q16" s="63">
        <f t="shared" si="5"/>
        <v>7046071</v>
      </c>
      <c r="R16" s="29">
        <f t="shared" si="6"/>
        <v>0.007295784441517274</v>
      </c>
      <c r="S16" s="33">
        <v>9876896</v>
      </c>
      <c r="T16" s="33">
        <v>1222000</v>
      </c>
      <c r="U16" s="33"/>
      <c r="V16" s="63">
        <f t="shared" si="17"/>
        <v>11098896</v>
      </c>
      <c r="W16" s="29">
        <f t="shared" si="7"/>
        <v>0.011315053151831166</v>
      </c>
      <c r="X16" s="33">
        <v>14061370</v>
      </c>
      <c r="Y16" s="33">
        <v>515900</v>
      </c>
      <c r="Z16" s="33"/>
      <c r="AA16" s="63">
        <f t="shared" si="18"/>
        <v>14577270</v>
      </c>
      <c r="AB16" s="29">
        <f t="shared" si="8"/>
        <v>0.014453501916920049</v>
      </c>
      <c r="AC16" s="33">
        <v>8212007</v>
      </c>
      <c r="AD16" s="33">
        <v>337292</v>
      </c>
      <c r="AE16" s="33"/>
      <c r="AF16" s="9">
        <f t="shared" si="19"/>
        <v>8549299</v>
      </c>
      <c r="AG16" s="29">
        <f t="shared" si="9"/>
        <v>0.007650680399876886</v>
      </c>
      <c r="AH16" s="33">
        <v>7053881</v>
      </c>
      <c r="AI16" s="33"/>
      <c r="AJ16" s="33"/>
      <c r="AK16" s="9">
        <f t="shared" si="20"/>
        <v>7053881</v>
      </c>
      <c r="AL16" s="29">
        <f t="shared" si="10"/>
        <v>0.005719140210916044</v>
      </c>
      <c r="AM16" s="56">
        <v>23969592</v>
      </c>
      <c r="AN16" s="33">
        <v>6000000</v>
      </c>
      <c r="AO16" s="33"/>
      <c r="AP16" s="9">
        <f t="shared" si="21"/>
        <v>29969592</v>
      </c>
      <c r="AQ16" s="29">
        <f t="shared" si="11"/>
        <v>0.018740335253366536</v>
      </c>
      <c r="AR16" s="33">
        <v>30000</v>
      </c>
      <c r="AS16" s="33">
        <v>3676000</v>
      </c>
      <c r="AT16" s="33"/>
      <c r="AU16" s="9">
        <f t="shared" si="22"/>
        <v>3706000</v>
      </c>
      <c r="AV16" s="29">
        <f t="shared" si="23"/>
        <v>0.003823726047614114</v>
      </c>
      <c r="AW16" s="9">
        <v>156000</v>
      </c>
      <c r="AX16" s="9">
        <v>10344000</v>
      </c>
      <c r="AY16" s="9"/>
      <c r="AZ16" s="9">
        <f t="shared" si="24"/>
        <v>10500000</v>
      </c>
      <c r="BA16" s="29">
        <f t="shared" si="25"/>
        <v>0.02247010822368104</v>
      </c>
      <c r="BB16" s="9"/>
      <c r="BC16" s="9"/>
      <c r="BD16" s="9"/>
      <c r="BE16" s="9"/>
      <c r="BF16" s="29"/>
      <c r="BG16" s="9">
        <v>900000</v>
      </c>
      <c r="BH16" s="9"/>
      <c r="BI16" s="9"/>
      <c r="BJ16" s="9">
        <f t="shared" si="26"/>
        <v>900000</v>
      </c>
      <c r="BK16" s="29">
        <f t="shared" si="27"/>
        <v>0.0011536608019687422</v>
      </c>
      <c r="BL16" s="9">
        <v>900000</v>
      </c>
      <c r="BM16" s="9">
        <v>610000</v>
      </c>
      <c r="BN16" s="9"/>
      <c r="BO16" s="9">
        <f t="shared" si="28"/>
        <v>1510000</v>
      </c>
      <c r="BP16" s="29">
        <f t="shared" si="29"/>
        <v>0.00188317816261215</v>
      </c>
      <c r="BQ16" s="9"/>
      <c r="BR16" s="9">
        <v>924000</v>
      </c>
      <c r="BS16" s="9"/>
      <c r="BT16" s="9">
        <f t="shared" si="12"/>
        <v>924000</v>
      </c>
      <c r="BU16" s="29">
        <f t="shared" si="13"/>
        <v>0.0015155421778086208</v>
      </c>
      <c r="BV16" s="9"/>
      <c r="BW16" s="9">
        <v>202000</v>
      </c>
      <c r="BY16" s="9">
        <f t="shared" si="30"/>
        <v>202000</v>
      </c>
      <c r="BZ16" s="29">
        <f t="shared" si="31"/>
        <v>0.0004305558816400603</v>
      </c>
      <c r="CA16" s="9"/>
      <c r="CC16" s="9"/>
      <c r="CD16" s="9"/>
      <c r="CE16" s="29"/>
    </row>
    <row r="17" spans="2:83" ht="15">
      <c r="B17" t="s">
        <v>29</v>
      </c>
      <c r="C17" s="27">
        <f t="shared" si="0"/>
        <v>82494160</v>
      </c>
      <c r="D17" s="27">
        <f t="shared" si="1"/>
        <v>37461562</v>
      </c>
      <c r="E17" s="27">
        <f t="shared" si="2"/>
        <v>25621155</v>
      </c>
      <c r="F17" s="9">
        <f t="shared" si="14"/>
        <v>145576877</v>
      </c>
      <c r="G17" s="42">
        <f t="shared" si="15"/>
        <v>20</v>
      </c>
      <c r="H17" s="29">
        <f t="shared" si="3"/>
        <v>0.011073490656323473</v>
      </c>
      <c r="I17" s="33">
        <v>1236000</v>
      </c>
      <c r="J17" s="33"/>
      <c r="K17" s="33"/>
      <c r="L17" s="63">
        <f t="shared" si="16"/>
        <v>1236000</v>
      </c>
      <c r="M17" s="29">
        <f t="shared" si="4"/>
        <v>0.0009165448672960937</v>
      </c>
      <c r="N17" s="33"/>
      <c r="O17" s="33">
        <v>2880000</v>
      </c>
      <c r="P17" s="33"/>
      <c r="Q17" s="63">
        <f t="shared" si="5"/>
        <v>2880000</v>
      </c>
      <c r="R17" s="29">
        <f t="shared" si="6"/>
        <v>0.002982067480099157</v>
      </c>
      <c r="S17" s="33">
        <v>5700000</v>
      </c>
      <c r="T17" s="33">
        <v>420000</v>
      </c>
      <c r="U17" s="33"/>
      <c r="V17" s="63">
        <f t="shared" si="17"/>
        <v>6120000</v>
      </c>
      <c r="W17" s="29">
        <f t="shared" si="7"/>
        <v>0.0062391903923783715</v>
      </c>
      <c r="X17" s="33"/>
      <c r="Y17" s="33">
        <v>10985280</v>
      </c>
      <c r="Z17" s="33">
        <v>8875599</v>
      </c>
      <c r="AA17" s="63">
        <f t="shared" si="18"/>
        <v>19860879</v>
      </c>
      <c r="AB17" s="29">
        <f t="shared" si="8"/>
        <v>0.019692250517292825</v>
      </c>
      <c r="AC17" s="33">
        <v>7276160</v>
      </c>
      <c r="AD17" s="33">
        <v>1168000</v>
      </c>
      <c r="AE17" s="33"/>
      <c r="AF17" s="9">
        <f t="shared" si="19"/>
        <v>8444160</v>
      </c>
      <c r="AG17" s="29">
        <f t="shared" si="9"/>
        <v>0.00755659258208473</v>
      </c>
      <c r="AH17" s="33">
        <v>24000000</v>
      </c>
      <c r="AI17" s="33">
        <v>3014000</v>
      </c>
      <c r="AJ17" s="33">
        <v>5145556</v>
      </c>
      <c r="AK17" s="9">
        <f t="shared" si="20"/>
        <v>32159556</v>
      </c>
      <c r="AL17" s="29">
        <f t="shared" si="10"/>
        <v>0.02607430007464066</v>
      </c>
      <c r="AM17" s="56">
        <v>16412400</v>
      </c>
      <c r="AN17" s="33">
        <v>4368000</v>
      </c>
      <c r="AO17" s="33">
        <v>10000000</v>
      </c>
      <c r="AP17" s="9">
        <f t="shared" si="21"/>
        <v>30780400</v>
      </c>
      <c r="AQ17" s="29">
        <f t="shared" si="11"/>
        <v>0.01924734294790277</v>
      </c>
      <c r="AR17" s="33"/>
      <c r="AS17" s="33">
        <v>1853900</v>
      </c>
      <c r="AT17" s="33"/>
      <c r="AU17" s="9">
        <f t="shared" si="22"/>
        <v>1853900</v>
      </c>
      <c r="AV17" s="29">
        <f t="shared" si="23"/>
        <v>0.0019127916135110107</v>
      </c>
      <c r="AW17" s="9"/>
      <c r="AX17" s="9">
        <v>640000</v>
      </c>
      <c r="AY17" s="9"/>
      <c r="AZ17" s="9">
        <f t="shared" si="24"/>
        <v>640000</v>
      </c>
      <c r="BA17" s="29">
        <f t="shared" si="25"/>
        <v>0.001369606596491035</v>
      </c>
      <c r="BB17" s="9"/>
      <c r="BC17" s="9">
        <f>120000+200000</f>
        <v>320000</v>
      </c>
      <c r="BD17" s="9">
        <v>1600000</v>
      </c>
      <c r="BE17" s="9">
        <f>SUM(BB17:BD17)</f>
        <v>1920000</v>
      </c>
      <c r="BF17" s="29">
        <f>BE17/BE$63</f>
        <v>0.0039057041851506065</v>
      </c>
      <c r="BG17" s="9"/>
      <c r="BH17" s="9">
        <v>235920</v>
      </c>
      <c r="BI17" s="9"/>
      <c r="BJ17" s="9">
        <f t="shared" si="26"/>
        <v>235920</v>
      </c>
      <c r="BK17" s="29">
        <f t="shared" si="27"/>
        <v>0.00030241295155607293</v>
      </c>
      <c r="BL17" s="9"/>
      <c r="BM17" s="9">
        <v>900000</v>
      </c>
      <c r="BN17" s="9"/>
      <c r="BO17" s="9">
        <f t="shared" si="28"/>
        <v>900000</v>
      </c>
      <c r="BP17" s="29">
        <f t="shared" si="29"/>
        <v>0.0011224240704310827</v>
      </c>
      <c r="BQ17" s="9">
        <v>8442400</v>
      </c>
      <c r="BR17" s="9">
        <v>1840000</v>
      </c>
      <c r="BS17" s="9"/>
      <c r="BT17" s="9">
        <f t="shared" si="12"/>
        <v>10282400</v>
      </c>
      <c r="BU17" s="29">
        <f t="shared" si="13"/>
        <v>0.016865163299891087</v>
      </c>
      <c r="BV17" s="9">
        <v>1467210</v>
      </c>
      <c r="BW17" s="9">
        <v>8774630</v>
      </c>
      <c r="BY17" s="9">
        <f t="shared" si="30"/>
        <v>10241840</v>
      </c>
      <c r="BZ17" s="29">
        <f t="shared" si="31"/>
        <v>0.021830121043645716</v>
      </c>
      <c r="CA17" s="9">
        <v>17959990</v>
      </c>
      <c r="CB17" s="9">
        <v>61832</v>
      </c>
      <c r="CC17" s="9"/>
      <c r="CD17" s="9">
        <f>SUM(CA17:CC17)</f>
        <v>18021822</v>
      </c>
      <c r="CE17" s="29">
        <f>CD17/CD$63</f>
        <v>0.059336495337105326</v>
      </c>
    </row>
    <row r="18" spans="2:83" ht="15">
      <c r="B18" t="s">
        <v>30</v>
      </c>
      <c r="C18" s="27">
        <f t="shared" si="0"/>
        <v>141276466</v>
      </c>
      <c r="D18" s="27">
        <f t="shared" si="1"/>
        <v>37781114</v>
      </c>
      <c r="E18" s="27">
        <f t="shared" si="2"/>
        <v>4280368</v>
      </c>
      <c r="F18" s="9">
        <f t="shared" si="14"/>
        <v>183337948</v>
      </c>
      <c r="G18" s="42">
        <f t="shared" si="15"/>
        <v>17</v>
      </c>
      <c r="H18" s="29">
        <f t="shared" si="3"/>
        <v>0.01394583464053511</v>
      </c>
      <c r="I18" s="33">
        <v>16400000</v>
      </c>
      <c r="J18" s="33"/>
      <c r="K18" s="33"/>
      <c r="L18" s="63">
        <f t="shared" si="16"/>
        <v>16400000</v>
      </c>
      <c r="M18" s="29">
        <f t="shared" si="4"/>
        <v>0.012161274938232958</v>
      </c>
      <c r="N18" s="33">
        <v>16768000</v>
      </c>
      <c r="O18" s="33">
        <v>240000</v>
      </c>
      <c r="P18" s="33"/>
      <c r="Q18" s="63">
        <f t="shared" si="5"/>
        <v>17008000</v>
      </c>
      <c r="R18" s="29">
        <f t="shared" si="6"/>
        <v>0.017610765174141133</v>
      </c>
      <c r="S18" s="33">
        <v>9880000</v>
      </c>
      <c r="T18" s="33"/>
      <c r="U18" s="33"/>
      <c r="V18" s="63">
        <f t="shared" si="17"/>
        <v>9880000</v>
      </c>
      <c r="W18" s="29">
        <f t="shared" si="7"/>
        <v>0.010072418476584691</v>
      </c>
      <c r="X18" s="33">
        <v>11133199</v>
      </c>
      <c r="Y18" s="33"/>
      <c r="Z18" s="33">
        <v>141574</v>
      </c>
      <c r="AA18" s="63">
        <f t="shared" si="18"/>
        <v>11274773</v>
      </c>
      <c r="AB18" s="29">
        <f t="shared" si="8"/>
        <v>0.011179044716077731</v>
      </c>
      <c r="AC18" s="33">
        <v>24830548</v>
      </c>
      <c r="AD18" s="33">
        <v>2320000</v>
      </c>
      <c r="AE18" s="33">
        <v>627251</v>
      </c>
      <c r="AF18" s="9">
        <f t="shared" si="19"/>
        <v>27777799</v>
      </c>
      <c r="AG18" s="29">
        <f t="shared" si="9"/>
        <v>0.024858068756399766</v>
      </c>
      <c r="AH18" s="33">
        <v>6407141</v>
      </c>
      <c r="AI18" s="33">
        <v>177914</v>
      </c>
      <c r="AJ18" s="33">
        <v>3511543</v>
      </c>
      <c r="AK18" s="9">
        <f t="shared" si="20"/>
        <v>10096598</v>
      </c>
      <c r="AL18" s="29">
        <f t="shared" si="10"/>
        <v>0.008186111959537523</v>
      </c>
      <c r="AM18" s="56">
        <v>7493200</v>
      </c>
      <c r="AN18" s="33"/>
      <c r="AO18" s="33"/>
      <c r="AP18" s="9">
        <f t="shared" si="21"/>
        <v>7493200</v>
      </c>
      <c r="AQ18" s="29">
        <f t="shared" si="11"/>
        <v>0.004685585313291089</v>
      </c>
      <c r="AR18" s="33">
        <v>5837739</v>
      </c>
      <c r="AS18" s="33"/>
      <c r="AT18" s="33"/>
      <c r="AU18" s="9">
        <f t="shared" si="22"/>
        <v>5837739</v>
      </c>
      <c r="AV18" s="29">
        <f t="shared" si="23"/>
        <v>0.006023182588632696</v>
      </c>
      <c r="AW18" s="9">
        <v>4608400</v>
      </c>
      <c r="AX18" s="9">
        <v>3300000</v>
      </c>
      <c r="AY18" s="9"/>
      <c r="AZ18" s="9">
        <f t="shared" si="24"/>
        <v>7908400</v>
      </c>
      <c r="BA18" s="29">
        <f t="shared" si="25"/>
        <v>0.01692405751201516</v>
      </c>
      <c r="BB18" s="9">
        <v>5187003</v>
      </c>
      <c r="BC18" s="9">
        <v>475200</v>
      </c>
      <c r="BD18" s="9"/>
      <c r="BE18" s="9">
        <f>SUM(BB18:BD18)</f>
        <v>5662203</v>
      </c>
      <c r="BF18" s="29">
        <f>BE18/BE$63</f>
        <v>0.011518171851183501</v>
      </c>
      <c r="BG18" s="9">
        <v>12345376</v>
      </c>
      <c r="BH18" s="9"/>
      <c r="BI18" s="9"/>
      <c r="BJ18" s="9">
        <f t="shared" si="26"/>
        <v>12345376</v>
      </c>
      <c r="BK18" s="29">
        <f t="shared" si="27"/>
        <v>0.015824862640850736</v>
      </c>
      <c r="BL18" s="9"/>
      <c r="BM18" s="9">
        <v>26748000</v>
      </c>
      <c r="BN18" s="9"/>
      <c r="BO18" s="9">
        <f t="shared" si="28"/>
        <v>26748000</v>
      </c>
      <c r="BP18" s="29">
        <f t="shared" si="29"/>
        <v>0.03335844337321178</v>
      </c>
      <c r="BQ18" s="9">
        <v>12901000</v>
      </c>
      <c r="BR18" s="9">
        <v>4520000</v>
      </c>
      <c r="BT18" s="9">
        <f t="shared" si="12"/>
        <v>17421000</v>
      </c>
      <c r="BU18" s="29">
        <f t="shared" si="13"/>
        <v>0.028573874761476173</v>
      </c>
      <c r="BV18" s="9">
        <v>2884860</v>
      </c>
      <c r="BY18" s="9">
        <f t="shared" si="30"/>
        <v>2884860</v>
      </c>
      <c r="BZ18" s="29">
        <f t="shared" si="31"/>
        <v>0.006148977429248238</v>
      </c>
      <c r="CA18" s="9">
        <v>4600000</v>
      </c>
      <c r="CC18" s="9"/>
      <c r="CD18" s="9">
        <f>SUM(CA18:CC18)</f>
        <v>4600000</v>
      </c>
      <c r="CE18" s="29">
        <f>CD18/CD$63</f>
        <v>0.015145409745512107</v>
      </c>
    </row>
    <row r="19" spans="2:83" ht="15">
      <c r="B19" t="s">
        <v>31</v>
      </c>
      <c r="C19" s="27">
        <f t="shared" si="0"/>
        <v>241474900</v>
      </c>
      <c r="D19" s="27">
        <f t="shared" si="1"/>
        <v>108537423</v>
      </c>
      <c r="E19" s="27">
        <f t="shared" si="2"/>
        <v>128945</v>
      </c>
      <c r="F19" s="9">
        <f t="shared" si="14"/>
        <v>350141268</v>
      </c>
      <c r="G19" s="42">
        <f t="shared" si="15"/>
        <v>9</v>
      </c>
      <c r="H19" s="29">
        <f t="shared" si="3"/>
        <v>0.026633941732320945</v>
      </c>
      <c r="I19" s="33">
        <v>26703500</v>
      </c>
      <c r="J19" s="33">
        <v>15346775</v>
      </c>
      <c r="K19" s="33"/>
      <c r="L19" s="63">
        <f t="shared" si="16"/>
        <v>42050275</v>
      </c>
      <c r="M19" s="29">
        <f t="shared" si="4"/>
        <v>0.031182009481908777</v>
      </c>
      <c r="N19" s="33">
        <v>14540000</v>
      </c>
      <c r="O19" s="33">
        <v>21933487</v>
      </c>
      <c r="P19" s="33"/>
      <c r="Q19" s="63">
        <f t="shared" si="5"/>
        <v>36473487</v>
      </c>
      <c r="R19" s="29">
        <f t="shared" si="6"/>
        <v>0.03776611092656922</v>
      </c>
      <c r="S19" s="33">
        <v>15600000</v>
      </c>
      <c r="T19" s="33">
        <v>22739350</v>
      </c>
      <c r="U19" s="33"/>
      <c r="V19" s="63">
        <f t="shared" si="17"/>
        <v>38339350</v>
      </c>
      <c r="W19" s="29">
        <f t="shared" si="7"/>
        <v>0.03908603009314244</v>
      </c>
      <c r="X19" s="33">
        <v>9900000</v>
      </c>
      <c r="Y19" s="33">
        <v>8913910</v>
      </c>
      <c r="Z19" s="33"/>
      <c r="AA19" s="63">
        <f t="shared" si="18"/>
        <v>18813910</v>
      </c>
      <c r="AB19" s="29">
        <f t="shared" si="8"/>
        <v>0.018654170791222315</v>
      </c>
      <c r="AC19" s="33">
        <v>65343131</v>
      </c>
      <c r="AD19" s="33">
        <v>8493850</v>
      </c>
      <c r="AE19" s="33"/>
      <c r="AF19" s="9">
        <f t="shared" si="19"/>
        <v>73836981</v>
      </c>
      <c r="AG19" s="29">
        <f t="shared" si="9"/>
        <v>0.06607596053463355</v>
      </c>
      <c r="AH19" s="33">
        <v>17035196</v>
      </c>
      <c r="AI19" s="33">
        <v>2700000</v>
      </c>
      <c r="AJ19" s="33"/>
      <c r="AK19" s="9">
        <f t="shared" si="20"/>
        <v>19735196</v>
      </c>
      <c r="AL19" s="29">
        <f t="shared" si="10"/>
        <v>0.016000887031395832</v>
      </c>
      <c r="AM19" s="56">
        <v>39217930</v>
      </c>
      <c r="AN19" s="33">
        <v>8132550</v>
      </c>
      <c r="AO19" s="33"/>
      <c r="AP19" s="9">
        <f t="shared" si="21"/>
        <v>47350480</v>
      </c>
      <c r="AQ19" s="29">
        <f t="shared" si="11"/>
        <v>0.029608807140511856</v>
      </c>
      <c r="AR19" s="33">
        <v>16827705</v>
      </c>
      <c r="AS19" s="33">
        <v>4569318</v>
      </c>
      <c r="AT19" s="33"/>
      <c r="AU19" s="9">
        <f t="shared" si="22"/>
        <v>21397023</v>
      </c>
      <c r="AV19" s="29">
        <f t="shared" si="23"/>
        <v>0.022076728058957985</v>
      </c>
      <c r="AW19" s="9">
        <v>13879328</v>
      </c>
      <c r="AX19" s="9">
        <v>10811433</v>
      </c>
      <c r="AY19" s="9">
        <v>128945</v>
      </c>
      <c r="AZ19" s="9">
        <f t="shared" si="24"/>
        <v>24819706</v>
      </c>
      <c r="BA19" s="29">
        <f t="shared" si="25"/>
        <v>0.053114426657137684</v>
      </c>
      <c r="BB19" s="9"/>
      <c r="BC19" s="9">
        <v>3663000</v>
      </c>
      <c r="BD19" s="9"/>
      <c r="BE19" s="9">
        <f>SUM(BB19:BD19)</f>
        <v>3663000</v>
      </c>
      <c r="BF19" s="29">
        <f>BE19/BE$63</f>
        <v>0.007451351265732642</v>
      </c>
      <c r="BG19" s="9">
        <v>9093902</v>
      </c>
      <c r="BH19" s="9"/>
      <c r="BI19" s="9"/>
      <c r="BJ19" s="9">
        <f t="shared" si="26"/>
        <v>9093902</v>
      </c>
      <c r="BK19" s="29">
        <f t="shared" si="27"/>
        <v>0.011656975860383499</v>
      </c>
      <c r="BL19" s="9">
        <v>6800000</v>
      </c>
      <c r="BM19" s="9"/>
      <c r="BN19" s="9"/>
      <c r="BO19" s="9">
        <f t="shared" si="28"/>
        <v>6800000</v>
      </c>
      <c r="BP19" s="29">
        <f t="shared" si="29"/>
        <v>0.008480537421034847</v>
      </c>
      <c r="BQ19" s="9">
        <v>2078400</v>
      </c>
      <c r="BR19" s="9">
        <v>633750</v>
      </c>
      <c r="BT19" s="9">
        <f t="shared" si="12"/>
        <v>2712150</v>
      </c>
      <c r="BU19" s="29">
        <f t="shared" si="13"/>
        <v>0.0044484607332723495</v>
      </c>
      <c r="BV19" s="9">
        <v>4455808</v>
      </c>
      <c r="BW19" s="9">
        <v>600000</v>
      </c>
      <c r="BY19" s="9">
        <f t="shared" si="30"/>
        <v>5055808</v>
      </c>
      <c r="BZ19" s="29">
        <f t="shared" si="31"/>
        <v>0.010776276588331038</v>
      </c>
      <c r="CA19" s="9"/>
      <c r="CB19" s="9"/>
      <c r="CC19" s="9"/>
      <c r="CD19" s="9"/>
      <c r="CE19" s="29"/>
    </row>
    <row r="20" spans="2:83" ht="15">
      <c r="B20" s="10" t="s">
        <v>32</v>
      </c>
      <c r="C20" s="11">
        <f t="shared" si="0"/>
        <v>138371821</v>
      </c>
      <c r="D20" s="11">
        <f t="shared" si="1"/>
        <v>194700059</v>
      </c>
      <c r="E20" s="11">
        <f t="shared" si="2"/>
        <v>56942000</v>
      </c>
      <c r="F20" s="11">
        <f t="shared" si="14"/>
        <v>390013880</v>
      </c>
      <c r="G20" s="43">
        <f t="shared" si="15"/>
        <v>8</v>
      </c>
      <c r="H20" s="30">
        <f t="shared" si="3"/>
        <v>0.029666902773415483</v>
      </c>
      <c r="I20" s="34">
        <v>20276000</v>
      </c>
      <c r="J20" s="34">
        <v>36450000</v>
      </c>
      <c r="K20" s="34">
        <v>7328000</v>
      </c>
      <c r="L20" s="34">
        <f t="shared" si="16"/>
        <v>64054000</v>
      </c>
      <c r="M20" s="30">
        <f t="shared" si="4"/>
        <v>0.04749867712765695</v>
      </c>
      <c r="N20" s="34">
        <v>4480000</v>
      </c>
      <c r="O20" s="34">
        <v>18833520</v>
      </c>
      <c r="P20" s="34"/>
      <c r="Q20" s="34">
        <f t="shared" si="5"/>
        <v>23313520</v>
      </c>
      <c r="R20" s="30">
        <f t="shared" si="6"/>
        <v>0.024139753416194898</v>
      </c>
      <c r="S20" s="34">
        <v>14472000</v>
      </c>
      <c r="T20" s="34">
        <v>1858400</v>
      </c>
      <c r="U20" s="34">
        <v>21250000</v>
      </c>
      <c r="V20" s="34">
        <f t="shared" si="17"/>
        <v>37580400</v>
      </c>
      <c r="W20" s="30">
        <f t="shared" si="7"/>
        <v>0.03831229912119872</v>
      </c>
      <c r="X20" s="34">
        <v>29740000</v>
      </c>
      <c r="Y20" s="34">
        <v>26206000</v>
      </c>
      <c r="Z20" s="34">
        <v>11333262</v>
      </c>
      <c r="AA20" s="34">
        <f t="shared" si="18"/>
        <v>67279262</v>
      </c>
      <c r="AB20" s="30">
        <f t="shared" si="8"/>
        <v>0.06670802847762072</v>
      </c>
      <c r="AC20" s="34">
        <v>26670000</v>
      </c>
      <c r="AD20" s="34">
        <v>8820000</v>
      </c>
      <c r="AE20" s="34">
        <v>17030738</v>
      </c>
      <c r="AF20" s="11">
        <f t="shared" si="19"/>
        <v>52520738</v>
      </c>
      <c r="AG20" s="30">
        <f t="shared" si="9"/>
        <v>0.047000272280062864</v>
      </c>
      <c r="AH20" s="34">
        <v>15750000</v>
      </c>
      <c r="AI20" s="34">
        <v>23300000</v>
      </c>
      <c r="AJ20" s="34"/>
      <c r="AK20" s="11">
        <f t="shared" si="20"/>
        <v>39050000</v>
      </c>
      <c r="AL20" s="30">
        <f t="shared" si="10"/>
        <v>0.03166092896042214</v>
      </c>
      <c r="AM20" s="57">
        <v>13061600</v>
      </c>
      <c r="AN20" s="34">
        <v>41794400</v>
      </c>
      <c r="AO20" s="34"/>
      <c r="AP20" s="11">
        <f t="shared" si="21"/>
        <v>54856000</v>
      </c>
      <c r="AQ20" s="30">
        <f t="shared" si="11"/>
        <v>0.0343020962934255</v>
      </c>
      <c r="AR20" s="34">
        <v>1718400</v>
      </c>
      <c r="AS20" s="34">
        <v>23680000</v>
      </c>
      <c r="AT20" s="34"/>
      <c r="AU20" s="11">
        <f t="shared" si="22"/>
        <v>25398400</v>
      </c>
      <c r="AV20" s="30">
        <f t="shared" si="23"/>
        <v>0.026205214152110714</v>
      </c>
      <c r="AW20" s="11">
        <v>3250600</v>
      </c>
      <c r="AX20" s="11">
        <v>664000</v>
      </c>
      <c r="AY20" s="11"/>
      <c r="AZ20" s="11">
        <f t="shared" si="24"/>
        <v>3914600</v>
      </c>
      <c r="BA20" s="30">
        <f t="shared" si="25"/>
        <v>0.008377284347849696</v>
      </c>
      <c r="BB20" s="11">
        <v>3040000</v>
      </c>
      <c r="BC20" s="11">
        <v>3200000</v>
      </c>
      <c r="BD20" s="11"/>
      <c r="BE20" s="11">
        <f>SUM(BB20:BD20)</f>
        <v>6240000</v>
      </c>
      <c r="BF20" s="30">
        <f>BE20/BE$63</f>
        <v>0.012693538601739471</v>
      </c>
      <c r="BG20" s="11">
        <v>1842821</v>
      </c>
      <c r="BH20" s="11">
        <v>2970400</v>
      </c>
      <c r="BI20" s="11"/>
      <c r="BJ20" s="11">
        <f t="shared" si="26"/>
        <v>4813221</v>
      </c>
      <c r="BK20" s="30">
        <f t="shared" si="27"/>
        <v>0.006169804887680879</v>
      </c>
      <c r="BL20" s="11">
        <v>2883200</v>
      </c>
      <c r="BM20" s="11">
        <v>1229600</v>
      </c>
      <c r="BN20" s="11"/>
      <c r="BO20" s="11">
        <f t="shared" si="28"/>
        <v>4112800</v>
      </c>
      <c r="BP20" s="30">
        <f t="shared" si="29"/>
        <v>0.0051292285742988416</v>
      </c>
      <c r="BQ20" s="11">
        <v>1187200</v>
      </c>
      <c r="BR20" s="11">
        <v>110000</v>
      </c>
      <c r="BS20" s="10"/>
      <c r="BT20" s="11">
        <f t="shared" si="12"/>
        <v>1297200</v>
      </c>
      <c r="BU20" s="30">
        <f t="shared" si="13"/>
        <v>0.0021276637587157392</v>
      </c>
      <c r="BV20" s="11"/>
      <c r="BW20" s="11">
        <v>5188784</v>
      </c>
      <c r="BX20" s="10"/>
      <c r="BY20" s="11">
        <f t="shared" si="30"/>
        <v>5188784</v>
      </c>
      <c r="BZ20" s="30">
        <f t="shared" si="31"/>
        <v>0.011059710246335834</v>
      </c>
      <c r="CA20" s="11"/>
      <c r="CB20" s="11">
        <v>394955</v>
      </c>
      <c r="CC20" s="11"/>
      <c r="CD20" s="11">
        <f>SUM(CA20:CC20)</f>
        <v>394955</v>
      </c>
      <c r="CE20" s="30">
        <f>CD20/CD$63</f>
        <v>0.0013003815882692902</v>
      </c>
    </row>
    <row r="21" spans="2:83" ht="15">
      <c r="B21" t="s">
        <v>33</v>
      </c>
      <c r="C21" s="9">
        <f t="shared" si="0"/>
        <v>0</v>
      </c>
      <c r="D21" s="9">
        <f t="shared" si="1"/>
        <v>5152000</v>
      </c>
      <c r="E21" s="9">
        <f t="shared" si="2"/>
        <v>0</v>
      </c>
      <c r="F21" s="9">
        <f t="shared" si="14"/>
        <v>5152000</v>
      </c>
      <c r="G21" s="42">
        <f t="shared" si="15"/>
        <v>45</v>
      </c>
      <c r="H21" s="29">
        <f t="shared" si="3"/>
        <v>0.0003918934451477382</v>
      </c>
      <c r="I21" s="33"/>
      <c r="J21" s="33"/>
      <c r="K21" s="33"/>
      <c r="L21" s="63">
        <f t="shared" si="16"/>
        <v>0</v>
      </c>
      <c r="M21" s="29">
        <f t="shared" si="4"/>
        <v>0</v>
      </c>
      <c r="N21" s="33"/>
      <c r="O21" s="33"/>
      <c r="P21" s="33"/>
      <c r="Q21" s="63">
        <f t="shared" si="5"/>
        <v>0</v>
      </c>
      <c r="R21" s="29">
        <f t="shared" si="6"/>
        <v>0</v>
      </c>
      <c r="S21" s="33"/>
      <c r="T21" s="33"/>
      <c r="U21" s="33"/>
      <c r="V21" s="63"/>
      <c r="W21" s="29"/>
      <c r="X21" s="33"/>
      <c r="Y21" s="33"/>
      <c r="Z21" s="33"/>
      <c r="AA21" s="63"/>
      <c r="AB21" s="29"/>
      <c r="AC21" s="33"/>
      <c r="AD21" s="33">
        <v>500000</v>
      </c>
      <c r="AE21" s="33"/>
      <c r="AF21" s="9">
        <f t="shared" si="19"/>
        <v>500000</v>
      </c>
      <c r="AG21" s="29">
        <f t="shared" si="9"/>
        <v>0.00044744489576729543</v>
      </c>
      <c r="AH21" s="33"/>
      <c r="AI21" s="33"/>
      <c r="AJ21" s="33"/>
      <c r="AK21" s="9"/>
      <c r="AL21" s="29"/>
      <c r="AM21" s="56"/>
      <c r="AN21" s="33"/>
      <c r="AO21" s="33"/>
      <c r="AP21" s="9"/>
      <c r="AQ21" s="29"/>
      <c r="AR21" s="33"/>
      <c r="AS21" s="33"/>
      <c r="AT21" s="33"/>
      <c r="AU21" s="9"/>
      <c r="AV21" s="29"/>
      <c r="AW21" s="9"/>
      <c r="AX21" s="9"/>
      <c r="AY21" s="9"/>
      <c r="AZ21" s="9"/>
      <c r="BA21" s="29"/>
      <c r="BB21" s="9"/>
      <c r="BC21" s="9"/>
      <c r="BD21" s="9"/>
      <c r="BE21" s="9"/>
      <c r="BF21" s="29"/>
      <c r="BG21" s="9"/>
      <c r="BH21" s="9">
        <v>977000</v>
      </c>
      <c r="BI21" s="9"/>
      <c r="BJ21" s="9">
        <f t="shared" si="26"/>
        <v>977000</v>
      </c>
      <c r="BK21" s="29">
        <f t="shared" si="27"/>
        <v>0.0012523628928038457</v>
      </c>
      <c r="BL21" s="9"/>
      <c r="BM21" s="9"/>
      <c r="BN21" s="9"/>
      <c r="BO21" s="9"/>
      <c r="BP21" s="29"/>
      <c r="BQ21" s="9"/>
      <c r="BR21" s="9">
        <v>2385000</v>
      </c>
      <c r="BT21" s="9">
        <f t="shared" si="12"/>
        <v>2385000</v>
      </c>
      <c r="BU21" s="29">
        <f t="shared" si="13"/>
        <v>0.003911870231681343</v>
      </c>
      <c r="BV21" s="9"/>
      <c r="BW21" s="9">
        <v>1290000</v>
      </c>
      <c r="BY21" s="9">
        <f t="shared" si="30"/>
        <v>1290000</v>
      </c>
      <c r="BZ21" s="29">
        <f t="shared" si="31"/>
        <v>0.0027495895411667214</v>
      </c>
      <c r="CA21" s="9"/>
      <c r="CB21" s="9"/>
      <c r="CC21" s="9"/>
      <c r="CD21" s="9"/>
      <c r="CE21" s="29"/>
    </row>
    <row r="22" spans="2:83" ht="15">
      <c r="B22" t="s">
        <v>34</v>
      </c>
      <c r="C22" s="27">
        <f t="shared" si="0"/>
        <v>11233736</v>
      </c>
      <c r="D22" s="27">
        <f t="shared" si="1"/>
        <v>1176088</v>
      </c>
      <c r="E22" s="27">
        <f t="shared" si="2"/>
        <v>0</v>
      </c>
      <c r="F22" s="9">
        <f t="shared" si="14"/>
        <v>12409824</v>
      </c>
      <c r="G22" s="42">
        <f t="shared" si="15"/>
        <v>40</v>
      </c>
      <c r="H22" s="29">
        <f t="shared" si="3"/>
        <v>0.0009439690762882542</v>
      </c>
      <c r="I22" s="33">
        <v>222384</v>
      </c>
      <c r="J22" s="33"/>
      <c r="K22" s="33"/>
      <c r="L22" s="63">
        <f t="shared" si="16"/>
        <v>222384</v>
      </c>
      <c r="M22" s="29">
        <f t="shared" si="4"/>
        <v>0.00016490688816243892</v>
      </c>
      <c r="N22" s="33"/>
      <c r="O22" s="33"/>
      <c r="P22" s="33"/>
      <c r="Q22" s="63">
        <f t="shared" si="5"/>
        <v>0</v>
      </c>
      <c r="R22" s="29">
        <f t="shared" si="6"/>
        <v>0</v>
      </c>
      <c r="S22" s="33">
        <v>620315</v>
      </c>
      <c r="T22" s="33">
        <v>396000</v>
      </c>
      <c r="U22" s="33"/>
      <c r="V22" s="63">
        <f aca="true" t="shared" si="32" ref="V22:V27">SUM(S22:U22)</f>
        <v>1016315</v>
      </c>
      <c r="W22" s="29">
        <f t="shared" si="7"/>
        <v>0.001036108297978762</v>
      </c>
      <c r="X22" s="33">
        <v>129724</v>
      </c>
      <c r="Y22" s="33"/>
      <c r="Z22" s="33"/>
      <c r="AA22" s="63">
        <f t="shared" si="18"/>
        <v>129724</v>
      </c>
      <c r="AB22" s="29">
        <f t="shared" si="8"/>
        <v>0.00012862258040569576</v>
      </c>
      <c r="AC22" s="33">
        <v>286724</v>
      </c>
      <c r="AD22" s="33"/>
      <c r="AE22" s="33"/>
      <c r="AF22" s="9">
        <f aca="true" t="shared" si="33" ref="AF22:AF27">SUM(AC22:AE22)</f>
        <v>286724</v>
      </c>
      <c r="AG22" s="29">
        <f t="shared" si="9"/>
        <v>0.00025658638058796403</v>
      </c>
      <c r="AH22" s="33">
        <v>365722</v>
      </c>
      <c r="AI22" s="33"/>
      <c r="AJ22" s="33"/>
      <c r="AK22" s="9">
        <f aca="true" t="shared" si="34" ref="AK22:AK27">SUM(AH22:AJ22)</f>
        <v>365722</v>
      </c>
      <c r="AL22" s="29">
        <f t="shared" si="10"/>
        <v>0.0002965198018249298</v>
      </c>
      <c r="AM22" s="56">
        <v>90000</v>
      </c>
      <c r="AN22" s="33">
        <v>150000</v>
      </c>
      <c r="AO22" s="33"/>
      <c r="AP22" s="9">
        <f>SUM(AM22:AO22)</f>
        <v>240000</v>
      </c>
      <c r="AQ22" s="29">
        <f>AP22/AP$63</f>
        <v>0.00015007479784202496</v>
      </c>
      <c r="AR22" s="33">
        <v>1035856</v>
      </c>
      <c r="AS22" s="33">
        <v>630088</v>
      </c>
      <c r="AT22" s="33"/>
      <c r="AU22" s="9">
        <f>SUM(AR22:AT22)</f>
        <v>1665944</v>
      </c>
      <c r="AV22" s="29">
        <f aca="true" t="shared" si="35" ref="AV22:AV33">AU22/AU$63</f>
        <v>0.0017188649397373037</v>
      </c>
      <c r="AW22" s="9"/>
      <c r="AX22" s="9"/>
      <c r="AY22" s="9"/>
      <c r="AZ22" s="9"/>
      <c r="BA22" s="29"/>
      <c r="BB22" s="9">
        <v>600000</v>
      </c>
      <c r="BC22" s="9"/>
      <c r="BD22" s="9"/>
      <c r="BE22" s="9">
        <f>SUM(BB22:BD22)</f>
        <v>600000</v>
      </c>
      <c r="BF22" s="29">
        <f>BE22/BE$63</f>
        <v>0.0012205325578595646</v>
      </c>
      <c r="BG22" s="9">
        <v>864000</v>
      </c>
      <c r="BH22" s="9"/>
      <c r="BI22" s="9"/>
      <c r="BJ22" s="9">
        <f t="shared" si="26"/>
        <v>864000</v>
      </c>
      <c r="BK22" s="29">
        <f t="shared" si="27"/>
        <v>0.0011075143698899925</v>
      </c>
      <c r="BL22" s="9">
        <v>768000</v>
      </c>
      <c r="BM22" s="9"/>
      <c r="BN22" s="9"/>
      <c r="BO22" s="9">
        <f>SUM(BL22:BN22)</f>
        <v>768000</v>
      </c>
      <c r="BP22" s="29">
        <f>BO22/BO$63</f>
        <v>0.000957801873434524</v>
      </c>
      <c r="BQ22" s="9">
        <v>1501545</v>
      </c>
      <c r="BR22" s="9"/>
      <c r="BT22" s="9">
        <f t="shared" si="12"/>
        <v>1501545</v>
      </c>
      <c r="BU22" s="29">
        <f t="shared" si="13"/>
        <v>0.002462829847811305</v>
      </c>
      <c r="BV22" s="9">
        <v>3879466</v>
      </c>
      <c r="BW22" s="9"/>
      <c r="BY22" s="9">
        <f t="shared" si="30"/>
        <v>3879466</v>
      </c>
      <c r="BZ22" s="29">
        <f t="shared" si="31"/>
        <v>0.00826894506892395</v>
      </c>
      <c r="CA22" s="9">
        <v>870000</v>
      </c>
      <c r="CB22" s="9"/>
      <c r="CC22" s="9"/>
      <c r="CD22" s="9">
        <f>SUM(CA22:CC22)</f>
        <v>870000</v>
      </c>
      <c r="CE22" s="29">
        <f>CD22/CD$63</f>
        <v>0.002864457930129464</v>
      </c>
    </row>
    <row r="23" spans="2:83" ht="15">
      <c r="B23" t="s">
        <v>35</v>
      </c>
      <c r="C23" s="27">
        <f t="shared" si="0"/>
        <v>396263452</v>
      </c>
      <c r="D23" s="27">
        <f t="shared" si="1"/>
        <v>10197944</v>
      </c>
      <c r="E23" s="27">
        <f t="shared" si="2"/>
        <v>5565964</v>
      </c>
      <c r="F23" s="9">
        <f t="shared" si="14"/>
        <v>412027360</v>
      </c>
      <c r="G23" s="42">
        <f t="shared" si="15"/>
        <v>5</v>
      </c>
      <c r="H23" s="29">
        <f t="shared" si="3"/>
        <v>0.031341386181197084</v>
      </c>
      <c r="I23" s="33">
        <v>35275639</v>
      </c>
      <c r="J23" s="33">
        <v>498500</v>
      </c>
      <c r="K23" s="33"/>
      <c r="L23" s="63">
        <f t="shared" si="16"/>
        <v>35774139</v>
      </c>
      <c r="M23" s="29">
        <f t="shared" si="4"/>
        <v>0.02652799634497331</v>
      </c>
      <c r="N23" s="33">
        <v>28067312</v>
      </c>
      <c r="O23" s="33">
        <v>60000</v>
      </c>
      <c r="P23" s="33"/>
      <c r="Q23" s="63">
        <f t="shared" si="5"/>
        <v>28127312</v>
      </c>
      <c r="R23" s="29">
        <f t="shared" si="6"/>
        <v>0.02912414667284819</v>
      </c>
      <c r="S23" s="33">
        <v>30531600</v>
      </c>
      <c r="T23" s="33"/>
      <c r="U23" s="33"/>
      <c r="V23" s="63">
        <f t="shared" si="32"/>
        <v>30531600</v>
      </c>
      <c r="W23" s="29">
        <f t="shared" si="7"/>
        <v>0.03112621983397704</v>
      </c>
      <c r="X23" s="33">
        <v>35273244</v>
      </c>
      <c r="Y23" s="33">
        <v>320000</v>
      </c>
      <c r="Z23" s="33">
        <v>1046897</v>
      </c>
      <c r="AA23" s="63">
        <f t="shared" si="18"/>
        <v>36640141</v>
      </c>
      <c r="AB23" s="29">
        <f t="shared" si="8"/>
        <v>0.03632904845555587</v>
      </c>
      <c r="AC23" s="33">
        <v>20706000</v>
      </c>
      <c r="AD23" s="33"/>
      <c r="AE23" s="33">
        <v>2194067</v>
      </c>
      <c r="AF23" s="9">
        <f t="shared" si="33"/>
        <v>22900067</v>
      </c>
      <c r="AG23" s="29">
        <f t="shared" si="9"/>
        <v>0.020493036183758164</v>
      </c>
      <c r="AH23" s="33">
        <v>25208200</v>
      </c>
      <c r="AI23" s="33">
        <v>436250</v>
      </c>
      <c r="AJ23" s="33">
        <v>675000</v>
      </c>
      <c r="AK23" s="9">
        <f t="shared" si="34"/>
        <v>26319450</v>
      </c>
      <c r="AL23" s="29">
        <f t="shared" si="10"/>
        <v>0.021339263424516842</v>
      </c>
      <c r="AM23" s="56">
        <v>30362800</v>
      </c>
      <c r="AN23" s="33">
        <v>498000</v>
      </c>
      <c r="AO23" s="33">
        <v>675000</v>
      </c>
      <c r="AP23" s="9">
        <f>SUM(AM23:AO23)</f>
        <v>31535800</v>
      </c>
      <c r="AQ23" s="29">
        <f>AP23/AP$63</f>
        <v>0.019719703374110543</v>
      </c>
      <c r="AR23" s="33">
        <v>34596000</v>
      </c>
      <c r="AS23" s="33"/>
      <c r="AT23" s="33">
        <v>975000</v>
      </c>
      <c r="AU23" s="9">
        <f>SUM(AR23:AT23)</f>
        <v>35571000</v>
      </c>
      <c r="AV23" s="29">
        <f t="shared" si="35"/>
        <v>0.0367009603992665</v>
      </c>
      <c r="AW23" s="9">
        <v>3815200</v>
      </c>
      <c r="AX23" s="9">
        <v>464625</v>
      </c>
      <c r="AY23" s="9"/>
      <c r="AZ23" s="9">
        <f>SUM(AW23:AY23)</f>
        <v>4279825</v>
      </c>
      <c r="BA23" s="29">
        <f>AZ23/AZ$63</f>
        <v>0.009158869612230069</v>
      </c>
      <c r="BB23" s="9">
        <v>31260000</v>
      </c>
      <c r="BC23" s="9">
        <v>1297825</v>
      </c>
      <c r="BD23" s="9"/>
      <c r="BE23" s="9">
        <f>SUM(BB23:BD23)</f>
        <v>32557825</v>
      </c>
      <c r="BF23" s="29">
        <f>BE23/BE$63</f>
        <v>0.0662298090426568</v>
      </c>
      <c r="BG23" s="9">
        <v>33636440</v>
      </c>
      <c r="BH23" s="9">
        <v>910600</v>
      </c>
      <c r="BI23" s="9"/>
      <c r="BJ23" s="9">
        <f t="shared" si="26"/>
        <v>34547040</v>
      </c>
      <c r="BK23" s="29">
        <f t="shared" si="27"/>
        <v>0.04428396208005135</v>
      </c>
      <c r="BL23" s="9">
        <v>13576800</v>
      </c>
      <c r="BM23" s="9">
        <v>5025144</v>
      </c>
      <c r="BN23" s="9"/>
      <c r="BO23" s="9">
        <f>SUM(BL23:BN23)</f>
        <v>18601944</v>
      </c>
      <c r="BP23" s="29">
        <f>BO23/BO$63</f>
        <v>0.02319918855823451</v>
      </c>
      <c r="BQ23" s="9">
        <v>23248800</v>
      </c>
      <c r="BR23" s="9">
        <v>137500</v>
      </c>
      <c r="BT23" s="9">
        <f t="shared" si="12"/>
        <v>23386300</v>
      </c>
      <c r="BU23" s="29">
        <f t="shared" si="13"/>
        <v>0.038358142892733496</v>
      </c>
      <c r="BV23" s="9">
        <v>35905417</v>
      </c>
      <c r="BW23" s="9">
        <v>549500</v>
      </c>
      <c r="BY23" s="9">
        <f t="shared" si="30"/>
        <v>36454917</v>
      </c>
      <c r="BZ23" s="29">
        <f t="shared" si="31"/>
        <v>0.07770237093589218</v>
      </c>
      <c r="CA23" s="9">
        <v>14800000</v>
      </c>
      <c r="CB23" s="9"/>
      <c r="CC23" s="9"/>
      <c r="CD23" s="9">
        <f>SUM(CA23:CC23)</f>
        <v>14800000</v>
      </c>
      <c r="CE23" s="29">
        <f>CD23/CD$63</f>
        <v>0.04872870961599548</v>
      </c>
    </row>
    <row r="24" spans="2:83" ht="15">
      <c r="B24" t="s">
        <v>36</v>
      </c>
      <c r="C24" s="27">
        <f t="shared" si="0"/>
        <v>52383925</v>
      </c>
      <c r="D24" s="27">
        <f t="shared" si="1"/>
        <v>12283604</v>
      </c>
      <c r="E24" s="27">
        <f t="shared" si="2"/>
        <v>975938</v>
      </c>
      <c r="F24" s="9">
        <f t="shared" si="14"/>
        <v>65643467</v>
      </c>
      <c r="G24" s="42">
        <f t="shared" si="15"/>
        <v>26</v>
      </c>
      <c r="H24" s="29">
        <f t="shared" si="3"/>
        <v>0.004993253966240657</v>
      </c>
      <c r="I24" s="33">
        <v>405301</v>
      </c>
      <c r="J24" s="33">
        <v>2715000</v>
      </c>
      <c r="K24" s="33"/>
      <c r="L24" s="63">
        <f t="shared" si="16"/>
        <v>3120301</v>
      </c>
      <c r="M24" s="29">
        <f t="shared" si="4"/>
        <v>0.002313831606770929</v>
      </c>
      <c r="N24" s="33">
        <v>6080000</v>
      </c>
      <c r="O24" s="33">
        <v>2591600</v>
      </c>
      <c r="P24" s="33">
        <v>975938</v>
      </c>
      <c r="Q24" s="63">
        <f t="shared" si="5"/>
        <v>9647538</v>
      </c>
      <c r="R24" s="29">
        <f t="shared" si="6"/>
        <v>0.009989447685007244</v>
      </c>
      <c r="S24" s="33">
        <v>5444510</v>
      </c>
      <c r="T24" s="33">
        <v>4532000</v>
      </c>
      <c r="U24" s="33"/>
      <c r="V24" s="63">
        <f t="shared" si="32"/>
        <v>9976510</v>
      </c>
      <c r="W24" s="29">
        <f t="shared" si="7"/>
        <v>0.010170808062331168</v>
      </c>
      <c r="X24" s="33">
        <v>8475586</v>
      </c>
      <c r="Y24" s="33">
        <v>545004</v>
      </c>
      <c r="Z24" s="33"/>
      <c r="AA24" s="63">
        <f t="shared" si="18"/>
        <v>9020590</v>
      </c>
      <c r="AB24" s="29">
        <f t="shared" si="8"/>
        <v>0.008944000821604445</v>
      </c>
      <c r="AC24" s="33">
        <v>4699800</v>
      </c>
      <c r="AD24" s="33">
        <v>300000</v>
      </c>
      <c r="AE24" s="33"/>
      <c r="AF24" s="9">
        <f t="shared" si="33"/>
        <v>4999800</v>
      </c>
      <c r="AG24" s="29">
        <f t="shared" si="9"/>
        <v>0.004474269979714647</v>
      </c>
      <c r="AH24" s="33">
        <v>6269568</v>
      </c>
      <c r="AI24" s="33">
        <v>800000</v>
      </c>
      <c r="AJ24" s="33"/>
      <c r="AK24" s="9">
        <f t="shared" si="34"/>
        <v>7069568</v>
      </c>
      <c r="AL24" s="29">
        <f t="shared" si="10"/>
        <v>0.005731858904708673</v>
      </c>
      <c r="AM24" s="56">
        <v>5688000</v>
      </c>
      <c r="AN24" s="33"/>
      <c r="AO24" s="33"/>
      <c r="AP24" s="9">
        <f>SUM(AM24:AO24)</f>
        <v>5688000</v>
      </c>
      <c r="AQ24" s="29">
        <f>AP24/AP$63</f>
        <v>0.0035567727088559914</v>
      </c>
      <c r="AR24" s="33">
        <v>1493775</v>
      </c>
      <c r="AS24" s="33">
        <v>800000</v>
      </c>
      <c r="AT24" s="33"/>
      <c r="AU24" s="9">
        <f>SUM(AR24:AT24)</f>
        <v>2293775</v>
      </c>
      <c r="AV24" s="29">
        <f t="shared" si="35"/>
        <v>0.0023666398313184197</v>
      </c>
      <c r="AW24" s="9">
        <v>3450000</v>
      </c>
      <c r="AX24" s="9"/>
      <c r="AY24" s="9"/>
      <c r="AZ24" s="9">
        <f>SUM(AW24:AY24)</f>
        <v>3450000</v>
      </c>
      <c r="BA24" s="29">
        <f>AZ24/AZ$63</f>
        <v>0.007383035559209486</v>
      </c>
      <c r="BB24" s="9"/>
      <c r="BC24" s="9"/>
      <c r="BD24" s="9"/>
      <c r="BE24" s="9"/>
      <c r="BF24" s="29"/>
      <c r="BG24" s="9">
        <v>2670998</v>
      </c>
      <c r="BH24" s="9"/>
      <c r="BI24" s="9"/>
      <c r="BJ24" s="9">
        <f t="shared" si="26"/>
        <v>2670998</v>
      </c>
      <c r="BK24" s="29">
        <f t="shared" si="27"/>
        <v>0.0034238063274854517</v>
      </c>
      <c r="BL24" s="9">
        <v>2957856</v>
      </c>
      <c r="BM24" s="9"/>
      <c r="BN24" s="9"/>
      <c r="BO24" s="9">
        <f>SUM(BL24:BN24)</f>
        <v>2957856</v>
      </c>
      <c r="BP24" s="29">
        <f>BO24/BO$63</f>
        <v>0.0036888541902988896</v>
      </c>
      <c r="BQ24" s="9">
        <v>2297771</v>
      </c>
      <c r="BR24" s="9"/>
      <c r="BT24" s="9">
        <f t="shared" si="12"/>
        <v>2297771</v>
      </c>
      <c r="BU24" s="29">
        <f t="shared" si="13"/>
        <v>0.003768797473425858</v>
      </c>
      <c r="BV24" s="9">
        <v>2450760</v>
      </c>
      <c r="BY24" s="9">
        <f t="shared" si="30"/>
        <v>2450760</v>
      </c>
      <c r="BZ24" s="29">
        <f t="shared" si="31"/>
        <v>0.005223708576674228</v>
      </c>
      <c r="CC24" s="9"/>
      <c r="CD24" s="9"/>
      <c r="CE24" s="29"/>
    </row>
    <row r="25" spans="2:83" ht="15">
      <c r="B25" s="10" t="s">
        <v>37</v>
      </c>
      <c r="C25" s="11">
        <f t="shared" si="0"/>
        <v>5771480</v>
      </c>
      <c r="D25" s="11">
        <f t="shared" si="1"/>
        <v>12028282</v>
      </c>
      <c r="E25" s="11">
        <f t="shared" si="2"/>
        <v>107996</v>
      </c>
      <c r="F25" s="11">
        <f t="shared" si="14"/>
        <v>17907758</v>
      </c>
      <c r="G25" s="43">
        <f t="shared" si="15"/>
        <v>37</v>
      </c>
      <c r="H25" s="30">
        <f t="shared" si="3"/>
        <v>0.0013621764319666093</v>
      </c>
      <c r="I25" s="34">
        <v>62000</v>
      </c>
      <c r="J25" s="34">
        <v>950100</v>
      </c>
      <c r="K25" s="34"/>
      <c r="L25" s="34">
        <f t="shared" si="16"/>
        <v>1012100</v>
      </c>
      <c r="M25" s="30">
        <f t="shared" si="4"/>
        <v>0.0007505138027430231</v>
      </c>
      <c r="N25" s="34">
        <v>337530</v>
      </c>
      <c r="O25" s="34">
        <v>987300</v>
      </c>
      <c r="P25" s="34"/>
      <c r="Q25" s="34">
        <f t="shared" si="5"/>
        <v>1324830</v>
      </c>
      <c r="R25" s="30">
        <f t="shared" si="6"/>
        <v>0.00137178210404853</v>
      </c>
      <c r="S25" s="34">
        <v>1191143</v>
      </c>
      <c r="T25" s="34">
        <v>1163266</v>
      </c>
      <c r="U25" s="34"/>
      <c r="V25" s="34">
        <f t="shared" si="32"/>
        <v>2354409</v>
      </c>
      <c r="W25" s="30">
        <f t="shared" si="7"/>
        <v>0.0024002624203479034</v>
      </c>
      <c r="X25" s="34">
        <v>250000</v>
      </c>
      <c r="Y25" s="34">
        <v>264080</v>
      </c>
      <c r="Z25" s="34"/>
      <c r="AA25" s="34">
        <f t="shared" si="18"/>
        <v>514080</v>
      </c>
      <c r="AB25" s="30">
        <f t="shared" si="8"/>
        <v>0.0005097152117955048</v>
      </c>
      <c r="AC25" s="34">
        <v>316000</v>
      </c>
      <c r="AD25" s="34">
        <v>1860176</v>
      </c>
      <c r="AE25" s="34"/>
      <c r="AF25" s="11">
        <f t="shared" si="33"/>
        <v>2176176</v>
      </c>
      <c r="AG25" s="30">
        <f t="shared" si="9"/>
        <v>0.0019474376869825798</v>
      </c>
      <c r="AH25" s="34">
        <v>1123556</v>
      </c>
      <c r="AI25" s="34">
        <v>2058068</v>
      </c>
      <c r="AJ25" s="34"/>
      <c r="AK25" s="11">
        <f t="shared" si="34"/>
        <v>3181624</v>
      </c>
      <c r="AL25" s="30">
        <f t="shared" si="10"/>
        <v>0.0025795946592259704</v>
      </c>
      <c r="AM25" s="57"/>
      <c r="AN25" s="34">
        <v>1915964</v>
      </c>
      <c r="AO25" s="34"/>
      <c r="AP25" s="11">
        <f>SUM(AM25:AO25)</f>
        <v>1915964</v>
      </c>
      <c r="AQ25" s="30">
        <f>AP25/AP$63</f>
        <v>0.001198074624885823</v>
      </c>
      <c r="AR25" s="34"/>
      <c r="AS25" s="34">
        <v>719640</v>
      </c>
      <c r="AT25" s="34"/>
      <c r="AU25" s="11">
        <f>SUM(AR25:AT25)</f>
        <v>719640</v>
      </c>
      <c r="AV25" s="30">
        <f t="shared" si="35"/>
        <v>0.0007425003272814412</v>
      </c>
      <c r="AW25" s="11">
        <v>369240</v>
      </c>
      <c r="AX25" s="11">
        <v>743883</v>
      </c>
      <c r="AY25" s="11"/>
      <c r="AZ25" s="11">
        <f>SUM(AW25:AY25)</f>
        <v>1113123</v>
      </c>
      <c r="BA25" s="30">
        <f>AZ25/AZ$63</f>
        <v>0.0023820946929779536</v>
      </c>
      <c r="BB25" s="11">
        <v>64456</v>
      </c>
      <c r="BC25" s="11">
        <f>895017-347953</f>
        <v>547064</v>
      </c>
      <c r="BD25" s="11"/>
      <c r="BE25" s="11">
        <f>SUM(BB25:BD25)</f>
        <v>611520</v>
      </c>
      <c r="BF25" s="30">
        <f>BE25/BE$63</f>
        <v>0.0012439667829704682</v>
      </c>
      <c r="BG25" s="11">
        <v>1027705</v>
      </c>
      <c r="BH25" s="11">
        <v>663341</v>
      </c>
      <c r="BI25" s="11"/>
      <c r="BJ25" s="11">
        <f t="shared" si="26"/>
        <v>1691046</v>
      </c>
      <c r="BK25" s="30">
        <f t="shared" si="27"/>
        <v>0.0021676594272511483</v>
      </c>
      <c r="BL25" s="11">
        <v>1029850</v>
      </c>
      <c r="BM25" s="11">
        <v>155400</v>
      </c>
      <c r="BN25" s="11"/>
      <c r="BO25" s="11">
        <f>SUM(BL25:BN25)</f>
        <v>1185250</v>
      </c>
      <c r="BP25" s="30">
        <f>BO25/BO$63</f>
        <v>0.0014781701438649343</v>
      </c>
      <c r="BQ25" s="11"/>
      <c r="BR25" s="11"/>
      <c r="BS25" s="10"/>
      <c r="BT25" s="11"/>
      <c r="BU25" s="30"/>
      <c r="BV25" s="11"/>
      <c r="BW25" s="11"/>
      <c r="BX25" s="11">
        <v>107996</v>
      </c>
      <c r="BY25" s="11">
        <f t="shared" si="30"/>
        <v>107996</v>
      </c>
      <c r="BZ25" s="30">
        <f t="shared" si="31"/>
        <v>0.00023018966828514825</v>
      </c>
      <c r="CA25" s="11"/>
      <c r="CB25" s="11"/>
      <c r="CC25" s="11"/>
      <c r="CD25" s="11"/>
      <c r="CE25" s="30"/>
    </row>
    <row r="26" spans="2:83" ht="15">
      <c r="B26" s="60" t="s">
        <v>76</v>
      </c>
      <c r="C26" s="9">
        <f t="shared" si="0"/>
        <v>4160150</v>
      </c>
      <c r="D26" s="9">
        <f t="shared" si="1"/>
        <v>0</v>
      </c>
      <c r="E26" s="9">
        <f t="shared" si="2"/>
        <v>0</v>
      </c>
      <c r="F26" s="9">
        <f t="shared" si="14"/>
        <v>4160150</v>
      </c>
      <c r="G26" s="42">
        <f t="shared" si="15"/>
        <v>46</v>
      </c>
      <c r="H26" s="29">
        <f>F26/F$63</f>
        <v>0.00031644711099211245</v>
      </c>
      <c r="I26" s="33">
        <v>2368150</v>
      </c>
      <c r="J26" s="33"/>
      <c r="K26" s="33"/>
      <c r="L26" s="63">
        <f t="shared" si="16"/>
        <v>2368150</v>
      </c>
      <c r="M26" s="29">
        <f t="shared" si="4"/>
        <v>0.0017560806856692915</v>
      </c>
      <c r="N26" s="33">
        <v>144000</v>
      </c>
      <c r="O26" s="33"/>
      <c r="P26" s="33"/>
      <c r="Q26" s="63">
        <f t="shared" si="5"/>
        <v>144000</v>
      </c>
      <c r="R26" s="29">
        <f t="shared" si="6"/>
        <v>0.00014910337400495785</v>
      </c>
      <c r="S26" s="33">
        <v>1148000</v>
      </c>
      <c r="T26" s="33"/>
      <c r="U26" s="33"/>
      <c r="V26" s="63">
        <f t="shared" si="32"/>
        <v>1148000</v>
      </c>
      <c r="W26" s="29">
        <f t="shared" si="7"/>
        <v>0.0011703579363480997</v>
      </c>
      <c r="X26" s="33"/>
      <c r="Y26" s="33"/>
      <c r="Z26" s="33"/>
      <c r="AA26" s="63"/>
      <c r="AB26" s="29"/>
      <c r="AC26" s="33"/>
      <c r="AD26" s="33"/>
      <c r="AE26" s="33"/>
      <c r="AF26" s="9"/>
      <c r="AG26" s="29"/>
      <c r="AH26" s="33">
        <v>500000</v>
      </c>
      <c r="AI26" s="33"/>
      <c r="AJ26" s="33"/>
      <c r="AK26" s="9">
        <f>SUM(AH26:AJ26)</f>
        <v>500000</v>
      </c>
      <c r="AL26" s="29">
        <f t="shared" si="10"/>
        <v>0.00040538961537032195</v>
      </c>
      <c r="AM26" s="56"/>
      <c r="AN26" s="33"/>
      <c r="AO26" s="33"/>
      <c r="AP26" s="27"/>
      <c r="AQ26" s="29"/>
      <c r="AR26" s="33"/>
      <c r="AS26" s="33"/>
      <c r="AT26" s="33"/>
      <c r="AU26" s="27"/>
      <c r="AV26" s="29"/>
      <c r="AW26" s="27"/>
      <c r="AX26" s="27"/>
      <c r="AY26" s="27"/>
      <c r="AZ26" s="27"/>
      <c r="BA26" s="29"/>
      <c r="BB26" s="27"/>
      <c r="BC26" s="27"/>
      <c r="BD26" s="27"/>
      <c r="BE26" s="27"/>
      <c r="BF26" s="29"/>
      <c r="BG26" s="27"/>
      <c r="BH26" s="27"/>
      <c r="BI26" s="27"/>
      <c r="BJ26" s="27"/>
      <c r="BK26" s="29"/>
      <c r="BL26" s="27"/>
      <c r="BM26" s="27"/>
      <c r="BN26" s="27"/>
      <c r="BO26" s="27"/>
      <c r="BP26" s="29"/>
      <c r="BQ26" s="27"/>
      <c r="BR26" s="27"/>
      <c r="BS26" s="32"/>
      <c r="BT26" s="27"/>
      <c r="BU26" s="29"/>
      <c r="BV26" s="27"/>
      <c r="BW26" s="27"/>
      <c r="BX26" s="27"/>
      <c r="BY26" s="27"/>
      <c r="BZ26" s="29"/>
      <c r="CA26" s="27"/>
      <c r="CB26" s="27"/>
      <c r="CC26" s="27"/>
      <c r="CD26" s="27"/>
      <c r="CE26" s="29"/>
    </row>
    <row r="27" spans="2:83" ht="15">
      <c r="B27" t="s">
        <v>38</v>
      </c>
      <c r="C27" s="27">
        <f t="shared" si="0"/>
        <v>13326752</v>
      </c>
      <c r="D27" s="27">
        <f t="shared" si="1"/>
        <v>1200000</v>
      </c>
      <c r="E27" s="27">
        <f t="shared" si="2"/>
        <v>0</v>
      </c>
      <c r="F27" s="9">
        <f t="shared" si="14"/>
        <v>14526752</v>
      </c>
      <c r="G27" s="42">
        <f t="shared" si="15"/>
        <v>38</v>
      </c>
      <c r="H27" s="29">
        <f t="shared" si="3"/>
        <v>0.0011049959021907601</v>
      </c>
      <c r="I27" s="33"/>
      <c r="J27" s="33"/>
      <c r="K27" s="33"/>
      <c r="L27" s="63">
        <f t="shared" si="16"/>
        <v>0</v>
      </c>
      <c r="M27" s="29">
        <f t="shared" si="4"/>
        <v>0</v>
      </c>
      <c r="N27" s="33"/>
      <c r="O27" s="33"/>
      <c r="P27" s="33"/>
      <c r="Q27" s="63">
        <f t="shared" si="5"/>
        <v>0</v>
      </c>
      <c r="R27" s="29">
        <f t="shared" si="6"/>
        <v>0</v>
      </c>
      <c r="S27" s="33">
        <v>1956000</v>
      </c>
      <c r="T27" s="33"/>
      <c r="U27" s="33"/>
      <c r="V27" s="63">
        <f t="shared" si="32"/>
        <v>1956000</v>
      </c>
      <c r="W27" s="29">
        <f t="shared" si="7"/>
        <v>0.0019940941842307345</v>
      </c>
      <c r="X27" s="33">
        <v>544000</v>
      </c>
      <c r="Y27" s="33"/>
      <c r="Z27" s="33"/>
      <c r="AA27" s="63">
        <f t="shared" si="18"/>
        <v>544000</v>
      </c>
      <c r="AB27" s="29">
        <f t="shared" si="8"/>
        <v>0.0005393811765031797</v>
      </c>
      <c r="AC27" s="33">
        <v>2660000</v>
      </c>
      <c r="AD27" s="33"/>
      <c r="AE27" s="33"/>
      <c r="AF27" s="9">
        <f t="shared" si="33"/>
        <v>2660000</v>
      </c>
      <c r="AG27" s="29">
        <f t="shared" si="9"/>
        <v>0.0023804068454820115</v>
      </c>
      <c r="AH27" s="33">
        <v>2560000</v>
      </c>
      <c r="AI27" s="33"/>
      <c r="AJ27" s="33"/>
      <c r="AK27" s="9">
        <f t="shared" si="34"/>
        <v>2560000</v>
      </c>
      <c r="AL27" s="29">
        <f t="shared" si="10"/>
        <v>0.0020755948306960485</v>
      </c>
      <c r="AM27" s="56"/>
      <c r="AN27" s="33"/>
      <c r="AO27" s="33"/>
      <c r="AP27" s="9"/>
      <c r="AQ27" s="29"/>
      <c r="AR27" s="33">
        <v>480000</v>
      </c>
      <c r="AS27" s="33"/>
      <c r="AT27" s="33"/>
      <c r="AU27" s="9">
        <f>SUM(AR27:AT27)</f>
        <v>480000</v>
      </c>
      <c r="AV27" s="29">
        <f t="shared" si="35"/>
        <v>0.0004952478421086818</v>
      </c>
      <c r="AW27" s="9"/>
      <c r="AX27" s="9"/>
      <c r="AY27" s="9"/>
      <c r="AZ27" s="9"/>
      <c r="BA27" s="29"/>
      <c r="BB27" s="9">
        <v>853232</v>
      </c>
      <c r="BC27" s="9"/>
      <c r="BD27" s="9"/>
      <c r="BE27" s="9">
        <f>SUM(BB27:BD27)</f>
        <v>853232</v>
      </c>
      <c r="BF27" s="29">
        <f>BE27/BE$63</f>
        <v>0.0017356623923460534</v>
      </c>
      <c r="BG27" s="9"/>
      <c r="BH27" s="9"/>
      <c r="BI27" s="9"/>
      <c r="BJ27" s="9"/>
      <c r="BK27" s="29"/>
      <c r="BL27" s="9"/>
      <c r="BM27" s="9"/>
      <c r="BN27" s="9"/>
      <c r="BO27" s="9"/>
      <c r="BP27" s="29"/>
      <c r="BQ27" s="9">
        <v>664000</v>
      </c>
      <c r="BR27" s="9"/>
      <c r="BT27" s="9">
        <f>SUM(BQ27:BS27)</f>
        <v>664000</v>
      </c>
      <c r="BU27" s="29">
        <f aca="true" t="shared" si="36" ref="BU27:BU33">BT27/BT$63</f>
        <v>0.00108909091565468</v>
      </c>
      <c r="BV27" s="9">
        <v>3609520</v>
      </c>
      <c r="BW27" s="9">
        <v>1200000</v>
      </c>
      <c r="BY27" s="9">
        <f t="shared" si="30"/>
        <v>4809520</v>
      </c>
      <c r="BZ27" s="29">
        <f t="shared" si="31"/>
        <v>0.010251322395373776</v>
      </c>
      <c r="CA27" s="9"/>
      <c r="CB27" s="9"/>
      <c r="CC27" s="9"/>
      <c r="CD27" s="9"/>
      <c r="CE27" s="29"/>
    </row>
    <row r="28" spans="2:83" ht="15">
      <c r="B28" t="s">
        <v>39</v>
      </c>
      <c r="C28" s="27">
        <f t="shared" si="0"/>
        <v>9615146</v>
      </c>
      <c r="D28" s="27">
        <f t="shared" si="1"/>
        <v>13058048</v>
      </c>
      <c r="E28" s="27">
        <f t="shared" si="2"/>
        <v>0</v>
      </c>
      <c r="F28" s="9">
        <f t="shared" si="14"/>
        <v>22673194</v>
      </c>
      <c r="G28" s="42">
        <f t="shared" si="15"/>
        <v>36</v>
      </c>
      <c r="H28" s="29">
        <f t="shared" si="3"/>
        <v>0.0017246653938592833</v>
      </c>
      <c r="I28" s="33"/>
      <c r="J28" s="33"/>
      <c r="K28" s="33"/>
      <c r="L28" s="63">
        <f t="shared" si="16"/>
        <v>0</v>
      </c>
      <c r="M28" s="29">
        <f t="shared" si="4"/>
        <v>0</v>
      </c>
      <c r="N28" s="33"/>
      <c r="O28" s="33">
        <v>50000</v>
      </c>
      <c r="P28" s="33"/>
      <c r="Q28" s="63">
        <f t="shared" si="5"/>
        <v>50000</v>
      </c>
      <c r="R28" s="29">
        <f t="shared" si="6"/>
        <v>5.177200486283259E-05</v>
      </c>
      <c r="S28" s="33"/>
      <c r="T28" s="33">
        <v>300000</v>
      </c>
      <c r="U28" s="33"/>
      <c r="V28" s="63">
        <f aca="true" t="shared" si="37" ref="V28:V33">SUM(S28:U28)</f>
        <v>300000</v>
      </c>
      <c r="W28" s="29">
        <f t="shared" si="7"/>
        <v>0.0003058426662930574</v>
      </c>
      <c r="X28" s="33">
        <v>3498146</v>
      </c>
      <c r="Y28" s="33">
        <v>1000000</v>
      </c>
      <c r="Z28" s="33"/>
      <c r="AA28" s="63">
        <f aca="true" t="shared" si="38" ref="AA28:AA33">SUM(X28:Z28)</f>
        <v>4498146</v>
      </c>
      <c r="AB28" s="29">
        <f t="shared" si="8"/>
        <v>0.004459954561696823</v>
      </c>
      <c r="AC28" s="33">
        <v>981000</v>
      </c>
      <c r="AD28" s="33"/>
      <c r="AE28" s="33"/>
      <c r="AF28" s="9">
        <f aca="true" t="shared" si="39" ref="AF28:AF33">SUM(AC28:AE28)</f>
        <v>981000</v>
      </c>
      <c r="AG28" s="29">
        <f t="shared" si="9"/>
        <v>0.0008778868854954336</v>
      </c>
      <c r="AH28" s="33">
        <v>953000</v>
      </c>
      <c r="AI28" s="33"/>
      <c r="AJ28" s="33"/>
      <c r="AK28" s="9">
        <f aca="true" t="shared" si="40" ref="AK28:AK33">SUM(AH28:AJ28)</f>
        <v>953000</v>
      </c>
      <c r="AL28" s="29">
        <f t="shared" si="10"/>
        <v>0.0007726726068958337</v>
      </c>
      <c r="AM28" s="56">
        <v>926000</v>
      </c>
      <c r="AN28" s="33"/>
      <c r="AO28" s="33"/>
      <c r="AP28" s="9">
        <f aca="true" t="shared" si="41" ref="AP28:AP37">SUM(AM28:AO28)</f>
        <v>926000</v>
      </c>
      <c r="AQ28" s="29">
        <f aca="true" t="shared" si="42" ref="AQ28:AQ40">AP28/AP$63</f>
        <v>0.0005790385950071463</v>
      </c>
      <c r="AR28" s="33">
        <v>1480000</v>
      </c>
      <c r="AS28" s="33"/>
      <c r="AT28" s="33"/>
      <c r="AU28" s="9">
        <f aca="true" t="shared" si="43" ref="AU28:AU36">SUM(AR28:AT28)</f>
        <v>1480000</v>
      </c>
      <c r="AV28" s="29">
        <f t="shared" si="35"/>
        <v>0.0015270141798351023</v>
      </c>
      <c r="AW28" s="9">
        <v>477000</v>
      </c>
      <c r="AX28" s="9"/>
      <c r="AY28" s="9"/>
      <c r="AZ28" s="9">
        <f aca="true" t="shared" si="44" ref="AZ28:AZ36">SUM(AW28:AY28)</f>
        <v>477000</v>
      </c>
      <c r="BA28" s="29">
        <f aca="true" t="shared" si="45" ref="BA28:BA33">AZ28/AZ$63</f>
        <v>0.0010207849164472246</v>
      </c>
      <c r="BB28" s="9"/>
      <c r="BC28" s="9">
        <v>40000</v>
      </c>
      <c r="BD28" s="9"/>
      <c r="BE28" s="9">
        <f>SUM(BB28:BD28)</f>
        <v>40000</v>
      </c>
      <c r="BF28" s="29">
        <f>BE28/BE$63</f>
        <v>8.136883719063764E-05</v>
      </c>
      <c r="BG28" s="9">
        <v>1300000</v>
      </c>
      <c r="BH28" s="9">
        <v>2000000</v>
      </c>
      <c r="BI28" s="9"/>
      <c r="BJ28" s="9">
        <f aca="true" t="shared" si="46" ref="BJ28:BJ36">SUM(BG28:BI28)</f>
        <v>3300000</v>
      </c>
      <c r="BK28" s="29">
        <f aca="true" t="shared" si="47" ref="BK28:BK33">BJ28/BJ$63</f>
        <v>0.004230089607218721</v>
      </c>
      <c r="BL28" s="9"/>
      <c r="BM28" s="9">
        <v>1055403</v>
      </c>
      <c r="BN28" s="9"/>
      <c r="BO28" s="9">
        <f aca="true" t="shared" si="48" ref="BO28:BO33">SUM(BL28:BN28)</f>
        <v>1055403</v>
      </c>
      <c r="BP28" s="29">
        <f aca="true" t="shared" si="49" ref="BP28:BP33">BO28/BO$63</f>
        <v>0.001316233034672418</v>
      </c>
      <c r="BR28" s="9">
        <v>7859000</v>
      </c>
      <c r="BT28" s="9">
        <f>SUM(BR28:BS28)</f>
        <v>7859000</v>
      </c>
      <c r="BU28" s="29">
        <f t="shared" si="36"/>
        <v>0.01289030949718393</v>
      </c>
      <c r="BV28" s="9"/>
      <c r="BW28" s="9">
        <v>753645</v>
      </c>
      <c r="BY28" s="9">
        <f t="shared" si="30"/>
        <v>753645</v>
      </c>
      <c r="BZ28" s="29">
        <f t="shared" si="31"/>
        <v>0.0016063677594981348</v>
      </c>
      <c r="CA28" s="9"/>
      <c r="CB28" s="9"/>
      <c r="CC28" s="9"/>
      <c r="CD28" s="9"/>
      <c r="CE28" s="29"/>
    </row>
    <row r="29" spans="2:83" ht="15">
      <c r="B29" t="s">
        <v>40</v>
      </c>
      <c r="C29" s="27">
        <f t="shared" si="0"/>
        <v>40658773</v>
      </c>
      <c r="D29" s="27">
        <f t="shared" si="1"/>
        <v>4522563</v>
      </c>
      <c r="E29" s="27">
        <f t="shared" si="2"/>
        <v>0</v>
      </c>
      <c r="F29" s="9">
        <f t="shared" si="14"/>
        <v>45181336</v>
      </c>
      <c r="G29" s="42">
        <f t="shared" si="15"/>
        <v>31</v>
      </c>
      <c r="H29" s="29">
        <f t="shared" si="3"/>
        <v>0.0034367758970142723</v>
      </c>
      <c r="I29" s="33">
        <v>5678452</v>
      </c>
      <c r="J29" s="33">
        <v>300000</v>
      </c>
      <c r="K29" s="33"/>
      <c r="L29" s="63">
        <f t="shared" si="16"/>
        <v>5978452</v>
      </c>
      <c r="M29" s="29">
        <f t="shared" si="4"/>
        <v>0.004433268199818824</v>
      </c>
      <c r="N29" s="33">
        <v>2035164</v>
      </c>
      <c r="O29" s="33">
        <v>975000</v>
      </c>
      <c r="P29" s="33"/>
      <c r="Q29" s="63">
        <f t="shared" si="5"/>
        <v>3010164</v>
      </c>
      <c r="R29" s="29">
        <f t="shared" si="6"/>
        <v>0.003116844504918472</v>
      </c>
      <c r="S29" s="33">
        <v>269741</v>
      </c>
      <c r="T29" s="33">
        <v>25000</v>
      </c>
      <c r="U29" s="33"/>
      <c r="V29" s="63">
        <f t="shared" si="37"/>
        <v>294741</v>
      </c>
      <c r="W29" s="29">
        <f t="shared" si="7"/>
        <v>0.00030048124435294013</v>
      </c>
      <c r="X29" s="33">
        <v>2412356</v>
      </c>
      <c r="Y29" s="33">
        <v>150000</v>
      </c>
      <c r="Z29" s="33"/>
      <c r="AA29" s="63">
        <f t="shared" si="38"/>
        <v>2562356</v>
      </c>
      <c r="AB29" s="29">
        <f t="shared" si="8"/>
        <v>0.0025406003564337897</v>
      </c>
      <c r="AC29" s="33">
        <v>5178614</v>
      </c>
      <c r="AD29" s="33">
        <v>314000</v>
      </c>
      <c r="AE29" s="33"/>
      <c r="AF29" s="9">
        <f t="shared" si="39"/>
        <v>5492614</v>
      </c>
      <c r="AG29" s="29">
        <f t="shared" si="9"/>
        <v>0.004915284197439975</v>
      </c>
      <c r="AH29" s="33">
        <v>6958840</v>
      </c>
      <c r="AI29" s="33"/>
      <c r="AJ29" s="33"/>
      <c r="AK29" s="9">
        <f t="shared" si="40"/>
        <v>6958840</v>
      </c>
      <c r="AL29" s="29">
        <f t="shared" si="10"/>
        <v>0.005642082942047223</v>
      </c>
      <c r="AM29" s="56">
        <v>390966</v>
      </c>
      <c r="AN29" s="33">
        <v>80280</v>
      </c>
      <c r="AO29" s="33"/>
      <c r="AP29" s="9">
        <f t="shared" si="41"/>
        <v>471246</v>
      </c>
      <c r="AQ29" s="29">
        <f t="shared" si="42"/>
        <v>0.00029467561743276203</v>
      </c>
      <c r="AR29" s="33">
        <v>9650000</v>
      </c>
      <c r="AS29" s="33">
        <v>120000</v>
      </c>
      <c r="AT29" s="33"/>
      <c r="AU29" s="9">
        <f t="shared" si="43"/>
        <v>9770000</v>
      </c>
      <c r="AV29" s="29">
        <f t="shared" si="35"/>
        <v>0.010080357119587127</v>
      </c>
      <c r="AW29" s="9">
        <v>2302696</v>
      </c>
      <c r="AX29" s="9">
        <v>133200</v>
      </c>
      <c r="AY29" s="9"/>
      <c r="AZ29" s="9">
        <f t="shared" si="44"/>
        <v>2435896</v>
      </c>
      <c r="BA29" s="29">
        <f t="shared" si="45"/>
        <v>0.005212842546822072</v>
      </c>
      <c r="BB29" s="9">
        <v>507200</v>
      </c>
      <c r="BC29" s="9"/>
      <c r="BD29" s="9"/>
      <c r="BE29" s="9">
        <f>SUM(BB29:BD29)</f>
        <v>507200</v>
      </c>
      <c r="BF29" s="29">
        <f>BE29/BE$63</f>
        <v>0.0010317568555772852</v>
      </c>
      <c r="BG29" s="9">
        <v>1381944</v>
      </c>
      <c r="BH29" s="9">
        <v>970400</v>
      </c>
      <c r="BI29" s="9"/>
      <c r="BJ29" s="9">
        <f t="shared" si="46"/>
        <v>2352344</v>
      </c>
      <c r="BK29" s="29">
        <f t="shared" si="47"/>
        <v>0.003015341183940399</v>
      </c>
      <c r="BL29" s="9"/>
      <c r="BM29" s="9">
        <v>200000</v>
      </c>
      <c r="BN29" s="9"/>
      <c r="BO29" s="9">
        <f t="shared" si="48"/>
        <v>200000</v>
      </c>
      <c r="BP29" s="29">
        <f t="shared" si="49"/>
        <v>0.0002494275712069073</v>
      </c>
      <c r="BQ29" s="9">
        <v>3892800</v>
      </c>
      <c r="BR29" s="9">
        <v>1254683</v>
      </c>
      <c r="BT29" s="9">
        <f>SUM(BQ29:BR29)</f>
        <v>5147483</v>
      </c>
      <c r="BU29" s="29">
        <f t="shared" si="36"/>
        <v>0.008442887008715209</v>
      </c>
      <c r="BY29" s="9"/>
      <c r="BZ29" s="29"/>
      <c r="CC29" s="9"/>
      <c r="CD29" s="9"/>
      <c r="CE29" s="29"/>
    </row>
    <row r="30" spans="1:83" ht="15">
      <c r="A30" s="10"/>
      <c r="B30" s="10" t="s">
        <v>41</v>
      </c>
      <c r="C30" s="11">
        <f t="shared" si="0"/>
        <v>130884770</v>
      </c>
      <c r="D30" s="11">
        <f t="shared" si="1"/>
        <v>0</v>
      </c>
      <c r="E30" s="11">
        <f t="shared" si="2"/>
        <v>0</v>
      </c>
      <c r="F30" s="11">
        <f t="shared" si="14"/>
        <v>130884770</v>
      </c>
      <c r="G30" s="43">
        <f t="shared" si="15"/>
        <v>21</v>
      </c>
      <c r="H30" s="30">
        <f t="shared" si="3"/>
        <v>0.00995591681534731</v>
      </c>
      <c r="I30" s="34">
        <v>3240000</v>
      </c>
      <c r="J30" s="34"/>
      <c r="K30" s="34"/>
      <c r="L30" s="34">
        <f t="shared" si="16"/>
        <v>3240000</v>
      </c>
      <c r="M30" s="30">
        <f t="shared" si="4"/>
        <v>0.0024025933414557796</v>
      </c>
      <c r="N30" s="34">
        <v>7813000</v>
      </c>
      <c r="O30" s="34"/>
      <c r="P30" s="34"/>
      <c r="Q30" s="34">
        <f t="shared" si="5"/>
        <v>7813000</v>
      </c>
      <c r="R30" s="30">
        <f t="shared" si="6"/>
        <v>0.00808989347986622</v>
      </c>
      <c r="S30" s="34">
        <v>6489000</v>
      </c>
      <c r="T30" s="34"/>
      <c r="U30" s="34"/>
      <c r="V30" s="34">
        <f t="shared" si="37"/>
        <v>6489000</v>
      </c>
      <c r="W30" s="30">
        <f t="shared" si="7"/>
        <v>0.006615376871918832</v>
      </c>
      <c r="X30" s="34">
        <v>14343000</v>
      </c>
      <c r="Y30" s="34"/>
      <c r="Z30" s="34"/>
      <c r="AA30" s="34">
        <f t="shared" si="38"/>
        <v>14343000</v>
      </c>
      <c r="AB30" s="30">
        <f t="shared" si="8"/>
        <v>0.014221220982693211</v>
      </c>
      <c r="AC30" s="34">
        <v>23259770</v>
      </c>
      <c r="AD30" s="34"/>
      <c r="AE30" s="34"/>
      <c r="AF30" s="11">
        <f t="shared" si="39"/>
        <v>23259770</v>
      </c>
      <c r="AG30" s="30">
        <f t="shared" si="9"/>
        <v>0.02081493072644253</v>
      </c>
      <c r="AH30" s="34">
        <v>19097000</v>
      </c>
      <c r="AI30" s="34"/>
      <c r="AJ30" s="34"/>
      <c r="AK30" s="11">
        <f t="shared" si="40"/>
        <v>19097000</v>
      </c>
      <c r="AL30" s="30">
        <f t="shared" si="10"/>
        <v>0.015483450969454077</v>
      </c>
      <c r="AM30" s="57">
        <v>11035000</v>
      </c>
      <c r="AN30" s="34"/>
      <c r="AO30" s="34"/>
      <c r="AP30" s="11">
        <f t="shared" si="41"/>
        <v>11035000</v>
      </c>
      <c r="AQ30" s="30">
        <f t="shared" si="42"/>
        <v>0.006900314142444772</v>
      </c>
      <c r="AR30" s="34">
        <v>10794000</v>
      </c>
      <c r="AS30" s="34"/>
      <c r="AT30" s="34"/>
      <c r="AU30" s="11">
        <f t="shared" si="43"/>
        <v>10794000</v>
      </c>
      <c r="AV30" s="30">
        <f t="shared" si="35"/>
        <v>0.011136885849418982</v>
      </c>
      <c r="AW30" s="11">
        <v>11102000</v>
      </c>
      <c r="AX30" s="11"/>
      <c r="AY30" s="11"/>
      <c r="AZ30" s="11">
        <f t="shared" si="44"/>
        <v>11102000</v>
      </c>
      <c r="BA30" s="30">
        <f t="shared" si="45"/>
        <v>0.02375839442850542</v>
      </c>
      <c r="BB30" s="11"/>
      <c r="BC30" s="11"/>
      <c r="BD30" s="11"/>
      <c r="BE30" s="11"/>
      <c r="BF30" s="30"/>
      <c r="BG30" s="11">
        <v>8526000</v>
      </c>
      <c r="BH30" s="11"/>
      <c r="BI30" s="11"/>
      <c r="BJ30" s="11">
        <f t="shared" si="46"/>
        <v>8526000</v>
      </c>
      <c r="BK30" s="30">
        <f t="shared" si="47"/>
        <v>0.01092901333065055</v>
      </c>
      <c r="BL30" s="11">
        <v>4964000</v>
      </c>
      <c r="BM30" s="11"/>
      <c r="BN30" s="11"/>
      <c r="BO30" s="11">
        <f t="shared" si="48"/>
        <v>4964000</v>
      </c>
      <c r="BP30" s="30">
        <f t="shared" si="49"/>
        <v>0.0061907923173554385</v>
      </c>
      <c r="BQ30" s="11">
        <v>1232000</v>
      </c>
      <c r="BR30" s="10"/>
      <c r="BS30" s="10"/>
      <c r="BT30" s="11">
        <f>SUM(BQ30:BS30)</f>
        <v>1232000</v>
      </c>
      <c r="BU30" s="30">
        <f t="shared" si="36"/>
        <v>0.0020207229037448276</v>
      </c>
      <c r="BV30" s="11">
        <v>5690000</v>
      </c>
      <c r="BW30" s="10"/>
      <c r="BX30" s="10"/>
      <c r="BY30" s="11">
        <f>SUM(BV30:BX30)</f>
        <v>5690000</v>
      </c>
      <c r="BZ30" s="30">
        <f>BY30/BY$63</f>
        <v>0.012128034487781896</v>
      </c>
      <c r="CA30" s="11">
        <v>3300000</v>
      </c>
      <c r="CB30" s="10"/>
      <c r="CC30" s="11"/>
      <c r="CD30" s="11">
        <f>SUM(CA30:CC30)</f>
        <v>3300000</v>
      </c>
      <c r="CE30" s="30">
        <f>CD30/CD$63</f>
        <v>0.010865185252215208</v>
      </c>
    </row>
    <row r="31" spans="2:83" ht="15">
      <c r="B31" s="32" t="s">
        <v>42</v>
      </c>
      <c r="C31" s="9">
        <f t="shared" si="0"/>
        <v>199947007</v>
      </c>
      <c r="D31" s="9">
        <f t="shared" si="1"/>
        <v>66051730</v>
      </c>
      <c r="E31" s="9">
        <f t="shared" si="2"/>
        <v>19421536</v>
      </c>
      <c r="F31" s="27">
        <f t="shared" si="14"/>
        <v>285420273</v>
      </c>
      <c r="G31" s="44">
        <f t="shared" si="15"/>
        <v>13</v>
      </c>
      <c r="H31" s="29">
        <f t="shared" si="3"/>
        <v>0.021710856774258148</v>
      </c>
      <c r="I31" s="33">
        <v>5121207</v>
      </c>
      <c r="J31" s="33">
        <v>110000</v>
      </c>
      <c r="K31" s="33">
        <v>154553</v>
      </c>
      <c r="L31" s="33">
        <f t="shared" si="16"/>
        <v>5385760</v>
      </c>
      <c r="M31" s="29">
        <f t="shared" si="4"/>
        <v>0.0039937626897157035</v>
      </c>
      <c r="N31" s="33">
        <v>410904</v>
      </c>
      <c r="O31" s="33">
        <v>6000000</v>
      </c>
      <c r="P31" s="33">
        <v>566295</v>
      </c>
      <c r="Q31" s="33">
        <f t="shared" si="5"/>
        <v>6977199</v>
      </c>
      <c r="R31" s="29">
        <f t="shared" si="6"/>
        <v>0.007224471611139013</v>
      </c>
      <c r="S31" s="33">
        <v>180000</v>
      </c>
      <c r="T31" s="33">
        <v>6000000</v>
      </c>
      <c r="U31" s="33"/>
      <c r="V31" s="33">
        <f t="shared" si="37"/>
        <v>6180000</v>
      </c>
      <c r="W31" s="29">
        <f t="shared" si="7"/>
        <v>0.006300358925636983</v>
      </c>
      <c r="X31" s="33">
        <v>1802000</v>
      </c>
      <c r="Y31" s="33"/>
      <c r="Z31" s="33">
        <v>4998216</v>
      </c>
      <c r="AA31" s="33">
        <f t="shared" si="38"/>
        <v>6800216</v>
      </c>
      <c r="AB31" s="29">
        <f t="shared" si="8"/>
        <v>0.006742478872345123</v>
      </c>
      <c r="AC31" s="33">
        <v>4327879</v>
      </c>
      <c r="AD31" s="33"/>
      <c r="AE31" s="33">
        <v>1026000</v>
      </c>
      <c r="AF31" s="27">
        <f t="shared" si="39"/>
        <v>5353879</v>
      </c>
      <c r="AG31" s="29">
        <f t="shared" si="9"/>
        <v>0.004791131662211423</v>
      </c>
      <c r="AH31" s="33">
        <v>8725165</v>
      </c>
      <c r="AI31" s="33">
        <v>11967200</v>
      </c>
      <c r="AJ31" s="33">
        <v>9857405</v>
      </c>
      <c r="AK31" s="27">
        <f t="shared" si="40"/>
        <v>30549770</v>
      </c>
      <c r="AL31" s="29">
        <f t="shared" si="10"/>
        <v>0.024769119019903602</v>
      </c>
      <c r="AM31" s="56">
        <v>6248461</v>
      </c>
      <c r="AN31" s="33">
        <v>900800</v>
      </c>
      <c r="AO31" s="33">
        <v>2039077</v>
      </c>
      <c r="AP31" s="27">
        <f t="shared" si="41"/>
        <v>9188338</v>
      </c>
      <c r="AQ31" s="29">
        <f t="shared" si="42"/>
        <v>0.0057455748660591496</v>
      </c>
      <c r="AR31" s="33">
        <v>5198713</v>
      </c>
      <c r="AS31" s="33">
        <v>9764129</v>
      </c>
      <c r="AT31" s="33">
        <v>779990</v>
      </c>
      <c r="AU31" s="27">
        <f t="shared" si="43"/>
        <v>15742832</v>
      </c>
      <c r="AV31" s="29">
        <f t="shared" si="35"/>
        <v>0.016242924118082296</v>
      </c>
      <c r="AW31" s="27">
        <v>14055893</v>
      </c>
      <c r="AX31" s="27">
        <v>19245057</v>
      </c>
      <c r="AY31" s="27"/>
      <c r="AZ31" s="27">
        <f t="shared" si="44"/>
        <v>33300950</v>
      </c>
      <c r="BA31" s="29">
        <f t="shared" si="45"/>
        <v>0.07126437623346583</v>
      </c>
      <c r="BB31" s="27">
        <v>13146640</v>
      </c>
      <c r="BC31" s="27">
        <v>8977596</v>
      </c>
      <c r="BD31" s="27"/>
      <c r="BE31" s="27">
        <f>SUM(BB31:BD31)</f>
        <v>22124236</v>
      </c>
      <c r="BF31" s="29">
        <f>BE31/BE$63</f>
        <v>0.0450055839262811</v>
      </c>
      <c r="BG31" s="27">
        <v>15143067</v>
      </c>
      <c r="BH31" s="27">
        <v>1288000</v>
      </c>
      <c r="BI31" s="27"/>
      <c r="BJ31" s="27">
        <f t="shared" si="46"/>
        <v>16431067</v>
      </c>
      <c r="BK31" s="29">
        <f t="shared" si="47"/>
        <v>0.02106208659158015</v>
      </c>
      <c r="BL31" s="27">
        <v>38040127</v>
      </c>
      <c r="BM31" s="27">
        <v>35800</v>
      </c>
      <c r="BN31" s="27"/>
      <c r="BO31" s="27">
        <f t="shared" si="48"/>
        <v>38075927</v>
      </c>
      <c r="BP31" s="29">
        <f t="shared" si="49"/>
        <v>0.04748592996530752</v>
      </c>
      <c r="BQ31" s="27">
        <v>29066951</v>
      </c>
      <c r="BR31" s="27"/>
      <c r="BS31" s="32"/>
      <c r="BT31" s="27">
        <f>SUM(BQ31:BS31)</f>
        <v>29066951</v>
      </c>
      <c r="BU31" s="29">
        <f t="shared" si="36"/>
        <v>0.04767553054198752</v>
      </c>
      <c r="BV31" s="27">
        <v>31280000</v>
      </c>
      <c r="BW31" s="27">
        <v>1763148</v>
      </c>
      <c r="BX31" s="32"/>
      <c r="BY31" s="27">
        <f>SUM(BV31:BX31)</f>
        <v>33043148</v>
      </c>
      <c r="BZ31" s="29">
        <f>BY31/BY$63</f>
        <v>0.07043030554110392</v>
      </c>
      <c r="CA31" s="27">
        <v>27200000</v>
      </c>
      <c r="CB31" s="27"/>
      <c r="CC31" s="27"/>
      <c r="CD31" s="27">
        <f>SUM(CA31:CC31)</f>
        <v>27200000</v>
      </c>
      <c r="CE31" s="29">
        <f>CD31/CD$63</f>
        <v>0.08955546632128898</v>
      </c>
    </row>
    <row r="32" spans="2:83" ht="15">
      <c r="B32" t="s">
        <v>43</v>
      </c>
      <c r="C32" s="27">
        <f t="shared" si="0"/>
        <v>133320485</v>
      </c>
      <c r="D32" s="27">
        <f t="shared" si="1"/>
        <v>49480542</v>
      </c>
      <c r="E32" s="27">
        <f t="shared" si="2"/>
        <v>36500</v>
      </c>
      <c r="F32" s="9">
        <f t="shared" si="14"/>
        <v>182837527</v>
      </c>
      <c r="G32" s="42">
        <f t="shared" si="15"/>
        <v>18</v>
      </c>
      <c r="H32" s="29">
        <f t="shared" si="3"/>
        <v>0.013907769479488083</v>
      </c>
      <c r="I32" s="33">
        <v>16266218</v>
      </c>
      <c r="J32" s="33">
        <v>3698250</v>
      </c>
      <c r="K32" s="33"/>
      <c r="L32" s="63">
        <f t="shared" si="16"/>
        <v>19964468</v>
      </c>
      <c r="M32" s="29">
        <f t="shared" si="4"/>
        <v>0.014804474655094749</v>
      </c>
      <c r="N32" s="33">
        <v>7450217</v>
      </c>
      <c r="O32" s="33">
        <v>3273746</v>
      </c>
      <c r="P32" s="33">
        <v>36500</v>
      </c>
      <c r="Q32" s="63">
        <f t="shared" si="5"/>
        <v>10760463</v>
      </c>
      <c r="R32" s="29">
        <f t="shared" si="6"/>
        <v>0.011141814855246603</v>
      </c>
      <c r="S32" s="33">
        <v>8682726</v>
      </c>
      <c r="T32" s="33">
        <v>2546998</v>
      </c>
      <c r="U32" s="33"/>
      <c r="V32" s="63">
        <f t="shared" si="37"/>
        <v>11229724</v>
      </c>
      <c r="W32" s="29">
        <f t="shared" si="7"/>
        <v>0.01144842909965046</v>
      </c>
      <c r="X32" s="33">
        <v>9388099</v>
      </c>
      <c r="Y32" s="33">
        <v>7388917</v>
      </c>
      <c r="Z32" s="33"/>
      <c r="AA32" s="63">
        <f t="shared" si="38"/>
        <v>16777016</v>
      </c>
      <c r="AB32" s="29">
        <f t="shared" si="8"/>
        <v>0.01663457100789094</v>
      </c>
      <c r="AC32" s="33">
        <v>11419512</v>
      </c>
      <c r="AD32" s="33">
        <v>2460010</v>
      </c>
      <c r="AE32" s="33"/>
      <c r="AF32" s="9">
        <f t="shared" si="39"/>
        <v>13879522</v>
      </c>
      <c r="AG32" s="29">
        <f t="shared" si="9"/>
        <v>0.012420642549179767</v>
      </c>
      <c r="AH32" s="33">
        <v>14470411</v>
      </c>
      <c r="AI32" s="33">
        <v>3790609</v>
      </c>
      <c r="AJ32" s="33"/>
      <c r="AK32" s="9">
        <f t="shared" si="40"/>
        <v>18261020</v>
      </c>
      <c r="AL32" s="29">
        <f t="shared" si="10"/>
        <v>0.014805655748139513</v>
      </c>
      <c r="AM32" s="56">
        <v>9696002</v>
      </c>
      <c r="AN32" s="33">
        <v>4872401</v>
      </c>
      <c r="AO32" s="33"/>
      <c r="AP32" s="9">
        <f t="shared" si="41"/>
        <v>14568403</v>
      </c>
      <c r="AQ32" s="29">
        <f t="shared" si="42"/>
        <v>0.009109792229608959</v>
      </c>
      <c r="AR32" s="33">
        <v>6343000</v>
      </c>
      <c r="AS32" s="33">
        <v>6467058</v>
      </c>
      <c r="AT32" s="33"/>
      <c r="AU32" s="9">
        <f t="shared" si="43"/>
        <v>12810058</v>
      </c>
      <c r="AV32" s="29">
        <f t="shared" si="35"/>
        <v>0.013216986628723034</v>
      </c>
      <c r="AW32" s="9">
        <v>8219031</v>
      </c>
      <c r="AX32" s="9">
        <v>2069136</v>
      </c>
      <c r="AY32" s="9"/>
      <c r="AZ32" s="9">
        <f t="shared" si="44"/>
        <v>10288167</v>
      </c>
      <c r="BA32" s="29">
        <f t="shared" si="45"/>
        <v>0.02201678342031466</v>
      </c>
      <c r="BB32" s="9">
        <v>7998831</v>
      </c>
      <c r="BC32" s="9">
        <v>1543930</v>
      </c>
      <c r="BD32" s="9"/>
      <c r="BE32" s="9">
        <f>SUM(BB32:BD32)</f>
        <v>9542761</v>
      </c>
      <c r="BF32" s="29">
        <f>BE32/BE$63</f>
        <v>0.01941208415395416</v>
      </c>
      <c r="BG32" s="9">
        <v>1792800</v>
      </c>
      <c r="BH32" s="9">
        <v>6058160</v>
      </c>
      <c r="BI32" s="9"/>
      <c r="BJ32" s="9">
        <f t="shared" si="46"/>
        <v>7850960</v>
      </c>
      <c r="BK32" s="29">
        <f t="shared" si="47"/>
        <v>0.010063716455360572</v>
      </c>
      <c r="BL32" s="9">
        <v>15620238</v>
      </c>
      <c r="BM32" s="9">
        <v>1562327</v>
      </c>
      <c r="BN32" s="9"/>
      <c r="BO32" s="9">
        <f t="shared" si="48"/>
        <v>17182565</v>
      </c>
      <c r="BP32" s="29">
        <f t="shared" si="49"/>
        <v>0.021429027275274064</v>
      </c>
      <c r="BQ32" s="9">
        <v>10851400</v>
      </c>
      <c r="BR32" s="9">
        <v>1528823</v>
      </c>
      <c r="BT32" s="9">
        <f>SUM(BQ32:BS32)</f>
        <v>12380223</v>
      </c>
      <c r="BU32" s="29">
        <f t="shared" si="36"/>
        <v>0.020306006631143264</v>
      </c>
      <c r="BV32" s="9">
        <v>5122000</v>
      </c>
      <c r="BW32" s="9">
        <v>2220177</v>
      </c>
      <c r="BY32" s="9">
        <f>SUM(BV32:BX32)</f>
        <v>7342177</v>
      </c>
      <c r="BZ32" s="29">
        <f>BY32/BY$63</f>
        <v>0.0156495915415464</v>
      </c>
      <c r="CA32" s="9"/>
      <c r="CB32" s="9"/>
      <c r="CC32" s="9"/>
      <c r="CD32" s="9"/>
      <c r="CE32" s="29"/>
    </row>
    <row r="33" spans="2:83" ht="15">
      <c r="B33" t="s">
        <v>44</v>
      </c>
      <c r="C33" s="27">
        <f t="shared" si="0"/>
        <v>98160378</v>
      </c>
      <c r="D33" s="27">
        <f t="shared" si="1"/>
        <v>115540434</v>
      </c>
      <c r="E33" s="27">
        <f t="shared" si="2"/>
        <v>0</v>
      </c>
      <c r="F33" s="9">
        <f t="shared" si="14"/>
        <v>213700812</v>
      </c>
      <c r="G33" s="42">
        <f t="shared" si="15"/>
        <v>15</v>
      </c>
      <c r="H33" s="29">
        <f t="shared" si="3"/>
        <v>0.01625542458182242</v>
      </c>
      <c r="I33" s="33">
        <v>18371532</v>
      </c>
      <c r="J33" s="33">
        <v>8023050</v>
      </c>
      <c r="K33" s="33"/>
      <c r="L33" s="63">
        <f t="shared" si="16"/>
        <v>26394582</v>
      </c>
      <c r="M33" s="29">
        <f t="shared" si="4"/>
        <v>0.019572668815959437</v>
      </c>
      <c r="N33" s="33">
        <v>9420635</v>
      </c>
      <c r="O33" s="33">
        <v>4941316</v>
      </c>
      <c r="P33" s="33"/>
      <c r="Q33" s="63">
        <f t="shared" si="5"/>
        <v>14361951</v>
      </c>
      <c r="R33" s="29">
        <f t="shared" si="6"/>
        <v>0.014870939940235268</v>
      </c>
      <c r="S33" s="33">
        <v>9258159</v>
      </c>
      <c r="T33" s="33">
        <v>5400470</v>
      </c>
      <c r="U33" s="33"/>
      <c r="V33" s="63">
        <f t="shared" si="37"/>
        <v>14658629</v>
      </c>
      <c r="W33" s="29">
        <f t="shared" si="7"/>
        <v>0.014944113925202446</v>
      </c>
      <c r="X33" s="33">
        <v>10327194</v>
      </c>
      <c r="Y33" s="33">
        <v>12383200</v>
      </c>
      <c r="Z33" s="33"/>
      <c r="AA33" s="63">
        <f t="shared" si="38"/>
        <v>22710394</v>
      </c>
      <c r="AB33" s="29">
        <f t="shared" si="8"/>
        <v>0.02251757175472565</v>
      </c>
      <c r="AC33" s="33">
        <v>15348846</v>
      </c>
      <c r="AD33" s="33">
        <v>20827006</v>
      </c>
      <c r="AE33" s="33"/>
      <c r="AF33" s="9">
        <f t="shared" si="39"/>
        <v>36175852</v>
      </c>
      <c r="AG33" s="29">
        <f t="shared" si="9"/>
        <v>0.03237340065486621</v>
      </c>
      <c r="AH33" s="33">
        <v>17359382</v>
      </c>
      <c r="AI33" s="33">
        <v>21775000</v>
      </c>
      <c r="AJ33" s="33"/>
      <c r="AK33" s="9">
        <f t="shared" si="40"/>
        <v>39134382</v>
      </c>
      <c r="AL33" s="29">
        <f t="shared" si="10"/>
        <v>0.031729344133470505</v>
      </c>
      <c r="AM33" s="56">
        <v>6531163</v>
      </c>
      <c r="AN33" s="33">
        <v>6895272</v>
      </c>
      <c r="AO33" s="33"/>
      <c r="AP33" s="9">
        <f t="shared" si="41"/>
        <v>13426435</v>
      </c>
      <c r="AQ33" s="29">
        <f t="shared" si="42"/>
        <v>0.008395706326517035</v>
      </c>
      <c r="AR33" s="33">
        <v>2407200</v>
      </c>
      <c r="AS33" s="33">
        <v>9362613</v>
      </c>
      <c r="AT33" s="33"/>
      <c r="AU33" s="9">
        <f t="shared" si="43"/>
        <v>11769813</v>
      </c>
      <c r="AV33" s="29">
        <f t="shared" si="35"/>
        <v>0.012143696854734813</v>
      </c>
      <c r="AW33" s="9"/>
      <c r="AX33" s="9">
        <v>3522400</v>
      </c>
      <c r="AY33" s="9"/>
      <c r="AZ33" s="9">
        <f t="shared" si="44"/>
        <v>3522400</v>
      </c>
      <c r="BA33" s="29">
        <f t="shared" si="45"/>
        <v>0.007537972305437533</v>
      </c>
      <c r="BB33" s="9"/>
      <c r="BC33" s="9">
        <v>12642200</v>
      </c>
      <c r="BD33" s="9"/>
      <c r="BE33" s="9">
        <f>SUM(BB33:BD33)</f>
        <v>12642200</v>
      </c>
      <c r="BF33" s="29">
        <f>BE33/BE$63</f>
        <v>0.025717027838286978</v>
      </c>
      <c r="BG33" s="9"/>
      <c r="BH33" s="9">
        <v>3844468</v>
      </c>
      <c r="BI33" s="9"/>
      <c r="BJ33" s="9">
        <f t="shared" si="46"/>
        <v>3844468</v>
      </c>
      <c r="BK33" s="29">
        <f t="shared" si="47"/>
        <v>0.004928013373359074</v>
      </c>
      <c r="BL33" s="9"/>
      <c r="BM33" s="9">
        <v>1874639</v>
      </c>
      <c r="BN33" s="9"/>
      <c r="BO33" s="9">
        <f t="shared" si="48"/>
        <v>1874639</v>
      </c>
      <c r="BP33" s="29">
        <f t="shared" si="49"/>
        <v>0.0023379332632987274</v>
      </c>
      <c r="BQ33" s="9">
        <v>2400000</v>
      </c>
      <c r="BR33" s="9">
        <v>878400</v>
      </c>
      <c r="BT33" s="9">
        <f>SUM(BQ33:BS33)</f>
        <v>3278400</v>
      </c>
      <c r="BU33" s="29">
        <f t="shared" si="36"/>
        <v>0.0053772223763287694</v>
      </c>
      <c r="BV33" s="9">
        <v>6736267</v>
      </c>
      <c r="BW33" s="9">
        <v>3170400</v>
      </c>
      <c r="BY33" s="9">
        <f>SUM(BV33:BW33)</f>
        <v>9906667</v>
      </c>
      <c r="BZ33" s="29">
        <f>BY33/BY$63</f>
        <v>0.021115711605443024</v>
      </c>
      <c r="CA33" s="9"/>
      <c r="CB33" s="9"/>
      <c r="CC33" s="9"/>
      <c r="CD33" s="9"/>
      <c r="CE33" s="29"/>
    </row>
    <row r="34" spans="2:83" ht="15">
      <c r="B34" t="s">
        <v>73</v>
      </c>
      <c r="C34" s="27">
        <f t="shared" si="0"/>
        <v>250000</v>
      </c>
      <c r="D34" s="27">
        <f t="shared" si="1"/>
        <v>0</v>
      </c>
      <c r="E34" s="27">
        <f t="shared" si="2"/>
        <v>0</v>
      </c>
      <c r="F34" s="9">
        <f t="shared" si="14"/>
        <v>250000</v>
      </c>
      <c r="G34" s="42">
        <f t="shared" si="15"/>
        <v>50</v>
      </c>
      <c r="H34" s="29">
        <f t="shared" si="3"/>
        <v>1.9016568572774564E-05</v>
      </c>
      <c r="I34" s="33"/>
      <c r="J34" s="33"/>
      <c r="K34" s="33"/>
      <c r="L34" s="63">
        <f t="shared" si="16"/>
        <v>0</v>
      </c>
      <c r="M34" s="29">
        <f t="shared" si="4"/>
        <v>0</v>
      </c>
      <c r="N34" s="33"/>
      <c r="O34" s="33"/>
      <c r="P34" s="33"/>
      <c r="Q34" s="63">
        <f t="shared" si="5"/>
        <v>0</v>
      </c>
      <c r="R34" s="29">
        <f t="shared" si="6"/>
        <v>0</v>
      </c>
      <c r="S34" s="33"/>
      <c r="T34" s="33"/>
      <c r="U34" s="33"/>
      <c r="V34" s="63"/>
      <c r="W34" s="29"/>
      <c r="X34" s="33"/>
      <c r="Y34" s="33"/>
      <c r="Z34" s="33"/>
      <c r="AA34" s="63"/>
      <c r="AB34" s="29"/>
      <c r="AC34" s="33"/>
      <c r="AD34" s="33"/>
      <c r="AE34" s="33"/>
      <c r="AF34" s="9"/>
      <c r="AG34" s="29"/>
      <c r="AH34" s="33"/>
      <c r="AI34" s="33"/>
      <c r="AJ34" s="33"/>
      <c r="AK34" s="9"/>
      <c r="AL34" s="29"/>
      <c r="AM34" s="56">
        <v>250000</v>
      </c>
      <c r="AN34" s="33"/>
      <c r="AO34" s="33"/>
      <c r="AP34" s="9">
        <f>SUM(AM34:AO34)</f>
        <v>250000</v>
      </c>
      <c r="AQ34" s="29">
        <f t="shared" si="42"/>
        <v>0.000156327914418776</v>
      </c>
      <c r="AR34" s="33"/>
      <c r="AS34" s="33"/>
      <c r="AT34" s="33"/>
      <c r="AU34" s="9"/>
      <c r="AV34" s="29"/>
      <c r="AW34" s="9"/>
      <c r="AX34" s="9"/>
      <c r="AY34" s="9"/>
      <c r="AZ34" s="9"/>
      <c r="BA34" s="29"/>
      <c r="BB34" s="9"/>
      <c r="BC34" s="9"/>
      <c r="BD34" s="9"/>
      <c r="BE34" s="9"/>
      <c r="BF34" s="29"/>
      <c r="BG34" s="9"/>
      <c r="BH34" s="9"/>
      <c r="BI34" s="9"/>
      <c r="BJ34" s="9"/>
      <c r="BK34" s="29"/>
      <c r="BL34" s="9"/>
      <c r="BM34" s="9"/>
      <c r="BN34" s="9"/>
      <c r="BO34" s="9"/>
      <c r="BP34" s="29"/>
      <c r="BQ34" s="9"/>
      <c r="BR34" s="9"/>
      <c r="BT34" s="9"/>
      <c r="BU34" s="29"/>
      <c r="BV34" s="9"/>
      <c r="BW34" s="9"/>
      <c r="BY34" s="9"/>
      <c r="BZ34" s="29"/>
      <c r="CA34" s="9"/>
      <c r="CB34" s="9"/>
      <c r="CC34" s="9"/>
      <c r="CD34" s="9"/>
      <c r="CE34" s="29"/>
    </row>
    <row r="35" spans="2:83" ht="15">
      <c r="B35" t="s">
        <v>45</v>
      </c>
      <c r="C35" s="11">
        <f t="shared" si="0"/>
        <v>130265751</v>
      </c>
      <c r="D35" s="11">
        <f t="shared" si="1"/>
        <v>32642625</v>
      </c>
      <c r="E35" s="11">
        <f t="shared" si="2"/>
        <v>5753053</v>
      </c>
      <c r="F35" s="9">
        <f t="shared" si="14"/>
        <v>168661429</v>
      </c>
      <c r="G35" s="42">
        <f t="shared" si="15"/>
        <v>19</v>
      </c>
      <c r="H35" s="29">
        <f t="shared" si="3"/>
        <v>0.012829446520642595</v>
      </c>
      <c r="I35" s="33">
        <v>22650222</v>
      </c>
      <c r="J35" s="33">
        <v>3864345</v>
      </c>
      <c r="K35" s="33"/>
      <c r="L35" s="63">
        <f t="shared" si="16"/>
        <v>26514567</v>
      </c>
      <c r="M35" s="29">
        <f t="shared" si="4"/>
        <v>0.019661642631414553</v>
      </c>
      <c r="N35" s="33">
        <v>4515994</v>
      </c>
      <c r="O35" s="33">
        <v>961700</v>
      </c>
      <c r="P35" s="33"/>
      <c r="Q35" s="63">
        <f t="shared" si="5"/>
        <v>5477694</v>
      </c>
      <c r="R35" s="29">
        <f t="shared" si="6"/>
        <v>0.005671824008102178</v>
      </c>
      <c r="S35" s="33">
        <v>2163727</v>
      </c>
      <c r="T35" s="33">
        <v>2180714</v>
      </c>
      <c r="U35" s="33"/>
      <c r="V35" s="63">
        <f>SUM(S35:U35)</f>
        <v>4344441</v>
      </c>
      <c r="W35" s="29">
        <f t="shared" si="7"/>
        <v>0.004429051396642922</v>
      </c>
      <c r="X35" s="33">
        <v>19236229</v>
      </c>
      <c r="Y35" s="33">
        <v>4402800</v>
      </c>
      <c r="Z35" s="33"/>
      <c r="AA35" s="63">
        <f aca="true" t="shared" si="50" ref="AA35:AA55">SUM(X35:Z35)</f>
        <v>23639029</v>
      </c>
      <c r="AB35" s="29">
        <f t="shared" si="8"/>
        <v>0.0234383221937735</v>
      </c>
      <c r="AC35" s="33">
        <v>7742598</v>
      </c>
      <c r="AD35" s="33">
        <v>792790</v>
      </c>
      <c r="AE35" s="33">
        <v>2126954</v>
      </c>
      <c r="AF35" s="9">
        <f aca="true" t="shared" si="51" ref="AF35:AF54">SUM(AC35:AE35)</f>
        <v>10662342</v>
      </c>
      <c r="AG35" s="29">
        <f t="shared" si="9"/>
        <v>0.009541621009650511</v>
      </c>
      <c r="AH35" s="33">
        <v>15766997</v>
      </c>
      <c r="AI35" s="33">
        <v>1136805</v>
      </c>
      <c r="AJ35" s="33"/>
      <c r="AK35" s="9">
        <f aca="true" t="shared" si="52" ref="AK35:AK43">SUM(AH35:AJ35)</f>
        <v>16903802</v>
      </c>
      <c r="AL35" s="29">
        <f t="shared" si="10"/>
        <v>0.013705251582152158</v>
      </c>
      <c r="AM35" s="56">
        <v>10298944</v>
      </c>
      <c r="AN35" s="33">
        <v>4428564</v>
      </c>
      <c r="AO35" s="33">
        <v>2826099</v>
      </c>
      <c r="AP35" s="9">
        <f t="shared" si="41"/>
        <v>17553607</v>
      </c>
      <c r="AQ35" s="29">
        <f t="shared" si="42"/>
        <v>0.01097647509134731</v>
      </c>
      <c r="AR35" s="33">
        <v>25758670</v>
      </c>
      <c r="AS35" s="33">
        <v>12513977</v>
      </c>
      <c r="AT35" s="33"/>
      <c r="AU35" s="9">
        <f t="shared" si="43"/>
        <v>38272647</v>
      </c>
      <c r="AV35" s="29">
        <f>AU35/AU$63</f>
        <v>0.03948842883028607</v>
      </c>
      <c r="AW35" s="9">
        <v>950000</v>
      </c>
      <c r="AX35" s="9">
        <v>1411930</v>
      </c>
      <c r="AY35" s="9"/>
      <c r="AZ35" s="9">
        <f t="shared" si="44"/>
        <v>2361930</v>
      </c>
      <c r="BA35" s="29">
        <f>AZ35/AZ$63</f>
        <v>0.005054554544453234</v>
      </c>
      <c r="BB35" s="9">
        <v>6346695</v>
      </c>
      <c r="BC35" s="9">
        <v>949000</v>
      </c>
      <c r="BD35" s="9">
        <v>800000</v>
      </c>
      <c r="BE35" s="9">
        <f>SUM(BB35:BD35)</f>
        <v>8095695</v>
      </c>
      <c r="BF35" s="29">
        <f>BE35/BE$63</f>
        <v>0.01646843221000148</v>
      </c>
      <c r="BG35" s="9">
        <v>13875675</v>
      </c>
      <c r="BH35" s="9"/>
      <c r="BI35" s="9"/>
      <c r="BJ35" s="9">
        <f t="shared" si="46"/>
        <v>13875675</v>
      </c>
      <c r="BK35" s="29">
        <f>BJ35/BJ$63</f>
        <v>0.01778646927595292</v>
      </c>
      <c r="BL35" s="9"/>
      <c r="BM35" s="9"/>
      <c r="BN35" s="9"/>
      <c r="BO35" s="9"/>
      <c r="BP35" s="29"/>
      <c r="BQ35" s="9">
        <v>640000</v>
      </c>
      <c r="BR35" s="9"/>
      <c r="BT35" s="9">
        <f>SUM(BQ35:BS35)</f>
        <v>640000</v>
      </c>
      <c r="BU35" s="29">
        <f>BT35/BT$63</f>
        <v>0.0010497261837635469</v>
      </c>
      <c r="BV35" s="9">
        <v>320000</v>
      </c>
      <c r="BW35" s="9"/>
      <c r="BY35" s="9">
        <f>SUM(BV35:BX35)</f>
        <v>320000</v>
      </c>
      <c r="BZ35" s="29">
        <f>BY35/BY$63</f>
        <v>0.0006820687233901944</v>
      </c>
      <c r="CA35" s="9"/>
      <c r="CB35" s="9"/>
      <c r="CC35" s="9"/>
      <c r="CD35" s="9"/>
      <c r="CE35" s="29"/>
    </row>
    <row r="36" spans="1:83" ht="15">
      <c r="A36" s="45"/>
      <c r="B36" s="45" t="s">
        <v>46</v>
      </c>
      <c r="C36" s="9">
        <f t="shared" si="0"/>
        <v>6976368</v>
      </c>
      <c r="D36" s="9">
        <f t="shared" si="1"/>
        <v>45713</v>
      </c>
      <c r="E36" s="9">
        <f t="shared" si="2"/>
        <v>0</v>
      </c>
      <c r="F36" s="46">
        <f t="shared" si="14"/>
        <v>7022081</v>
      </c>
      <c r="G36" s="47">
        <f t="shared" si="15"/>
        <v>43</v>
      </c>
      <c r="H36" s="48">
        <f t="shared" si="3"/>
        <v>0.0005341435394403095</v>
      </c>
      <c r="I36" s="49">
        <v>971466</v>
      </c>
      <c r="J36" s="49"/>
      <c r="K36" s="49"/>
      <c r="L36" s="49">
        <f t="shared" si="16"/>
        <v>971466</v>
      </c>
      <c r="M36" s="48">
        <f t="shared" si="4"/>
        <v>0.0007203820194600865</v>
      </c>
      <c r="N36" s="49"/>
      <c r="O36" s="49"/>
      <c r="P36" s="49"/>
      <c r="Q36" s="49">
        <f t="shared" si="5"/>
        <v>0</v>
      </c>
      <c r="R36" s="48">
        <f t="shared" si="6"/>
        <v>0</v>
      </c>
      <c r="S36" s="49">
        <v>156589</v>
      </c>
      <c r="T36" s="49"/>
      <c r="U36" s="49"/>
      <c r="V36" s="49">
        <f>SUM(S36:U36)</f>
        <v>156589</v>
      </c>
      <c r="W36" s="48">
        <f t="shared" si="7"/>
        <v>0.00015963865757387857</v>
      </c>
      <c r="X36" s="49">
        <v>144000</v>
      </c>
      <c r="Y36" s="49"/>
      <c r="Z36" s="49"/>
      <c r="AA36" s="49">
        <f t="shared" si="50"/>
        <v>144000</v>
      </c>
      <c r="AB36" s="48">
        <f t="shared" si="8"/>
        <v>0.0001427773702508417</v>
      </c>
      <c r="AC36" s="49">
        <v>222580</v>
      </c>
      <c r="AD36" s="49"/>
      <c r="AE36" s="49"/>
      <c r="AF36" s="46">
        <f t="shared" si="51"/>
        <v>222580</v>
      </c>
      <c r="AG36" s="48">
        <f t="shared" si="9"/>
        <v>0.00019918456979976923</v>
      </c>
      <c r="AH36" s="49">
        <v>500948</v>
      </c>
      <c r="AI36" s="49">
        <v>45713</v>
      </c>
      <c r="AJ36" s="49"/>
      <c r="AK36" s="46">
        <f t="shared" si="52"/>
        <v>546661</v>
      </c>
      <c r="AL36" s="48">
        <f t="shared" si="10"/>
        <v>0.00044322138505591114</v>
      </c>
      <c r="AM36" s="58">
        <v>1097402</v>
      </c>
      <c r="AN36" s="49"/>
      <c r="AO36" s="49"/>
      <c r="AP36" s="46">
        <f t="shared" si="41"/>
        <v>1097402</v>
      </c>
      <c r="AQ36" s="48">
        <f t="shared" si="42"/>
        <v>0.0006862182637559745</v>
      </c>
      <c r="AR36" s="49">
        <v>370000</v>
      </c>
      <c r="AS36" s="49"/>
      <c r="AT36" s="49"/>
      <c r="AU36" s="46">
        <f t="shared" si="43"/>
        <v>370000</v>
      </c>
      <c r="AV36" s="48">
        <f>AU36/AU$63</f>
        <v>0.00038175354495877556</v>
      </c>
      <c r="AW36" s="46">
        <v>452189</v>
      </c>
      <c r="AX36" s="46"/>
      <c r="AY36" s="46"/>
      <c r="AZ36" s="46">
        <f t="shared" si="44"/>
        <v>452189</v>
      </c>
      <c r="BA36" s="48">
        <f>AZ36/AZ$63</f>
        <v>0.0009676891207198196</v>
      </c>
      <c r="BB36" s="46">
        <v>430544</v>
      </c>
      <c r="BC36" s="46"/>
      <c r="BD36" s="46"/>
      <c r="BE36" s="46">
        <f>SUM(BB36:BD36)</f>
        <v>430544</v>
      </c>
      <c r="BF36" s="48">
        <f>BE36/BE$63</f>
        <v>0.0008758216159851473</v>
      </c>
      <c r="BG36" s="46">
        <v>1469504</v>
      </c>
      <c r="BH36" s="46"/>
      <c r="BI36" s="46"/>
      <c r="BJ36" s="46">
        <f t="shared" si="46"/>
        <v>1469504</v>
      </c>
      <c r="BK36" s="48">
        <f>BJ36/BJ$63</f>
        <v>0.0018836768479291938</v>
      </c>
      <c r="BL36" s="46">
        <v>320346</v>
      </c>
      <c r="BM36" s="46"/>
      <c r="BN36" s="46"/>
      <c r="BO36" s="46">
        <f>SUM(BL36:BN36)</f>
        <v>320346</v>
      </c>
      <c r="BP36" s="48">
        <f>BO36/BO$63</f>
        <v>0.0003995156236292396</v>
      </c>
      <c r="BQ36" s="46"/>
      <c r="BR36" s="46"/>
      <c r="BS36" s="45"/>
      <c r="BT36" s="46"/>
      <c r="BU36" s="48"/>
      <c r="BV36" s="46">
        <v>840800</v>
      </c>
      <c r="BW36" s="46"/>
      <c r="BX36" s="46"/>
      <c r="BY36" s="46">
        <f>SUM(BV36:BX36)</f>
        <v>840800</v>
      </c>
      <c r="BZ36" s="48">
        <f>BY36/BY$63</f>
        <v>0.0017921355707077359</v>
      </c>
      <c r="CA36" s="46"/>
      <c r="CB36" s="46"/>
      <c r="CC36" s="46"/>
      <c r="CD36" s="46"/>
      <c r="CE36" s="48"/>
    </row>
    <row r="37" spans="2:83" ht="15">
      <c r="B37" s="32" t="s">
        <v>47</v>
      </c>
      <c r="C37" s="27">
        <f t="shared" si="0"/>
        <v>100000</v>
      </c>
      <c r="D37" s="27">
        <f t="shared" si="1"/>
        <v>400000</v>
      </c>
      <c r="E37" s="27">
        <f t="shared" si="2"/>
        <v>0</v>
      </c>
      <c r="F37" s="27">
        <f t="shared" si="14"/>
        <v>500000</v>
      </c>
      <c r="G37" s="44">
        <f t="shared" si="15"/>
        <v>47</v>
      </c>
      <c r="H37" s="29">
        <f t="shared" si="3"/>
        <v>3.803313714554913E-05</v>
      </c>
      <c r="I37" s="33"/>
      <c r="J37" s="33"/>
      <c r="K37" s="33"/>
      <c r="L37" s="63">
        <f t="shared" si="16"/>
        <v>0</v>
      </c>
      <c r="M37" s="29">
        <f t="shared" si="4"/>
        <v>0</v>
      </c>
      <c r="N37" s="33"/>
      <c r="O37" s="33"/>
      <c r="P37" s="33"/>
      <c r="Q37" s="63">
        <f t="shared" si="5"/>
        <v>0</v>
      </c>
      <c r="R37" s="29">
        <f t="shared" si="6"/>
        <v>0</v>
      </c>
      <c r="S37" s="33"/>
      <c r="T37" s="33"/>
      <c r="U37" s="33"/>
      <c r="V37" s="63"/>
      <c r="W37" s="29"/>
      <c r="X37" s="33"/>
      <c r="Y37" s="33"/>
      <c r="Z37" s="33"/>
      <c r="AA37" s="63"/>
      <c r="AB37" s="29"/>
      <c r="AC37" s="33"/>
      <c r="AD37" s="33"/>
      <c r="AE37" s="33"/>
      <c r="AF37" s="9"/>
      <c r="AG37" s="29"/>
      <c r="AH37" s="33"/>
      <c r="AI37" s="33"/>
      <c r="AJ37" s="33"/>
      <c r="AK37" s="27"/>
      <c r="AL37" s="29"/>
      <c r="AM37" s="56">
        <v>100000</v>
      </c>
      <c r="AN37" s="33"/>
      <c r="AO37" s="33"/>
      <c r="AP37" s="27">
        <f t="shared" si="41"/>
        <v>100000</v>
      </c>
      <c r="AQ37" s="29">
        <f t="shared" si="42"/>
        <v>6.25311657675104E-05</v>
      </c>
      <c r="AR37" s="33"/>
      <c r="AS37" s="33"/>
      <c r="AT37" s="33"/>
      <c r="AU37" s="27"/>
      <c r="AV37" s="29"/>
      <c r="AW37" s="27"/>
      <c r="AX37" s="27"/>
      <c r="AY37" s="27"/>
      <c r="AZ37" s="27"/>
      <c r="BA37" s="29"/>
      <c r="BB37" s="27"/>
      <c r="BC37" s="27"/>
      <c r="BD37" s="27"/>
      <c r="BE37" s="27"/>
      <c r="BF37" s="29"/>
      <c r="BG37" s="27"/>
      <c r="BH37" s="27"/>
      <c r="BI37" s="27"/>
      <c r="BJ37" s="27"/>
      <c r="BK37" s="29"/>
      <c r="BL37" s="27"/>
      <c r="BM37" s="27"/>
      <c r="BN37" s="27"/>
      <c r="BO37" s="27"/>
      <c r="BP37" s="29"/>
      <c r="BQ37" s="27"/>
      <c r="BR37" s="27"/>
      <c r="BS37" s="32"/>
      <c r="BT37" s="27"/>
      <c r="BU37" s="29"/>
      <c r="BV37" s="27"/>
      <c r="BW37" s="27"/>
      <c r="BX37" s="27"/>
      <c r="BY37" s="27"/>
      <c r="BZ37" s="29"/>
      <c r="CA37" s="27"/>
      <c r="CB37" s="27">
        <v>400000</v>
      </c>
      <c r="CC37" s="27"/>
      <c r="CD37" s="27">
        <f>SUM(CA37:CC37)</f>
        <v>400000</v>
      </c>
      <c r="CE37" s="29">
        <f>CD37/CD$63</f>
        <v>0.0013169921517836615</v>
      </c>
    </row>
    <row r="38" spans="2:83" ht="15">
      <c r="B38" t="s">
        <v>48</v>
      </c>
      <c r="C38" s="27">
        <f t="shared" si="0"/>
        <v>45520616</v>
      </c>
      <c r="D38" s="27">
        <f t="shared" si="1"/>
        <v>3900000</v>
      </c>
      <c r="E38" s="27">
        <f t="shared" si="2"/>
        <v>3943500</v>
      </c>
      <c r="F38" s="9">
        <f t="shared" si="14"/>
        <v>53364116</v>
      </c>
      <c r="G38" s="42">
        <f t="shared" si="15"/>
        <v>28</v>
      </c>
      <c r="H38" s="29">
        <f t="shared" si="3"/>
        <v>0.0040592094849579855</v>
      </c>
      <c r="I38" s="33">
        <v>14890614</v>
      </c>
      <c r="J38" s="33"/>
      <c r="K38" s="33"/>
      <c r="L38" s="63">
        <f t="shared" si="16"/>
        <v>14890614</v>
      </c>
      <c r="M38" s="29">
        <f t="shared" si="4"/>
        <v>0.011042003100798831</v>
      </c>
      <c r="N38" s="33">
        <v>1843000</v>
      </c>
      <c r="O38" s="33"/>
      <c r="P38" s="33"/>
      <c r="Q38" s="63">
        <f t="shared" si="5"/>
        <v>1843000</v>
      </c>
      <c r="R38" s="29">
        <f t="shared" si="6"/>
        <v>0.0019083160992440092</v>
      </c>
      <c r="S38" s="33">
        <v>4877535</v>
      </c>
      <c r="T38" s="33">
        <v>2500000</v>
      </c>
      <c r="U38" s="33"/>
      <c r="V38" s="63">
        <f aca="true" t="shared" si="53" ref="V38:V55">SUM(S38:U38)</f>
        <v>7377535</v>
      </c>
      <c r="W38" s="29">
        <f t="shared" si="7"/>
        <v>0.007521216583567838</v>
      </c>
      <c r="X38" s="33">
        <v>5506500</v>
      </c>
      <c r="Y38" s="33"/>
      <c r="Z38" s="33"/>
      <c r="AA38" s="63">
        <f t="shared" si="50"/>
        <v>5506500</v>
      </c>
      <c r="AB38" s="29">
        <f t="shared" si="8"/>
        <v>0.005459747147821248</v>
      </c>
      <c r="AC38" s="33">
        <v>2849500</v>
      </c>
      <c r="AD38" s="33"/>
      <c r="AE38" s="33"/>
      <c r="AF38" s="9">
        <f t="shared" si="51"/>
        <v>2849500</v>
      </c>
      <c r="AG38" s="29">
        <f t="shared" si="9"/>
        <v>0.0025499884609778167</v>
      </c>
      <c r="AH38" s="33">
        <v>7655967</v>
      </c>
      <c r="AI38" s="33"/>
      <c r="AJ38" s="33"/>
      <c r="AK38" s="9">
        <f t="shared" si="52"/>
        <v>7655967</v>
      </c>
      <c r="AL38" s="29">
        <f t="shared" si="10"/>
        <v>0.006207299034835755</v>
      </c>
      <c r="AM38" s="56">
        <v>1599000</v>
      </c>
      <c r="AN38" s="33"/>
      <c r="AO38" s="33">
        <v>3943500</v>
      </c>
      <c r="AP38" s="9">
        <f>SUM(AM38:AO38)</f>
        <v>5542500</v>
      </c>
      <c r="AQ38" s="29">
        <f t="shared" si="42"/>
        <v>0.0034657898626642637</v>
      </c>
      <c r="AR38" s="33">
        <v>684000</v>
      </c>
      <c r="AS38" s="33"/>
      <c r="AT38" s="33"/>
      <c r="AU38" s="9">
        <f>SUM(AR38:AT38)</f>
        <v>684000</v>
      </c>
      <c r="AV38" s="29">
        <f>AU38/AU$63</f>
        <v>0.0007057281750048716</v>
      </c>
      <c r="AW38" s="9"/>
      <c r="AX38" s="9"/>
      <c r="AY38" s="9"/>
      <c r="AZ38" s="9"/>
      <c r="BA38" s="29"/>
      <c r="BB38" s="9">
        <v>741000</v>
      </c>
      <c r="BC38" s="9">
        <v>1400000</v>
      </c>
      <c r="BD38" s="9"/>
      <c r="BE38" s="9">
        <f>SUM(BB38:BD38)</f>
        <v>2141000</v>
      </c>
      <c r="BF38" s="29">
        <f>BE38/BE$63</f>
        <v>0.004355267010628879</v>
      </c>
      <c r="BG38" s="9">
        <v>4303500</v>
      </c>
      <c r="BH38" s="9"/>
      <c r="BI38" s="9"/>
      <c r="BJ38" s="9">
        <f>SUM(BG38:BI38)</f>
        <v>4303500</v>
      </c>
      <c r="BK38" s="29">
        <f>BJ38/BJ$63</f>
        <v>0.005516421401413869</v>
      </c>
      <c r="BL38" s="9">
        <v>570000</v>
      </c>
      <c r="BM38" s="9"/>
      <c r="BN38" s="9"/>
      <c r="BO38" s="9">
        <f>SUM(BL38:BN38)</f>
        <v>570000</v>
      </c>
      <c r="BP38" s="29">
        <f>BO38/BO$63</f>
        <v>0.0007108685779396857</v>
      </c>
      <c r="BQ38" s="9"/>
      <c r="BR38" s="9"/>
      <c r="BT38" s="9"/>
      <c r="BU38" s="29"/>
      <c r="BV38" s="9"/>
      <c r="BW38" s="9"/>
      <c r="BX38" s="9"/>
      <c r="BY38" s="9"/>
      <c r="BZ38" s="29"/>
      <c r="CA38" s="9"/>
      <c r="CB38" s="9"/>
      <c r="CC38" s="9"/>
      <c r="CD38" s="9"/>
      <c r="CE38" s="29"/>
    </row>
    <row r="39" spans="2:83" ht="15">
      <c r="B39" t="s">
        <v>49</v>
      </c>
      <c r="C39" s="27">
        <f t="shared" si="0"/>
        <v>24133329</v>
      </c>
      <c r="D39" s="27">
        <f t="shared" si="1"/>
        <v>144000</v>
      </c>
      <c r="E39" s="27">
        <f t="shared" si="2"/>
        <v>0</v>
      </c>
      <c r="F39" s="9">
        <f t="shared" si="14"/>
        <v>24277329</v>
      </c>
      <c r="G39" s="42">
        <f t="shared" si="15"/>
        <v>35</v>
      </c>
      <c r="H39" s="29">
        <f t="shared" si="3"/>
        <v>0.0018466859667692341</v>
      </c>
      <c r="I39" s="33">
        <v>5184239</v>
      </c>
      <c r="J39" s="33"/>
      <c r="K39" s="33"/>
      <c r="L39" s="63">
        <f t="shared" si="16"/>
        <v>5184239</v>
      </c>
      <c r="M39" s="29">
        <f t="shared" si="4"/>
        <v>0.0038443265746652376</v>
      </c>
      <c r="N39" s="33">
        <v>5045226</v>
      </c>
      <c r="O39" s="33"/>
      <c r="P39" s="33"/>
      <c r="Q39" s="63">
        <f t="shared" si="5"/>
        <v>5045226</v>
      </c>
      <c r="R39" s="29">
        <f t="shared" si="6"/>
        <v>0.005224029300121788</v>
      </c>
      <c r="S39" s="33">
        <v>960000</v>
      </c>
      <c r="T39" s="33"/>
      <c r="U39" s="33"/>
      <c r="V39" s="63">
        <f t="shared" si="53"/>
        <v>960000</v>
      </c>
      <c r="W39" s="29">
        <f t="shared" si="7"/>
        <v>0.0009786965321377837</v>
      </c>
      <c r="X39" s="33">
        <v>670240</v>
      </c>
      <c r="Y39" s="33"/>
      <c r="Z39" s="33"/>
      <c r="AA39" s="63">
        <f t="shared" si="50"/>
        <v>670240</v>
      </c>
      <c r="AB39" s="29">
        <f t="shared" si="8"/>
        <v>0.0006645493377564176</v>
      </c>
      <c r="AC39" s="33">
        <v>907105</v>
      </c>
      <c r="AD39" s="33"/>
      <c r="AE39" s="33"/>
      <c r="AF39" s="9">
        <f t="shared" si="51"/>
        <v>907105</v>
      </c>
      <c r="AG39" s="29">
        <f t="shared" si="9"/>
        <v>0.000811759004349985</v>
      </c>
      <c r="AH39" s="33">
        <v>1522341</v>
      </c>
      <c r="AI39" s="33"/>
      <c r="AJ39" s="33"/>
      <c r="AK39" s="9">
        <f t="shared" si="52"/>
        <v>1522341</v>
      </c>
      <c r="AL39" s="29">
        <f t="shared" si="10"/>
        <v>0.0012342824649049426</v>
      </c>
      <c r="AM39" s="56">
        <v>1956280</v>
      </c>
      <c r="AN39" s="33"/>
      <c r="AO39" s="33"/>
      <c r="AP39" s="9">
        <f>SUM(AM39:AO39)</f>
        <v>1956280</v>
      </c>
      <c r="AQ39" s="29">
        <f t="shared" si="42"/>
        <v>0.0012232846896766524</v>
      </c>
      <c r="AR39" s="33">
        <v>1980034</v>
      </c>
      <c r="AS39" s="33"/>
      <c r="AT39" s="33"/>
      <c r="AU39" s="9">
        <f>SUM(AR39:AT39)</f>
        <v>1980034</v>
      </c>
      <c r="AV39" s="29">
        <f>AU39/AU$63</f>
        <v>0.002042932428753795</v>
      </c>
      <c r="AW39" s="9">
        <v>2204400</v>
      </c>
      <c r="AX39" s="9"/>
      <c r="AY39" s="9"/>
      <c r="AZ39" s="9">
        <f>SUM(AW39:AY39)</f>
        <v>2204400</v>
      </c>
      <c r="BA39" s="29">
        <f>AZ39/AZ$63</f>
        <v>0.004717438720788809</v>
      </c>
      <c r="BB39" s="9">
        <v>89140</v>
      </c>
      <c r="BC39" s="9"/>
      <c r="BD39" s="9"/>
      <c r="BE39" s="9">
        <f>SUM(BB39:BD39)</f>
        <v>89140</v>
      </c>
      <c r="BF39" s="29">
        <f>BE39/BE$63</f>
        <v>0.000181330453679336</v>
      </c>
      <c r="BG39" s="9">
        <v>2070752</v>
      </c>
      <c r="BH39" s="9">
        <v>144000</v>
      </c>
      <c r="BI39" s="9"/>
      <c r="BJ39" s="9">
        <f>SUM(BG39:BI39)</f>
        <v>2214752</v>
      </c>
      <c r="BK39" s="29">
        <f>BJ39/BJ$63</f>
        <v>0.0028389695205354175</v>
      </c>
      <c r="BL39" s="9">
        <v>453140</v>
      </c>
      <c r="BM39" s="9"/>
      <c r="BN39" s="9"/>
      <c r="BO39" s="9">
        <f>SUM(BL39:BN39)</f>
        <v>453140</v>
      </c>
      <c r="BP39" s="29">
        <f>BO39/BO$63</f>
        <v>0.0005651280480834898</v>
      </c>
      <c r="BQ39" s="9">
        <v>1090432</v>
      </c>
      <c r="BR39" s="9"/>
      <c r="BT39" s="9">
        <f>SUM(BQ39:BS39)</f>
        <v>1090432</v>
      </c>
      <c r="BU39" s="29">
        <f>BT39/BT$63</f>
        <v>0.0017885234718963312</v>
      </c>
      <c r="BW39" s="9"/>
      <c r="BX39" s="9"/>
      <c r="BY39" s="9"/>
      <c r="BZ39" s="29"/>
      <c r="CC39" s="9"/>
      <c r="CD39" s="9"/>
      <c r="CE39" s="29"/>
    </row>
    <row r="40" spans="2:83" ht="15">
      <c r="B40" t="s">
        <v>50</v>
      </c>
      <c r="C40" s="11">
        <f t="shared" si="0"/>
        <v>505079806</v>
      </c>
      <c r="D40" s="11">
        <f t="shared" si="1"/>
        <v>44849000</v>
      </c>
      <c r="E40" s="11">
        <f t="shared" si="2"/>
        <v>17808000</v>
      </c>
      <c r="F40" s="9">
        <f t="shared" si="14"/>
        <v>567736806</v>
      </c>
      <c r="G40" s="42">
        <f t="shared" si="15"/>
        <v>4</v>
      </c>
      <c r="H40" s="29">
        <f t="shared" si="3"/>
        <v>0.04318562361034804</v>
      </c>
      <c r="I40" s="33">
        <v>77077934</v>
      </c>
      <c r="J40" s="33">
        <v>1065000</v>
      </c>
      <c r="K40" s="33">
        <v>16308000</v>
      </c>
      <c r="L40" s="63">
        <f t="shared" si="16"/>
        <v>94450934</v>
      </c>
      <c r="M40" s="29">
        <f t="shared" si="4"/>
        <v>0.07003925466749361</v>
      </c>
      <c r="N40" s="33">
        <v>77586400</v>
      </c>
      <c r="O40" s="33"/>
      <c r="P40" s="33"/>
      <c r="Q40" s="63">
        <f t="shared" si="5"/>
        <v>77586400</v>
      </c>
      <c r="R40" s="29">
        <f t="shared" si="6"/>
        <v>0.08033606956179348</v>
      </c>
      <c r="S40" s="33">
        <v>97695494</v>
      </c>
      <c r="T40" s="33">
        <v>1065000</v>
      </c>
      <c r="U40" s="33"/>
      <c r="V40" s="63">
        <f t="shared" si="53"/>
        <v>98760494</v>
      </c>
      <c r="W40" s="29">
        <f t="shared" si="7"/>
        <v>0.10068390936459833</v>
      </c>
      <c r="X40" s="33">
        <v>66979978</v>
      </c>
      <c r="Y40" s="33">
        <v>3120000</v>
      </c>
      <c r="Z40" s="33"/>
      <c r="AA40" s="63">
        <f t="shared" si="50"/>
        <v>70099978</v>
      </c>
      <c r="AB40" s="29">
        <f t="shared" si="8"/>
        <v>0.06950479523251289</v>
      </c>
      <c r="AC40" s="33">
        <v>21000000</v>
      </c>
      <c r="AD40" s="33"/>
      <c r="AE40" s="33"/>
      <c r="AF40" s="9">
        <f t="shared" si="51"/>
        <v>21000000</v>
      </c>
      <c r="AG40" s="29">
        <f t="shared" si="9"/>
        <v>0.018792685622226406</v>
      </c>
      <c r="AH40" s="33">
        <v>20500000</v>
      </c>
      <c r="AI40" s="33">
        <v>2356000</v>
      </c>
      <c r="AJ40" s="33"/>
      <c r="AK40" s="9">
        <f t="shared" si="52"/>
        <v>22856000</v>
      </c>
      <c r="AL40" s="29">
        <f t="shared" si="10"/>
        <v>0.018531170097808157</v>
      </c>
      <c r="AM40" s="56">
        <v>10000000</v>
      </c>
      <c r="AN40" s="33">
        <v>354000</v>
      </c>
      <c r="AO40" s="33"/>
      <c r="AP40" s="9">
        <f>SUM(AM40:AO40)</f>
        <v>10354000</v>
      </c>
      <c r="AQ40" s="29">
        <f t="shared" si="42"/>
        <v>0.006474476903568027</v>
      </c>
      <c r="AR40" s="33"/>
      <c r="AS40" s="33">
        <v>800000</v>
      </c>
      <c r="AT40" s="33"/>
      <c r="AU40" s="9">
        <f>SUM(AR40:AT40)</f>
        <v>800000</v>
      </c>
      <c r="AV40" s="29">
        <f>AU40/AU$63</f>
        <v>0.0008254130701811363</v>
      </c>
      <c r="AW40" s="9"/>
      <c r="AX40" s="9"/>
      <c r="AY40" s="9"/>
      <c r="AZ40" s="9"/>
      <c r="BA40" s="29"/>
      <c r="BB40" s="9">
        <v>28610000</v>
      </c>
      <c r="BC40" s="9">
        <v>5153000</v>
      </c>
      <c r="BD40" s="9"/>
      <c r="BE40" s="9">
        <f>SUM(BB40:BD40)</f>
        <v>33763000</v>
      </c>
      <c r="BF40" s="29">
        <f>BE40/BE$63</f>
        <v>0.06868140125168747</v>
      </c>
      <c r="BG40" s="9">
        <v>34630000</v>
      </c>
      <c r="BH40" s="9">
        <v>15300000</v>
      </c>
      <c r="BI40" s="9"/>
      <c r="BJ40" s="9">
        <f>SUM(BG40:BI40)</f>
        <v>49930000</v>
      </c>
      <c r="BK40" s="29">
        <f>BJ40/BJ$63</f>
        <v>0.06400253760255477</v>
      </c>
      <c r="BL40" s="9">
        <v>27000000</v>
      </c>
      <c r="BM40" s="9"/>
      <c r="BN40" s="9"/>
      <c r="BO40" s="9">
        <f>SUM(BL40:BN40)</f>
        <v>27000000</v>
      </c>
      <c r="BP40" s="29">
        <f>BO40/BO$63</f>
        <v>0.033672722112932485</v>
      </c>
      <c r="BQ40" s="9">
        <v>11500000</v>
      </c>
      <c r="BR40" s="9">
        <v>5000000</v>
      </c>
      <c r="BS40" s="9">
        <v>1500000</v>
      </c>
      <c r="BT40" s="9">
        <f>SUM(BQ40:BS40)</f>
        <v>18000000</v>
      </c>
      <c r="BU40" s="29">
        <f>BT40/BT$63</f>
        <v>0.029523548918349758</v>
      </c>
      <c r="BV40" s="9">
        <v>2500000</v>
      </c>
      <c r="BW40" s="9">
        <v>6636000</v>
      </c>
      <c r="BX40" s="9"/>
      <c r="BY40" s="9">
        <f aca="true" t="shared" si="54" ref="BY40:BY59">SUM(BV40:BX40)</f>
        <v>9136000</v>
      </c>
      <c r="BZ40" s="29">
        <f aca="true" t="shared" si="55" ref="BZ40:BZ47">BY40/BY$63</f>
        <v>0.019473062052790053</v>
      </c>
      <c r="CA40" s="9">
        <v>30000000</v>
      </c>
      <c r="CB40" s="9">
        <v>4000000</v>
      </c>
      <c r="CC40" s="9"/>
      <c r="CD40" s="9">
        <f>SUM(CA40:CC40)</f>
        <v>34000000</v>
      </c>
      <c r="CE40" s="29">
        <f>CD40/CD$63</f>
        <v>0.11194433290161124</v>
      </c>
    </row>
    <row r="41" spans="1:83" ht="15">
      <c r="A41" s="45"/>
      <c r="B41" s="45" t="s">
        <v>51</v>
      </c>
      <c r="C41" s="9">
        <f t="shared" si="0"/>
        <v>28130985</v>
      </c>
      <c r="D41" s="9">
        <f t="shared" si="1"/>
        <v>6234800</v>
      </c>
      <c r="E41" s="9">
        <f t="shared" si="2"/>
        <v>0</v>
      </c>
      <c r="F41" s="46">
        <f t="shared" si="14"/>
        <v>34365785</v>
      </c>
      <c r="G41" s="47">
        <f t="shared" si="15"/>
        <v>33</v>
      </c>
      <c r="H41" s="48">
        <f t="shared" si="3"/>
        <v>0.00261407722803891</v>
      </c>
      <c r="I41" s="49">
        <v>7363297</v>
      </c>
      <c r="J41" s="49"/>
      <c r="K41" s="49"/>
      <c r="L41" s="49">
        <f t="shared" si="16"/>
        <v>7363297</v>
      </c>
      <c r="M41" s="48">
        <f t="shared" si="4"/>
        <v>0.005460187760296703</v>
      </c>
      <c r="N41" s="49">
        <v>2828088</v>
      </c>
      <c r="O41" s="49"/>
      <c r="P41" s="49"/>
      <c r="Q41" s="49">
        <f t="shared" si="5"/>
        <v>2828088</v>
      </c>
      <c r="R41" s="48">
        <f t="shared" si="6"/>
        <v>0.00292831571377037</v>
      </c>
      <c r="S41" s="49">
        <v>455000</v>
      </c>
      <c r="T41" s="49">
        <v>750000</v>
      </c>
      <c r="U41" s="49"/>
      <c r="V41" s="49">
        <f t="shared" si="53"/>
        <v>1205000</v>
      </c>
      <c r="W41" s="48">
        <f t="shared" si="7"/>
        <v>0.0012284680429437806</v>
      </c>
      <c r="X41" s="49">
        <v>707000</v>
      </c>
      <c r="Y41" s="49">
        <v>750000</v>
      </c>
      <c r="Z41" s="49"/>
      <c r="AA41" s="49">
        <f t="shared" si="50"/>
        <v>1457000</v>
      </c>
      <c r="AB41" s="48">
        <f t="shared" si="8"/>
        <v>0.0014446293642741412</v>
      </c>
      <c r="AC41" s="49">
        <v>1250000</v>
      </c>
      <c r="AD41" s="49">
        <v>1550000</v>
      </c>
      <c r="AE41" s="49"/>
      <c r="AF41" s="46">
        <f t="shared" si="51"/>
        <v>2800000</v>
      </c>
      <c r="AG41" s="48">
        <f t="shared" si="9"/>
        <v>0.002505691416296854</v>
      </c>
      <c r="AH41" s="49">
        <v>4127000</v>
      </c>
      <c r="AI41" s="49">
        <v>2250000</v>
      </c>
      <c r="AJ41" s="49"/>
      <c r="AK41" s="46">
        <f t="shared" si="52"/>
        <v>6377000</v>
      </c>
      <c r="AL41" s="48">
        <f t="shared" si="10"/>
        <v>0.0051703391544330865</v>
      </c>
      <c r="AM41" s="58"/>
      <c r="AN41" s="49"/>
      <c r="AO41" s="49"/>
      <c r="AP41" s="46"/>
      <c r="AQ41" s="48"/>
      <c r="AR41" s="49"/>
      <c r="AS41" s="49"/>
      <c r="AT41" s="49"/>
      <c r="AU41" s="46"/>
      <c r="AV41" s="48"/>
      <c r="AW41" s="46">
        <v>1183000</v>
      </c>
      <c r="AX41" s="46">
        <v>213600</v>
      </c>
      <c r="AY41" s="46"/>
      <c r="AZ41" s="46">
        <f>SUM(AW41:AY41)</f>
        <v>1396600</v>
      </c>
      <c r="BA41" s="48">
        <f>AZ41/AZ$63</f>
        <v>0.0029887383947802804</v>
      </c>
      <c r="BB41" s="46">
        <v>3537000</v>
      </c>
      <c r="BC41" s="46">
        <v>214000</v>
      </c>
      <c r="BD41" s="46"/>
      <c r="BE41" s="46">
        <f>SUM(BB41:BD41)</f>
        <v>3751000</v>
      </c>
      <c r="BF41" s="48">
        <f>BE41/BE$63</f>
        <v>0.007630362707552045</v>
      </c>
      <c r="BG41" s="46"/>
      <c r="BH41" s="46"/>
      <c r="BI41" s="46"/>
      <c r="BJ41" s="46"/>
      <c r="BK41" s="48"/>
      <c r="BL41" s="46">
        <v>3271000</v>
      </c>
      <c r="BM41" s="46"/>
      <c r="BN41" s="46"/>
      <c r="BO41" s="46">
        <f>SUM(BL41:BN41)</f>
        <v>3271000</v>
      </c>
      <c r="BP41" s="48">
        <f>BO41/BO$63</f>
        <v>0.004079387927088968</v>
      </c>
      <c r="BQ41" s="46">
        <v>2100000</v>
      </c>
      <c r="BR41" s="46">
        <v>107200</v>
      </c>
      <c r="BS41" s="46"/>
      <c r="BT41" s="46">
        <f>SUM(BQ41:BS41)</f>
        <v>2207200</v>
      </c>
      <c r="BU41" s="48">
        <f>BT41/BT$63</f>
        <v>0.0036202431762545322</v>
      </c>
      <c r="BV41" s="46">
        <v>1309600</v>
      </c>
      <c r="BW41" s="46">
        <v>400000</v>
      </c>
      <c r="BX41" s="46"/>
      <c r="BY41" s="46">
        <f t="shared" si="54"/>
        <v>1709600</v>
      </c>
      <c r="BZ41" s="48">
        <f t="shared" si="55"/>
        <v>0.003643952154712114</v>
      </c>
      <c r="CA41" s="45"/>
      <c r="CB41" s="45"/>
      <c r="CC41" s="45"/>
      <c r="CD41" s="46"/>
      <c r="CE41" s="48"/>
    </row>
    <row r="42" spans="1:83" ht="15">
      <c r="A42" s="32"/>
      <c r="B42" s="32" t="s">
        <v>52</v>
      </c>
      <c r="C42" s="27">
        <f t="shared" si="0"/>
        <v>794563026</v>
      </c>
      <c r="D42" s="27">
        <f t="shared" si="1"/>
        <v>451175788</v>
      </c>
      <c r="E42" s="27">
        <f t="shared" si="2"/>
        <v>445676930</v>
      </c>
      <c r="F42" s="27">
        <f t="shared" si="14"/>
        <v>1691415744</v>
      </c>
      <c r="G42" s="44">
        <f t="shared" si="15"/>
        <v>2</v>
      </c>
      <c r="H42" s="29">
        <f t="shared" si="3"/>
        <v>0.12865969392338603</v>
      </c>
      <c r="I42" s="33">
        <v>68289850</v>
      </c>
      <c r="J42" s="33">
        <v>12304086</v>
      </c>
      <c r="K42" s="33"/>
      <c r="L42" s="33">
        <f t="shared" si="16"/>
        <v>80593936</v>
      </c>
      <c r="M42" s="29">
        <f t="shared" si="4"/>
        <v>0.05976372036892384</v>
      </c>
      <c r="N42" s="33">
        <v>32500000</v>
      </c>
      <c r="O42" s="33">
        <v>35554196</v>
      </c>
      <c r="P42" s="33">
        <v>1248051</v>
      </c>
      <c r="Q42" s="33">
        <f t="shared" si="5"/>
        <v>69302247</v>
      </c>
      <c r="R42" s="29">
        <f t="shared" si="6"/>
        <v>0.0717583253737845</v>
      </c>
      <c r="S42" s="33">
        <v>69116742</v>
      </c>
      <c r="T42" s="33">
        <v>2904800</v>
      </c>
      <c r="U42" s="33">
        <v>1130789</v>
      </c>
      <c r="V42" s="33">
        <f t="shared" si="53"/>
        <v>73152331</v>
      </c>
      <c r="W42" s="29">
        <f t="shared" si="7"/>
        <v>0.0745770131953076</v>
      </c>
      <c r="X42" s="33">
        <v>55850904</v>
      </c>
      <c r="Y42" s="33">
        <v>17517320</v>
      </c>
      <c r="Z42" s="33">
        <v>40047043</v>
      </c>
      <c r="AA42" s="33">
        <f t="shared" si="50"/>
        <v>113415267</v>
      </c>
      <c r="AB42" s="29">
        <f t="shared" si="8"/>
        <v>0.11245231644831297</v>
      </c>
      <c r="AC42" s="33">
        <v>50679200</v>
      </c>
      <c r="AD42" s="33">
        <v>27934112</v>
      </c>
      <c r="AE42" s="33">
        <v>4349891</v>
      </c>
      <c r="AF42" s="27">
        <f t="shared" si="51"/>
        <v>82963203</v>
      </c>
      <c r="AG42" s="29">
        <f t="shared" si="9"/>
        <v>0.07424292343771194</v>
      </c>
      <c r="AH42" s="33">
        <v>83469051</v>
      </c>
      <c r="AI42" s="33">
        <v>36168800</v>
      </c>
      <c r="AJ42" s="33">
        <v>22436807</v>
      </c>
      <c r="AK42" s="27">
        <f t="shared" si="52"/>
        <v>142074658</v>
      </c>
      <c r="AL42" s="29">
        <f t="shared" si="10"/>
        <v>0.11519118192098007</v>
      </c>
      <c r="AM42" s="56">
        <v>42689209</v>
      </c>
      <c r="AN42" s="33">
        <v>19213200</v>
      </c>
      <c r="AO42" s="33">
        <v>1798462</v>
      </c>
      <c r="AP42" s="27">
        <f>SUM(AM42:AO42)</f>
        <v>63700871</v>
      </c>
      <c r="AQ42" s="29">
        <f aca="true" t="shared" si="56" ref="AQ42:AQ55">AP42/AP$63</f>
        <v>0.03983289724035796</v>
      </c>
      <c r="AR42" s="33">
        <v>71645882</v>
      </c>
      <c r="AS42" s="33">
        <v>27989970</v>
      </c>
      <c r="AT42" s="33">
        <v>400000</v>
      </c>
      <c r="AU42" s="27">
        <f>SUM(AR42:AT42)</f>
        <v>100035852</v>
      </c>
      <c r="AV42" s="29">
        <f aca="true" t="shared" si="57" ref="AV42:AV49">AU42/AU$63</f>
        <v>0.1032136246593822</v>
      </c>
      <c r="AW42" s="27">
        <v>29622000</v>
      </c>
      <c r="AX42" s="27">
        <v>18386000</v>
      </c>
      <c r="AY42" s="27"/>
      <c r="AZ42" s="27">
        <f>SUM(AW42:AY42)</f>
        <v>48008000</v>
      </c>
      <c r="BA42" s="29">
        <f>AZ42/AZ$63</f>
        <v>0.10273761481928376</v>
      </c>
      <c r="BB42" s="27">
        <v>62544000</v>
      </c>
      <c r="BC42" s="27">
        <v>72480726</v>
      </c>
      <c r="BD42" s="27">
        <v>21348902</v>
      </c>
      <c r="BE42" s="27">
        <f>SUM(BB42:BD42)</f>
        <v>156373628</v>
      </c>
      <c r="BF42" s="29">
        <f>BE42/BE$63</f>
        <v>0.31809850694103337</v>
      </c>
      <c r="BG42" s="27">
        <v>41686428</v>
      </c>
      <c r="BH42" s="27">
        <v>54755334</v>
      </c>
      <c r="BI42" s="27">
        <v>81523384</v>
      </c>
      <c r="BJ42" s="27">
        <f>SUM(BG42:BI42)</f>
        <v>177965146</v>
      </c>
      <c r="BK42" s="29">
        <f>BJ42/BJ$63</f>
        <v>0.22812379228538254</v>
      </c>
      <c r="BL42" s="27">
        <v>35471200</v>
      </c>
      <c r="BM42" s="27">
        <v>40561688</v>
      </c>
      <c r="BN42" s="27">
        <v>83300000</v>
      </c>
      <c r="BO42" s="27">
        <f>SUM(BL42:BN42)</f>
        <v>159332888</v>
      </c>
      <c r="BP42" s="29">
        <f>BO42/BO$63</f>
        <v>0.1987100763361109</v>
      </c>
      <c r="BQ42" s="27">
        <v>36321600</v>
      </c>
      <c r="BR42" s="27">
        <v>39585556</v>
      </c>
      <c r="BS42" s="27">
        <v>88093600</v>
      </c>
      <c r="BT42" s="27">
        <f>SUM(BQ42:BS42)</f>
        <v>164000756</v>
      </c>
      <c r="BU42" s="29">
        <f>BT42/BT$63</f>
        <v>0.26899357457846346</v>
      </c>
      <c r="BV42" s="27">
        <v>78026960</v>
      </c>
      <c r="BW42" s="27">
        <v>32470000</v>
      </c>
      <c r="BX42" s="27"/>
      <c r="BY42" s="27">
        <f t="shared" si="54"/>
        <v>110496960</v>
      </c>
      <c r="BZ42" s="29">
        <f t="shared" si="55"/>
        <v>0.23552037639280432</v>
      </c>
      <c r="CA42" s="27">
        <v>36650000</v>
      </c>
      <c r="CB42" s="27">
        <v>13350000</v>
      </c>
      <c r="CC42" s="27">
        <v>100000001</v>
      </c>
      <c r="CD42" s="27">
        <f>SUM(CA42:CC42)</f>
        <v>150000001</v>
      </c>
      <c r="CE42" s="29">
        <f>CD42/CD$63</f>
        <v>0.4938720602113535</v>
      </c>
    </row>
    <row r="43" spans="2:85" ht="15.75">
      <c r="B43" t="s">
        <v>53</v>
      </c>
      <c r="C43" s="27">
        <f aca="true" t="shared" si="58" ref="C43:C60">CA43+BV43+BQ43+BL43+BG43+BB43+AW43+AR43+AM43+AH43+AC43+X43+S43+N43+I43</f>
        <v>55253065</v>
      </c>
      <c r="D43" s="27">
        <f aca="true" t="shared" si="59" ref="D43:D60">CB43+BW43+BR43+BM43+BH43+BC43+AX43+AS43+AN43+AI43+AD43+Y43+T43+O43+J43</f>
        <v>14578174</v>
      </c>
      <c r="E43" s="27">
        <f aca="true" t="shared" si="60" ref="E43:E60">CC43+BX43+BS43+BN43+BI43+BD43+AY43+AT43+AO43+AJ43+AE43+Z43+U43+P43+K43</f>
        <v>0</v>
      </c>
      <c r="F43" s="9">
        <f t="shared" si="14"/>
        <v>69831239</v>
      </c>
      <c r="G43" s="42">
        <f t="shared" si="15"/>
        <v>25</v>
      </c>
      <c r="H43" s="29">
        <f t="shared" si="3"/>
        <v>0.005311802179861238</v>
      </c>
      <c r="I43" s="33">
        <v>4753065</v>
      </c>
      <c r="J43" s="33">
        <v>3920000</v>
      </c>
      <c r="K43" s="33"/>
      <c r="L43" s="63">
        <f t="shared" si="16"/>
        <v>8673065</v>
      </c>
      <c r="M43" s="29">
        <f t="shared" si="4"/>
        <v>0.006431434635497893</v>
      </c>
      <c r="N43" s="33"/>
      <c r="O43" s="33">
        <v>1368000</v>
      </c>
      <c r="P43" s="33"/>
      <c r="Q43" s="63">
        <f t="shared" si="5"/>
        <v>1368000</v>
      </c>
      <c r="R43" s="29">
        <f t="shared" si="6"/>
        <v>0.0014164820530470996</v>
      </c>
      <c r="S43" s="33"/>
      <c r="T43" s="33">
        <v>4560000</v>
      </c>
      <c r="U43" s="33"/>
      <c r="V43" s="63">
        <f t="shared" si="53"/>
        <v>4560000</v>
      </c>
      <c r="W43" s="29">
        <f t="shared" si="7"/>
        <v>0.004648808527654473</v>
      </c>
      <c r="X43" s="33">
        <v>10000000</v>
      </c>
      <c r="Y43" s="33"/>
      <c r="Z43" s="33"/>
      <c r="AA43" s="63">
        <f t="shared" si="50"/>
        <v>10000000</v>
      </c>
      <c r="AB43" s="29">
        <f t="shared" si="8"/>
        <v>0.009915095156308451</v>
      </c>
      <c r="AC43" s="33">
        <v>13500000</v>
      </c>
      <c r="AD43" s="33">
        <v>339000</v>
      </c>
      <c r="AE43" s="33"/>
      <c r="AF43" s="9">
        <f t="shared" si="51"/>
        <v>13839000</v>
      </c>
      <c r="AG43" s="29">
        <f t="shared" si="9"/>
        <v>0.012384379825047202</v>
      </c>
      <c r="AH43" s="33">
        <v>6000000</v>
      </c>
      <c r="AI43" s="33">
        <v>3871174</v>
      </c>
      <c r="AJ43" s="33"/>
      <c r="AK43" s="9">
        <f t="shared" si="52"/>
        <v>9871174</v>
      </c>
      <c r="AL43" s="29">
        <f t="shared" si="10"/>
        <v>0.008003342862227045</v>
      </c>
      <c r="AM43" s="56">
        <v>11161600</v>
      </c>
      <c r="AN43" s="33">
        <v>360000</v>
      </c>
      <c r="AO43" s="33"/>
      <c r="AP43" s="9">
        <f>SUM(AM43:AO43)</f>
        <v>11521600</v>
      </c>
      <c r="AQ43" s="29">
        <f t="shared" si="56"/>
        <v>0.0072045907950694784</v>
      </c>
      <c r="AR43" s="33">
        <v>9838400</v>
      </c>
      <c r="AS43" s="33"/>
      <c r="AT43" s="33"/>
      <c r="AU43" s="9">
        <f>SUM(AR43:AT43)</f>
        <v>9838400</v>
      </c>
      <c r="AV43" s="29">
        <f t="shared" si="57"/>
        <v>0.010150929937087614</v>
      </c>
      <c r="AW43" s="9"/>
      <c r="AX43" s="9"/>
      <c r="AY43" s="9"/>
      <c r="AZ43" s="9"/>
      <c r="BA43" s="29"/>
      <c r="BB43" s="9"/>
      <c r="BC43" s="9"/>
      <c r="BD43" s="9"/>
      <c r="BE43" s="9"/>
      <c r="BF43" s="29"/>
      <c r="BG43" s="9"/>
      <c r="BH43" s="9"/>
      <c r="BI43" s="9"/>
      <c r="BJ43" s="9"/>
      <c r="BK43" s="29"/>
      <c r="BL43" s="9"/>
      <c r="BM43" s="9"/>
      <c r="BN43" s="9"/>
      <c r="BO43" s="9"/>
      <c r="BP43" s="29"/>
      <c r="BQ43" s="9"/>
      <c r="BR43" s="9"/>
      <c r="BS43" s="9"/>
      <c r="BT43" s="9"/>
      <c r="BU43" s="29"/>
      <c r="BV43" s="9"/>
      <c r="BW43" s="9">
        <v>160000</v>
      </c>
      <c r="BX43" s="9"/>
      <c r="BY43" s="9">
        <f t="shared" si="54"/>
        <v>160000</v>
      </c>
      <c r="BZ43" s="29">
        <f t="shared" si="55"/>
        <v>0.0003410343616950972</v>
      </c>
      <c r="CA43" s="9"/>
      <c r="CB43" s="9"/>
      <c r="CC43" s="9"/>
      <c r="CD43" s="9"/>
      <c r="CE43" s="29"/>
      <c r="CG43" s="50"/>
    </row>
    <row r="44" spans="2:83" ht="15">
      <c r="B44" t="s">
        <v>54</v>
      </c>
      <c r="C44" s="27">
        <f t="shared" si="58"/>
        <v>267533312</v>
      </c>
      <c r="D44" s="27">
        <f t="shared" si="59"/>
        <v>74271693</v>
      </c>
      <c r="E44" s="27">
        <f t="shared" si="60"/>
        <v>137380</v>
      </c>
      <c r="F44" s="9">
        <f t="shared" si="14"/>
        <v>341942385</v>
      </c>
      <c r="G44" s="42">
        <f t="shared" si="15"/>
        <v>10</v>
      </c>
      <c r="H44" s="29">
        <f t="shared" si="3"/>
        <v>0.02601028324916232</v>
      </c>
      <c r="I44" s="33">
        <v>51516880</v>
      </c>
      <c r="J44" s="33">
        <v>35250560</v>
      </c>
      <c r="K44" s="33">
        <v>137380</v>
      </c>
      <c r="L44" s="63">
        <f t="shared" si="16"/>
        <v>86904820</v>
      </c>
      <c r="M44" s="29">
        <f t="shared" si="4"/>
        <v>0.06444350057790527</v>
      </c>
      <c r="N44" s="33">
        <v>25838020</v>
      </c>
      <c r="O44" s="33">
        <v>612600</v>
      </c>
      <c r="P44" s="33"/>
      <c r="Q44" s="63">
        <f t="shared" si="5"/>
        <v>26450620</v>
      </c>
      <c r="R44" s="29">
        <f t="shared" si="6"/>
        <v>0.02738803254529874</v>
      </c>
      <c r="S44" s="33">
        <v>25385566</v>
      </c>
      <c r="T44" s="33">
        <v>184800</v>
      </c>
      <c r="U44" s="33"/>
      <c r="V44" s="63">
        <f t="shared" si="53"/>
        <v>25570366</v>
      </c>
      <c r="W44" s="29">
        <f t="shared" si="7"/>
        <v>0.026068363051764472</v>
      </c>
      <c r="X44" s="33">
        <v>22637908</v>
      </c>
      <c r="Y44" s="33">
        <v>30500</v>
      </c>
      <c r="Z44" s="33"/>
      <c r="AA44" s="63">
        <f t="shared" si="50"/>
        <v>22668408</v>
      </c>
      <c r="AB44" s="29">
        <f t="shared" si="8"/>
        <v>0.022475942236202376</v>
      </c>
      <c r="AC44" s="33">
        <v>20695987</v>
      </c>
      <c r="AD44" s="33">
        <v>447994</v>
      </c>
      <c r="AE44" s="33"/>
      <c r="AF44" s="9">
        <f t="shared" si="51"/>
        <v>21143981</v>
      </c>
      <c r="AG44" s="29">
        <f t="shared" si="9"/>
        <v>0.018921532749301348</v>
      </c>
      <c r="AH44" s="33">
        <v>3527790</v>
      </c>
      <c r="AI44" s="33">
        <v>274533</v>
      </c>
      <c r="AJ44" s="33"/>
      <c r="AK44" s="9">
        <f aca="true" t="shared" si="61" ref="AK44:AK55">SUM(AH44:AJ44)</f>
        <v>3802323</v>
      </c>
      <c r="AL44" s="29">
        <f t="shared" si="10"/>
        <v>0.0030828445169674575</v>
      </c>
      <c r="AM44" s="56">
        <v>19324388</v>
      </c>
      <c r="AN44" s="33">
        <v>2197937</v>
      </c>
      <c r="AO44" s="33"/>
      <c r="AP44" s="9">
        <f aca="true" t="shared" si="62" ref="AP44:AP49">SUM(AM44:AO44)</f>
        <v>21522325</v>
      </c>
      <c r="AQ44" s="29">
        <f t="shared" si="56"/>
        <v>0.013458160722772332</v>
      </c>
      <c r="AR44" s="33">
        <v>17121671</v>
      </c>
      <c r="AS44" s="33"/>
      <c r="AT44" s="33"/>
      <c r="AU44" s="9">
        <f aca="true" t="shared" si="63" ref="AU44:AU55">SUM(AR44:AT44)</f>
        <v>17121671</v>
      </c>
      <c r="AV44" s="29">
        <f t="shared" si="57"/>
        <v>0.01766556378342666</v>
      </c>
      <c r="AW44" s="9">
        <v>4302400</v>
      </c>
      <c r="AX44" s="9">
        <v>65850</v>
      </c>
      <c r="AY44" s="9"/>
      <c r="AZ44" s="9">
        <f aca="true" t="shared" si="64" ref="AZ44:AZ57">SUM(AW44:AY44)</f>
        <v>4368250</v>
      </c>
      <c r="BA44" s="29">
        <f aca="true" t="shared" si="65" ref="BA44:BA55">AZ44/AZ$63</f>
        <v>0.009348100023628068</v>
      </c>
      <c r="BB44" s="9">
        <v>4772400</v>
      </c>
      <c r="BC44" s="9">
        <f>6336307-6198807</f>
        <v>137500</v>
      </c>
      <c r="BD44" s="9"/>
      <c r="BE44" s="9">
        <f aca="true" t="shared" si="66" ref="BE44:BE57">SUM(BB44:BD44)</f>
        <v>4909900</v>
      </c>
      <c r="BF44" s="29">
        <f>BE44/BE$63</f>
        <v>0.009987821343057793</v>
      </c>
      <c r="BG44" s="9">
        <v>4887768</v>
      </c>
      <c r="BH44" s="9">
        <v>9421000</v>
      </c>
      <c r="BI44" s="9"/>
      <c r="BJ44" s="9">
        <f aca="true" t="shared" si="67" ref="BJ44:BJ55">SUM(BG44:BI44)</f>
        <v>14308768</v>
      </c>
      <c r="BK44" s="29">
        <f>BJ44/BJ$63</f>
        <v>0.018341627517849637</v>
      </c>
      <c r="BL44" s="9">
        <v>39827748</v>
      </c>
      <c r="BM44" s="9">
        <v>7976478</v>
      </c>
      <c r="BN44" s="9"/>
      <c r="BO44" s="9">
        <f aca="true" t="shared" si="68" ref="BO44:BO55">SUM(BL44:BN44)</f>
        <v>47804226</v>
      </c>
      <c r="BP44" s="29">
        <f>BO44/BO$63</f>
        <v>0.05961845992303044</v>
      </c>
      <c r="BQ44" s="9">
        <v>7251731</v>
      </c>
      <c r="BR44" s="9">
        <v>7757540</v>
      </c>
      <c r="BS44" s="9"/>
      <c r="BT44" s="9">
        <f aca="true" t="shared" si="69" ref="BT44:BT57">SUM(BQ44:BS44)</f>
        <v>15009271</v>
      </c>
      <c r="BU44" s="29">
        <f>BT44/BT$63</f>
        <v>0.024618163699848244</v>
      </c>
      <c r="BV44" s="9">
        <v>8295055</v>
      </c>
      <c r="BW44" s="9">
        <v>8615424</v>
      </c>
      <c r="BX44" s="9"/>
      <c r="BY44" s="9">
        <f t="shared" si="54"/>
        <v>16910479</v>
      </c>
      <c r="BZ44" s="29">
        <f t="shared" si="55"/>
        <v>0.03604409007327091</v>
      </c>
      <c r="CA44" s="9">
        <v>12148000</v>
      </c>
      <c r="CB44" s="9">
        <v>1298977</v>
      </c>
      <c r="CC44" s="9"/>
      <c r="CD44" s="9">
        <f>SUM(CA44:CC44)</f>
        <v>13446977</v>
      </c>
      <c r="CE44" s="29">
        <f>CD44/CD$63</f>
        <v>0.044273907935538516</v>
      </c>
    </row>
    <row r="45" spans="2:83" ht="15">
      <c r="B45" t="s">
        <v>55</v>
      </c>
      <c r="C45" s="11">
        <f t="shared" si="58"/>
        <v>8255877</v>
      </c>
      <c r="D45" s="11">
        <f t="shared" si="59"/>
        <v>0</v>
      </c>
      <c r="E45" s="11">
        <f t="shared" si="60"/>
        <v>0</v>
      </c>
      <c r="F45" s="9">
        <f t="shared" si="14"/>
        <v>8255877</v>
      </c>
      <c r="G45" s="42">
        <f t="shared" si="15"/>
        <v>42</v>
      </c>
      <c r="H45" s="29">
        <f t="shared" si="3"/>
        <v>0.0006279938043955694</v>
      </c>
      <c r="I45" s="33">
        <v>600000</v>
      </c>
      <c r="J45" s="33"/>
      <c r="K45" s="33"/>
      <c r="L45" s="63">
        <f t="shared" si="16"/>
        <v>600000</v>
      </c>
      <c r="M45" s="29">
        <f t="shared" si="4"/>
        <v>0.00044492469286218144</v>
      </c>
      <c r="N45" s="33">
        <v>600000</v>
      </c>
      <c r="O45" s="33"/>
      <c r="P45" s="33"/>
      <c r="Q45" s="63">
        <f t="shared" si="5"/>
        <v>600000</v>
      </c>
      <c r="R45" s="29">
        <f t="shared" si="6"/>
        <v>0.0006212640583539911</v>
      </c>
      <c r="S45" s="33">
        <v>600000</v>
      </c>
      <c r="T45" s="33"/>
      <c r="U45" s="33"/>
      <c r="V45" s="63">
        <f t="shared" si="53"/>
        <v>600000</v>
      </c>
      <c r="W45" s="29">
        <f t="shared" si="7"/>
        <v>0.0006116853325861148</v>
      </c>
      <c r="X45" s="33">
        <v>600000</v>
      </c>
      <c r="Y45" s="33"/>
      <c r="Z45" s="33"/>
      <c r="AA45" s="63">
        <f t="shared" si="50"/>
        <v>600000</v>
      </c>
      <c r="AB45" s="29">
        <f t="shared" si="8"/>
        <v>0.0005949057093785071</v>
      </c>
      <c r="AC45" s="33">
        <v>600000</v>
      </c>
      <c r="AD45" s="33"/>
      <c r="AE45" s="33"/>
      <c r="AF45" s="9">
        <f t="shared" si="51"/>
        <v>600000</v>
      </c>
      <c r="AG45" s="29">
        <f t="shared" si="9"/>
        <v>0.0005369338749207545</v>
      </c>
      <c r="AH45" s="33">
        <v>600000</v>
      </c>
      <c r="AI45" s="33"/>
      <c r="AJ45" s="33"/>
      <c r="AK45" s="9">
        <f t="shared" si="61"/>
        <v>600000</v>
      </c>
      <c r="AL45" s="29">
        <f t="shared" si="10"/>
        <v>0.0004864675384443864</v>
      </c>
      <c r="AM45" s="56">
        <v>1542917</v>
      </c>
      <c r="AN45" s="33"/>
      <c r="AO45" s="33"/>
      <c r="AP45" s="9">
        <f t="shared" si="62"/>
        <v>1542917</v>
      </c>
      <c r="AQ45" s="29">
        <f t="shared" si="56"/>
        <v>0.0009648039869250985</v>
      </c>
      <c r="AR45" s="33">
        <v>232800</v>
      </c>
      <c r="AS45" s="33"/>
      <c r="AT45" s="33"/>
      <c r="AU45" s="9">
        <f t="shared" si="63"/>
        <v>232800</v>
      </c>
      <c r="AV45" s="29">
        <f t="shared" si="57"/>
        <v>0.00024019520342271066</v>
      </c>
      <c r="AW45" s="9">
        <v>150000</v>
      </c>
      <c r="AX45" s="9"/>
      <c r="AY45" s="9"/>
      <c r="AZ45" s="9">
        <f t="shared" si="64"/>
        <v>150000</v>
      </c>
      <c r="BA45" s="29">
        <f t="shared" si="65"/>
        <v>0.0003210015460525863</v>
      </c>
      <c r="BB45" s="9">
        <v>206080</v>
      </c>
      <c r="BC45" s="9"/>
      <c r="BD45" s="9"/>
      <c r="BE45" s="9">
        <f t="shared" si="66"/>
        <v>206080</v>
      </c>
      <c r="BF45" s="29">
        <f>BE45/BE$63</f>
        <v>0.0004192122492061651</v>
      </c>
      <c r="BG45" s="9">
        <v>556080</v>
      </c>
      <c r="BH45" s="9"/>
      <c r="BI45" s="9"/>
      <c r="BJ45" s="9">
        <f t="shared" si="67"/>
        <v>556080</v>
      </c>
      <c r="BK45" s="29">
        <f>BJ45/BJ$63</f>
        <v>0.0007128085541764201</v>
      </c>
      <c r="BL45" s="9">
        <v>540000</v>
      </c>
      <c r="BM45" s="9"/>
      <c r="BN45" s="9"/>
      <c r="BO45" s="9">
        <f t="shared" si="68"/>
        <v>540000</v>
      </c>
      <c r="BP45" s="29">
        <f>BO45/BO$63</f>
        <v>0.0006734544422586497</v>
      </c>
      <c r="BQ45" s="9">
        <v>628000</v>
      </c>
      <c r="BS45" s="9"/>
      <c r="BT45" s="9">
        <f t="shared" si="69"/>
        <v>628000</v>
      </c>
      <c r="BU45" s="29">
        <f>BT45/BT$63</f>
        <v>0.0010300438178179805</v>
      </c>
      <c r="BV45" s="9">
        <v>800000</v>
      </c>
      <c r="BW45" s="9"/>
      <c r="BX45" s="9"/>
      <c r="BY45" s="9">
        <f t="shared" si="54"/>
        <v>800000</v>
      </c>
      <c r="BZ45" s="29">
        <f t="shared" si="55"/>
        <v>0.0017051718084754861</v>
      </c>
      <c r="CE45" s="29"/>
    </row>
    <row r="46" spans="1:83" ht="15">
      <c r="A46" s="45"/>
      <c r="B46" s="45" t="s">
        <v>56</v>
      </c>
      <c r="C46" s="9">
        <f t="shared" si="58"/>
        <v>65039407</v>
      </c>
      <c r="D46" s="9">
        <f t="shared" si="59"/>
        <v>244106127</v>
      </c>
      <c r="E46" s="9">
        <f t="shared" si="60"/>
        <v>1520000</v>
      </c>
      <c r="F46" s="46">
        <f t="shared" si="14"/>
        <v>310665534</v>
      </c>
      <c r="G46" s="47">
        <f t="shared" si="15"/>
        <v>11</v>
      </c>
      <c r="H46" s="48">
        <f t="shared" si="3"/>
        <v>0.023631169722034513</v>
      </c>
      <c r="I46" s="49">
        <v>9769165</v>
      </c>
      <c r="J46" s="49">
        <v>36775003</v>
      </c>
      <c r="K46" s="49"/>
      <c r="L46" s="49">
        <f t="shared" si="16"/>
        <v>46544168</v>
      </c>
      <c r="M46" s="48">
        <f t="shared" si="4"/>
        <v>0.03451441608654295</v>
      </c>
      <c r="N46" s="49">
        <v>2199957</v>
      </c>
      <c r="O46" s="49">
        <v>33720365</v>
      </c>
      <c r="P46" s="49"/>
      <c r="Q46" s="49">
        <f t="shared" si="5"/>
        <v>35920322</v>
      </c>
      <c r="R46" s="48">
        <f t="shared" si="6"/>
        <v>0.037193341705170246</v>
      </c>
      <c r="S46" s="49">
        <v>5305957</v>
      </c>
      <c r="T46" s="49">
        <v>15279484</v>
      </c>
      <c r="U46" s="49"/>
      <c r="V46" s="49">
        <f t="shared" si="53"/>
        <v>20585441</v>
      </c>
      <c r="W46" s="48">
        <f t="shared" si="7"/>
        <v>0.02098635387419474</v>
      </c>
      <c r="X46" s="49">
        <v>1538501</v>
      </c>
      <c r="Y46" s="49">
        <v>7347776</v>
      </c>
      <c r="Z46" s="49">
        <v>320000</v>
      </c>
      <c r="AA46" s="49">
        <f t="shared" si="50"/>
        <v>9206277</v>
      </c>
      <c r="AB46" s="48">
        <f t="shared" si="8"/>
        <v>0.009128111249033389</v>
      </c>
      <c r="AC46" s="49">
        <v>18079916</v>
      </c>
      <c r="AD46" s="49">
        <v>20340674</v>
      </c>
      <c r="AE46" s="49"/>
      <c r="AF46" s="46">
        <f t="shared" si="51"/>
        <v>38420590</v>
      </c>
      <c r="AG46" s="48">
        <f t="shared" si="9"/>
        <v>0.03438219377573599</v>
      </c>
      <c r="AH46" s="49">
        <v>6824689</v>
      </c>
      <c r="AI46" s="49">
        <v>26640925</v>
      </c>
      <c r="AJ46" s="49">
        <v>1200000</v>
      </c>
      <c r="AK46" s="46">
        <f t="shared" si="61"/>
        <v>34665614</v>
      </c>
      <c r="AL46" s="48">
        <f t="shared" si="10"/>
        <v>0.028106159852072096</v>
      </c>
      <c r="AM46" s="58">
        <v>7925041</v>
      </c>
      <c r="AN46" s="49">
        <v>6589183</v>
      </c>
      <c r="AO46" s="49"/>
      <c r="AP46" s="46">
        <f t="shared" si="62"/>
        <v>14514224</v>
      </c>
      <c r="AQ46" s="48">
        <f t="shared" si="56"/>
        <v>0.009075913469307778</v>
      </c>
      <c r="AR46" s="49"/>
      <c r="AS46" s="49">
        <v>24299872</v>
      </c>
      <c r="AT46" s="49"/>
      <c r="AU46" s="46">
        <f t="shared" si="63"/>
        <v>24299872</v>
      </c>
      <c r="AV46" s="48">
        <f t="shared" si="57"/>
        <v>0.025071789940660786</v>
      </c>
      <c r="AW46" s="46">
        <v>1266000</v>
      </c>
      <c r="AX46" s="46">
        <v>5621859</v>
      </c>
      <c r="AY46" s="46"/>
      <c r="AZ46" s="46">
        <f t="shared" si="64"/>
        <v>6887859</v>
      </c>
      <c r="BA46" s="48">
        <f t="shared" si="65"/>
        <v>0.014740089253281474</v>
      </c>
      <c r="BB46" s="46">
        <v>2761706</v>
      </c>
      <c r="BC46" s="46">
        <v>1269709</v>
      </c>
      <c r="BD46" s="46"/>
      <c r="BE46" s="46">
        <f t="shared" si="66"/>
        <v>4031415</v>
      </c>
      <c r="BF46" s="48">
        <f>BE46/BE$63</f>
        <v>0.008200788769572361</v>
      </c>
      <c r="BG46" s="46">
        <v>793000</v>
      </c>
      <c r="BH46" s="46">
        <v>40530000</v>
      </c>
      <c r="BI46" s="46"/>
      <c r="BJ46" s="46">
        <f t="shared" si="67"/>
        <v>41323000</v>
      </c>
      <c r="BK46" s="48">
        <f>BJ46/BJ$63</f>
        <v>0.05296969479972703</v>
      </c>
      <c r="BL46" s="46">
        <v>55400</v>
      </c>
      <c r="BM46" s="46">
        <v>13604357</v>
      </c>
      <c r="BN46" s="46"/>
      <c r="BO46" s="46">
        <f t="shared" si="68"/>
        <v>13659757</v>
      </c>
      <c r="BP46" s="48">
        <f>BO46/BO$63</f>
        <v>0.017035600058932752</v>
      </c>
      <c r="BQ46" s="46">
        <v>4217075</v>
      </c>
      <c r="BR46" s="46">
        <v>11100320</v>
      </c>
      <c r="BS46" s="46"/>
      <c r="BT46" s="46">
        <f t="shared" si="69"/>
        <v>15317395</v>
      </c>
      <c r="BU46" s="48">
        <f>BT46/BT$63</f>
        <v>0.025123547810232554</v>
      </c>
      <c r="BV46" s="46">
        <v>4303000</v>
      </c>
      <c r="BW46" s="46">
        <v>986600</v>
      </c>
      <c r="BX46" s="46"/>
      <c r="BY46" s="46">
        <f t="shared" si="54"/>
        <v>5289600</v>
      </c>
      <c r="BZ46" s="48">
        <f t="shared" si="55"/>
        <v>0.011274595997639913</v>
      </c>
      <c r="CA46" s="46"/>
      <c r="CB46" s="46"/>
      <c r="CC46" s="46"/>
      <c r="CD46" s="46"/>
      <c r="CE46" s="48"/>
    </row>
    <row r="47" spans="2:83" ht="15">
      <c r="B47" s="32" t="s">
        <v>57</v>
      </c>
      <c r="C47" s="27">
        <f t="shared" si="58"/>
        <v>410305098</v>
      </c>
      <c r="D47" s="27">
        <f t="shared" si="59"/>
        <v>589508764</v>
      </c>
      <c r="E47" s="27">
        <f t="shared" si="60"/>
        <v>104117189</v>
      </c>
      <c r="F47" s="27">
        <f t="shared" si="14"/>
        <v>1103931051</v>
      </c>
      <c r="G47" s="44">
        <f t="shared" si="15"/>
        <v>3</v>
      </c>
      <c r="H47" s="29">
        <f t="shared" si="3"/>
        <v>0.08397192212382638</v>
      </c>
      <c r="I47" s="33">
        <v>41491301</v>
      </c>
      <c r="J47" s="33">
        <v>348657731</v>
      </c>
      <c r="K47" s="33">
        <v>298000</v>
      </c>
      <c r="L47" s="33">
        <f t="shared" si="16"/>
        <v>390447032</v>
      </c>
      <c r="M47" s="29">
        <f t="shared" si="4"/>
        <v>0.2895325429859172</v>
      </c>
      <c r="N47" s="33">
        <v>25217767</v>
      </c>
      <c r="O47" s="33">
        <v>98521424</v>
      </c>
      <c r="P47" s="33"/>
      <c r="Q47" s="33">
        <f t="shared" si="5"/>
        <v>123739191</v>
      </c>
      <c r="R47" s="29">
        <f t="shared" si="6"/>
        <v>0.1281245199634994</v>
      </c>
      <c r="S47" s="33">
        <v>31633610</v>
      </c>
      <c r="T47" s="33">
        <v>28210316</v>
      </c>
      <c r="U47" s="33"/>
      <c r="V47" s="33">
        <f t="shared" si="53"/>
        <v>59843926</v>
      </c>
      <c r="W47" s="29">
        <f t="shared" si="7"/>
        <v>0.061009419630948074</v>
      </c>
      <c r="X47" s="33">
        <v>25925700</v>
      </c>
      <c r="Y47" s="33">
        <v>1365099</v>
      </c>
      <c r="Z47" s="33">
        <v>3629316</v>
      </c>
      <c r="AA47" s="33">
        <f t="shared" si="50"/>
        <v>30920115</v>
      </c>
      <c r="AB47" s="29">
        <f t="shared" si="8"/>
        <v>0.030657588246900028</v>
      </c>
      <c r="AC47" s="33">
        <v>30646100</v>
      </c>
      <c r="AD47" s="33">
        <v>2924736</v>
      </c>
      <c r="AE47" s="33">
        <v>807995</v>
      </c>
      <c r="AF47" s="27">
        <f t="shared" si="51"/>
        <v>34378831</v>
      </c>
      <c r="AG47" s="29">
        <f t="shared" si="9"/>
        <v>0.03076526490679293</v>
      </c>
      <c r="AH47" s="33">
        <v>18264800</v>
      </c>
      <c r="AI47" s="33">
        <v>20611100</v>
      </c>
      <c r="AJ47" s="33">
        <v>16146803</v>
      </c>
      <c r="AK47" s="27">
        <f t="shared" si="61"/>
        <v>55022703</v>
      </c>
      <c r="AL47" s="29">
        <f t="shared" si="10"/>
        <v>0.04461126481161092</v>
      </c>
      <c r="AM47" s="56">
        <v>18586020</v>
      </c>
      <c r="AN47" s="33">
        <v>23319900</v>
      </c>
      <c r="AO47" s="33"/>
      <c r="AP47" s="27">
        <f t="shared" si="62"/>
        <v>41905920</v>
      </c>
      <c r="AQ47" s="29">
        <f t="shared" si="56"/>
        <v>0.026204260301600293</v>
      </c>
      <c r="AR47" s="33">
        <v>11409800</v>
      </c>
      <c r="AS47" s="33">
        <v>31573258</v>
      </c>
      <c r="AT47" s="33">
        <v>487500</v>
      </c>
      <c r="AU47" s="27">
        <f t="shared" si="63"/>
        <v>43470558</v>
      </c>
      <c r="AV47" s="29">
        <f t="shared" si="57"/>
        <v>0.044851458426583946</v>
      </c>
      <c r="AW47" s="27">
        <v>19120000</v>
      </c>
      <c r="AX47" s="27">
        <v>20088000</v>
      </c>
      <c r="AY47" s="27"/>
      <c r="AZ47" s="27">
        <f t="shared" si="64"/>
        <v>39208000</v>
      </c>
      <c r="BA47" s="29">
        <f t="shared" si="65"/>
        <v>0.08390552411753203</v>
      </c>
      <c r="BB47" s="27">
        <v>530000</v>
      </c>
      <c r="BC47" s="27">
        <v>2884800</v>
      </c>
      <c r="BD47" s="27">
        <v>15128610</v>
      </c>
      <c r="BE47" s="27">
        <f t="shared" si="66"/>
        <v>18543410</v>
      </c>
      <c r="BF47" s="29">
        <f>BE47/BE$63</f>
        <v>0.03772139273123105</v>
      </c>
      <c r="BG47" s="27">
        <v>3434000</v>
      </c>
      <c r="BH47" s="27">
        <v>248000</v>
      </c>
      <c r="BI47" s="27">
        <v>10621056</v>
      </c>
      <c r="BJ47" s="27">
        <f t="shared" si="67"/>
        <v>14303056</v>
      </c>
      <c r="BK47" s="29">
        <f>BJ47/BJ$63</f>
        <v>0.018334305617293142</v>
      </c>
      <c r="BL47" s="27">
        <v>165980000</v>
      </c>
      <c r="BM47" s="27">
        <v>7822400</v>
      </c>
      <c r="BN47" s="27">
        <v>27943800</v>
      </c>
      <c r="BO47" s="27">
        <f t="shared" si="68"/>
        <v>201746200</v>
      </c>
      <c r="BP47" s="29">
        <f>BO47/BO$63</f>
        <v>0.2516053233311148</v>
      </c>
      <c r="BQ47" s="27">
        <v>16049600</v>
      </c>
      <c r="BR47" s="27">
        <v>1770000</v>
      </c>
      <c r="BS47" s="27">
        <v>12144000</v>
      </c>
      <c r="BT47" s="27">
        <f t="shared" si="69"/>
        <v>29963600</v>
      </c>
      <c r="BU47" s="29">
        <f>BT47/BT$63</f>
        <v>0.04914621168721471</v>
      </c>
      <c r="BV47" s="27">
        <v>2016400</v>
      </c>
      <c r="BW47" s="27">
        <v>1112000</v>
      </c>
      <c r="BX47" s="27">
        <v>16910109</v>
      </c>
      <c r="BY47" s="27">
        <f t="shared" si="54"/>
        <v>20038509</v>
      </c>
      <c r="BZ47" s="29">
        <f t="shared" si="55"/>
        <v>0.04271137578835288</v>
      </c>
      <c r="CA47" s="27"/>
      <c r="CB47" s="27">
        <v>400000</v>
      </c>
      <c r="CC47" s="27"/>
      <c r="CD47" s="27">
        <f>SUM(CA47:CC47)</f>
        <v>400000</v>
      </c>
      <c r="CE47" s="29">
        <f>CD47/CD$63</f>
        <v>0.0013169921517836615</v>
      </c>
    </row>
    <row r="48" spans="2:83" ht="15">
      <c r="B48" s="32" t="s">
        <v>68</v>
      </c>
      <c r="C48" s="27">
        <f t="shared" si="58"/>
        <v>0</v>
      </c>
      <c r="D48" s="27">
        <f t="shared" si="59"/>
        <v>261388749</v>
      </c>
      <c r="E48" s="27">
        <f t="shared" si="60"/>
        <v>40000000</v>
      </c>
      <c r="F48" s="9">
        <f t="shared" si="14"/>
        <v>301388749</v>
      </c>
      <c r="G48" s="42">
        <f t="shared" si="15"/>
        <v>12</v>
      </c>
      <c r="H48" s="29">
        <f t="shared" si="3"/>
        <v>0.022925519249684966</v>
      </c>
      <c r="I48" s="33"/>
      <c r="J48" s="33"/>
      <c r="K48" s="33"/>
      <c r="L48" s="63">
        <f t="shared" si="16"/>
        <v>0</v>
      </c>
      <c r="M48" s="29">
        <f t="shared" si="4"/>
        <v>0</v>
      </c>
      <c r="N48" s="33"/>
      <c r="O48" s="33"/>
      <c r="P48" s="33"/>
      <c r="Q48" s="63">
        <f t="shared" si="5"/>
        <v>0</v>
      </c>
      <c r="R48" s="29">
        <f t="shared" si="6"/>
        <v>0</v>
      </c>
      <c r="S48" s="33"/>
      <c r="T48" s="33"/>
      <c r="U48" s="33"/>
      <c r="V48" s="63"/>
      <c r="W48" s="29"/>
      <c r="X48" s="33"/>
      <c r="Y48" s="33">
        <v>1500000</v>
      </c>
      <c r="Z48" s="33">
        <v>40000000</v>
      </c>
      <c r="AA48" s="63">
        <f t="shared" si="50"/>
        <v>41500000</v>
      </c>
      <c r="AB48" s="29">
        <f t="shared" si="8"/>
        <v>0.04114764489868007</v>
      </c>
      <c r="AC48" s="33"/>
      <c r="AD48" s="33">
        <v>40000000</v>
      </c>
      <c r="AE48" s="33"/>
      <c r="AF48" s="9">
        <f t="shared" si="51"/>
        <v>40000000</v>
      </c>
      <c r="AG48" s="29">
        <f t="shared" si="9"/>
        <v>0.03579559166138363</v>
      </c>
      <c r="AH48" s="33"/>
      <c r="AI48" s="33">
        <v>40000000</v>
      </c>
      <c r="AJ48" s="33"/>
      <c r="AK48" s="9">
        <f t="shared" si="61"/>
        <v>40000000</v>
      </c>
      <c r="AL48" s="29">
        <f t="shared" si="10"/>
        <v>0.03243116922962576</v>
      </c>
      <c r="AM48" s="56"/>
      <c r="AN48" s="33">
        <v>40000000</v>
      </c>
      <c r="AO48" s="33"/>
      <c r="AP48" s="9">
        <f t="shared" si="62"/>
        <v>40000000</v>
      </c>
      <c r="AQ48" s="29">
        <f t="shared" si="56"/>
        <v>0.02501246630700416</v>
      </c>
      <c r="AR48" s="33"/>
      <c r="AS48" s="33">
        <v>108170517</v>
      </c>
      <c r="AT48" s="33"/>
      <c r="AU48" s="9">
        <f t="shared" si="63"/>
        <v>108170517</v>
      </c>
      <c r="AV48" s="29">
        <f t="shared" si="57"/>
        <v>0.1116066981750635</v>
      </c>
      <c r="AW48" s="27"/>
      <c r="AX48" s="27">
        <v>31718232</v>
      </c>
      <c r="AY48" s="27"/>
      <c r="AZ48" s="9">
        <f>SUM(AW48:AY48)</f>
        <v>31718232</v>
      </c>
      <c r="BA48" s="29">
        <f t="shared" si="65"/>
        <v>0.06787734340036411</v>
      </c>
      <c r="BB48" s="27"/>
      <c r="BC48" s="27"/>
      <c r="BD48" s="27"/>
      <c r="BE48" s="27"/>
      <c r="BF48" s="29"/>
      <c r="BG48" s="27"/>
      <c r="BH48" s="27"/>
      <c r="BI48" s="27"/>
      <c r="BJ48" s="27"/>
      <c r="BK48" s="29"/>
      <c r="BL48" s="27"/>
      <c r="BM48" s="27"/>
      <c r="BN48" s="27"/>
      <c r="BO48" s="27"/>
      <c r="BP48" s="29"/>
      <c r="BQ48" s="27"/>
      <c r="BR48" s="27"/>
      <c r="BS48" s="27"/>
      <c r="BT48" s="27"/>
      <c r="BU48" s="29"/>
      <c r="BV48" s="27"/>
      <c r="BW48" s="27"/>
      <c r="BX48" s="27"/>
      <c r="BY48" s="27"/>
      <c r="BZ48" s="29"/>
      <c r="CA48" s="27"/>
      <c r="CB48" s="27"/>
      <c r="CC48" s="27"/>
      <c r="CD48" s="27"/>
      <c r="CE48" s="29"/>
    </row>
    <row r="49" spans="2:86" ht="15.75">
      <c r="B49" t="s">
        <v>58</v>
      </c>
      <c r="C49" s="27">
        <f t="shared" si="58"/>
        <v>39978428</v>
      </c>
      <c r="D49" s="27">
        <f t="shared" si="59"/>
        <v>152800</v>
      </c>
      <c r="E49" s="27">
        <f t="shared" si="60"/>
        <v>30293558</v>
      </c>
      <c r="F49" s="9">
        <f t="shared" si="14"/>
        <v>70424786</v>
      </c>
      <c r="G49" s="42">
        <f t="shared" si="15"/>
        <v>24</v>
      </c>
      <c r="H49" s="29">
        <f t="shared" si="3"/>
        <v>0.005356951088767896</v>
      </c>
      <c r="I49" s="33"/>
      <c r="J49" s="33"/>
      <c r="K49" s="33"/>
      <c r="L49" s="63">
        <f t="shared" si="16"/>
        <v>0</v>
      </c>
      <c r="M49" s="29">
        <f t="shared" si="4"/>
        <v>0</v>
      </c>
      <c r="N49" s="33">
        <v>5208000</v>
      </c>
      <c r="O49" s="33"/>
      <c r="P49" s="33"/>
      <c r="Q49" s="63">
        <f t="shared" si="5"/>
        <v>5208000</v>
      </c>
      <c r="R49" s="29">
        <f t="shared" si="6"/>
        <v>0.005392572026512643</v>
      </c>
      <c r="S49" s="33">
        <v>1992000</v>
      </c>
      <c r="T49" s="33"/>
      <c r="U49" s="33"/>
      <c r="V49" s="63">
        <f t="shared" si="53"/>
        <v>1992000</v>
      </c>
      <c r="W49" s="29">
        <f t="shared" si="7"/>
        <v>0.0020307953041859015</v>
      </c>
      <c r="X49" s="33">
        <v>2196416</v>
      </c>
      <c r="Y49" s="33">
        <v>88800</v>
      </c>
      <c r="Z49" s="33"/>
      <c r="AA49" s="63">
        <f t="shared" si="50"/>
        <v>2285216</v>
      </c>
      <c r="AB49" s="29">
        <f t="shared" si="8"/>
        <v>0.0022658134092718575</v>
      </c>
      <c r="AC49" s="33">
        <v>2958400</v>
      </c>
      <c r="AD49" s="33"/>
      <c r="AE49" s="33"/>
      <c r="AF49" s="9">
        <f t="shared" si="51"/>
        <v>2958400</v>
      </c>
      <c r="AG49" s="29">
        <f t="shared" si="9"/>
        <v>0.0026474419592759334</v>
      </c>
      <c r="AH49" s="33">
        <v>1442200</v>
      </c>
      <c r="AI49" s="33">
        <v>64000</v>
      </c>
      <c r="AJ49" s="33"/>
      <c r="AK49" s="9">
        <f t="shared" si="61"/>
        <v>1506200</v>
      </c>
      <c r="AL49" s="29">
        <f t="shared" si="10"/>
        <v>0.0012211956773415578</v>
      </c>
      <c r="AM49" s="56">
        <v>5200000</v>
      </c>
      <c r="AN49" s="33"/>
      <c r="AO49" s="33"/>
      <c r="AP49" s="9">
        <f t="shared" si="62"/>
        <v>5200000</v>
      </c>
      <c r="AQ49" s="29">
        <f t="shared" si="56"/>
        <v>0.0032516206199105406</v>
      </c>
      <c r="AR49" s="33">
        <v>6780000</v>
      </c>
      <c r="AS49" s="33"/>
      <c r="AT49" s="33"/>
      <c r="AU49" s="9">
        <f t="shared" si="63"/>
        <v>6780000</v>
      </c>
      <c r="AV49" s="29">
        <f t="shared" si="57"/>
        <v>0.0069953757697851305</v>
      </c>
      <c r="AW49" s="9">
        <v>5640000</v>
      </c>
      <c r="AX49" s="9"/>
      <c r="AY49" s="9"/>
      <c r="AZ49" s="9">
        <f t="shared" si="64"/>
        <v>5640000</v>
      </c>
      <c r="BA49" s="29">
        <f t="shared" si="65"/>
        <v>0.012069658131577246</v>
      </c>
      <c r="BB49" s="9">
        <v>2629000</v>
      </c>
      <c r="BC49" s="9"/>
      <c r="BD49" s="9">
        <v>5605560</v>
      </c>
      <c r="BE49" s="9">
        <f t="shared" si="66"/>
        <v>8234560</v>
      </c>
      <c r="BF49" s="29">
        <f>BE49/BE$63</f>
        <v>0.016750914299413427</v>
      </c>
      <c r="BG49" s="9">
        <v>2880000</v>
      </c>
      <c r="BH49" s="9"/>
      <c r="BI49" s="9">
        <v>13312000</v>
      </c>
      <c r="BJ49" s="9">
        <f t="shared" si="67"/>
        <v>16192000</v>
      </c>
      <c r="BK49" s="29">
        <f>BJ49/BJ$63</f>
        <v>0.020755639672753193</v>
      </c>
      <c r="BL49" s="9">
        <v>1852412</v>
      </c>
      <c r="BM49" s="9"/>
      <c r="BN49" s="9">
        <v>3312000</v>
      </c>
      <c r="BO49" s="9">
        <f t="shared" si="68"/>
        <v>5164412</v>
      </c>
      <c r="BP49" s="29">
        <f>BO49/BO$63</f>
        <v>0.006440733709359032</v>
      </c>
      <c r="BQ49" s="9"/>
      <c r="BR49" s="9"/>
      <c r="BS49" s="9">
        <v>3312000</v>
      </c>
      <c r="BT49" s="9">
        <f t="shared" si="69"/>
        <v>3312000</v>
      </c>
      <c r="BU49" s="29">
        <f>BT49/BT$63</f>
        <v>0.005432333000976355</v>
      </c>
      <c r="BV49" s="9">
        <v>1200000</v>
      </c>
      <c r="BW49" s="9"/>
      <c r="BX49" s="9">
        <v>3356430</v>
      </c>
      <c r="BY49" s="9">
        <f t="shared" si="54"/>
        <v>4556430</v>
      </c>
      <c r="BZ49" s="29">
        <f>BY49/BY$63</f>
        <v>0.009711869979114949</v>
      </c>
      <c r="CA49" s="9"/>
      <c r="CB49" s="9"/>
      <c r="CC49" s="9">
        <v>1395568</v>
      </c>
      <c r="CD49" s="9">
        <f>SUM(CA49:CC49)</f>
        <v>1395568</v>
      </c>
      <c r="CE49" s="29">
        <f>CD49/CD$63</f>
        <v>0.0045948802582010525</v>
      </c>
      <c r="CH49" s="50"/>
    </row>
    <row r="50" spans="2:83" ht="15">
      <c r="B50" t="s">
        <v>69</v>
      </c>
      <c r="C50" s="11">
        <f t="shared" si="58"/>
        <v>0</v>
      </c>
      <c r="D50" s="11">
        <f t="shared" si="59"/>
        <v>3715997</v>
      </c>
      <c r="E50" s="11">
        <f t="shared" si="60"/>
        <v>2814514</v>
      </c>
      <c r="F50" s="9">
        <f t="shared" si="14"/>
        <v>6530511</v>
      </c>
      <c r="G50" s="42">
        <f t="shared" si="15"/>
        <v>44</v>
      </c>
      <c r="H50" s="29">
        <f t="shared" si="3"/>
        <v>0.0004967516409870344</v>
      </c>
      <c r="I50" s="33"/>
      <c r="J50" s="33"/>
      <c r="K50" s="33"/>
      <c r="L50" s="63">
        <f t="shared" si="16"/>
        <v>0</v>
      </c>
      <c r="M50" s="29">
        <f t="shared" si="4"/>
        <v>0</v>
      </c>
      <c r="N50" s="33"/>
      <c r="O50" s="33"/>
      <c r="P50" s="33"/>
      <c r="Q50" s="63">
        <f t="shared" si="5"/>
        <v>0</v>
      </c>
      <c r="R50" s="29">
        <f t="shared" si="6"/>
        <v>0</v>
      </c>
      <c r="S50" s="33"/>
      <c r="T50" s="33">
        <v>1055997</v>
      </c>
      <c r="U50" s="33"/>
      <c r="V50" s="63">
        <f t="shared" si="53"/>
        <v>1055997</v>
      </c>
      <c r="W50" s="29">
        <f t="shared" si="7"/>
        <v>0.0010765631269248992</v>
      </c>
      <c r="X50" s="33"/>
      <c r="Y50" s="33"/>
      <c r="Z50" s="33">
        <v>633710</v>
      </c>
      <c r="AA50" s="63">
        <f t="shared" si="50"/>
        <v>633710</v>
      </c>
      <c r="AB50" s="29">
        <f t="shared" si="8"/>
        <v>0.0006283294951504229</v>
      </c>
      <c r="AC50" s="33"/>
      <c r="AD50" s="33"/>
      <c r="AE50" s="33">
        <v>996170</v>
      </c>
      <c r="AF50" s="9">
        <f t="shared" si="51"/>
        <v>996170</v>
      </c>
      <c r="AG50" s="29">
        <f t="shared" si="9"/>
        <v>0.0008914623636330133</v>
      </c>
      <c r="AH50" s="33"/>
      <c r="AI50" s="33"/>
      <c r="AJ50" s="33">
        <v>1184634</v>
      </c>
      <c r="AK50" s="9">
        <f t="shared" si="61"/>
        <v>1184634</v>
      </c>
      <c r="AL50" s="29">
        <f t="shared" si="10"/>
        <v>0.000960476643229212</v>
      </c>
      <c r="AM50" s="56"/>
      <c r="AN50" s="33">
        <v>2500000</v>
      </c>
      <c r="AO50" s="33"/>
      <c r="AP50" s="9">
        <f aca="true" t="shared" si="70" ref="AP50:AP55">SUM(AM50:AO50)</f>
        <v>2500000</v>
      </c>
      <c r="AQ50" s="29">
        <f t="shared" si="56"/>
        <v>0.00156327914418776</v>
      </c>
      <c r="AR50" s="33"/>
      <c r="AS50" s="33"/>
      <c r="AT50" s="33"/>
      <c r="AU50" s="9"/>
      <c r="AV50" s="29"/>
      <c r="AW50" s="9"/>
      <c r="AX50" s="9">
        <v>160000</v>
      </c>
      <c r="AY50" s="9"/>
      <c r="AZ50" s="9">
        <f>SUM(AW50:AY50)</f>
        <v>160000</v>
      </c>
      <c r="BA50" s="29">
        <f t="shared" si="65"/>
        <v>0.00034240164912275874</v>
      </c>
      <c r="BB50" s="9"/>
      <c r="BC50" s="9"/>
      <c r="BD50" s="9"/>
      <c r="BE50" s="9"/>
      <c r="BF50" s="29"/>
      <c r="BG50" s="9"/>
      <c r="BH50" s="9"/>
      <c r="BI50" s="9"/>
      <c r="BJ50" s="9"/>
      <c r="BK50" s="29"/>
      <c r="BL50" s="9"/>
      <c r="BM50" s="9"/>
      <c r="BN50" s="9"/>
      <c r="BO50" s="9"/>
      <c r="BP50" s="29"/>
      <c r="BQ50" s="9"/>
      <c r="BR50" s="9"/>
      <c r="BS50" s="9"/>
      <c r="BT50" s="9"/>
      <c r="BU50" s="29"/>
      <c r="BV50" s="9"/>
      <c r="BW50" s="9"/>
      <c r="BX50" s="9"/>
      <c r="BY50" s="9"/>
      <c r="BZ50" s="29"/>
      <c r="CA50" s="9"/>
      <c r="CB50" s="9"/>
      <c r="CC50" s="9"/>
      <c r="CD50" s="9"/>
      <c r="CE50" s="29"/>
    </row>
    <row r="51" spans="1:83" ht="15">
      <c r="A51" s="45"/>
      <c r="B51" s="45" t="s">
        <v>59</v>
      </c>
      <c r="C51" s="9">
        <f t="shared" si="58"/>
        <v>20855015</v>
      </c>
      <c r="D51" s="9">
        <f t="shared" si="59"/>
        <v>10733083</v>
      </c>
      <c r="E51" s="9">
        <f t="shared" si="60"/>
        <v>14140738</v>
      </c>
      <c r="F51" s="46">
        <f t="shared" si="14"/>
        <v>45728836</v>
      </c>
      <c r="G51" s="47">
        <f t="shared" si="15"/>
        <v>30</v>
      </c>
      <c r="H51" s="48">
        <f t="shared" si="3"/>
        <v>0.0034784221821886484</v>
      </c>
      <c r="I51" s="49">
        <v>3159500</v>
      </c>
      <c r="J51" s="49">
        <v>1000000</v>
      </c>
      <c r="K51" s="49"/>
      <c r="L51" s="49">
        <f t="shared" si="16"/>
        <v>4159500</v>
      </c>
      <c r="M51" s="48">
        <f t="shared" si="4"/>
        <v>0.0030844404332670728</v>
      </c>
      <c r="N51" s="49">
        <v>2720868</v>
      </c>
      <c r="O51" s="49">
        <v>921804</v>
      </c>
      <c r="P51" s="49"/>
      <c r="Q51" s="49">
        <f t="shared" si="5"/>
        <v>3642672</v>
      </c>
      <c r="R51" s="48">
        <f t="shared" si="6"/>
        <v>0.0037717686499540823</v>
      </c>
      <c r="S51" s="49">
        <v>2383478</v>
      </c>
      <c r="T51" s="49">
        <v>98397</v>
      </c>
      <c r="U51" s="49">
        <v>10620738</v>
      </c>
      <c r="V51" s="49">
        <f t="shared" si="53"/>
        <v>13102613</v>
      </c>
      <c r="W51" s="48">
        <f t="shared" si="7"/>
        <v>0.01335779365108692</v>
      </c>
      <c r="X51" s="49">
        <v>434181</v>
      </c>
      <c r="Y51" s="49">
        <v>32000</v>
      </c>
      <c r="Z51" s="49"/>
      <c r="AA51" s="49">
        <f t="shared" si="50"/>
        <v>466181</v>
      </c>
      <c r="AB51" s="48">
        <f t="shared" si="8"/>
        <v>0.000462222897506303</v>
      </c>
      <c r="AC51" s="49">
        <v>698000</v>
      </c>
      <c r="AD51" s="49"/>
      <c r="AE51" s="49"/>
      <c r="AF51" s="46">
        <f t="shared" si="51"/>
        <v>698000</v>
      </c>
      <c r="AG51" s="48">
        <f t="shared" si="9"/>
        <v>0.0006246330744911444</v>
      </c>
      <c r="AH51" s="49">
        <v>3561376</v>
      </c>
      <c r="AI51" s="49">
        <v>2400000</v>
      </c>
      <c r="AJ51" s="49">
        <v>3520000</v>
      </c>
      <c r="AK51" s="46">
        <f t="shared" si="61"/>
        <v>9481376</v>
      </c>
      <c r="AL51" s="48">
        <f t="shared" si="10"/>
        <v>0.007687302739642804</v>
      </c>
      <c r="AM51" s="58">
        <v>2754100</v>
      </c>
      <c r="AN51" s="49">
        <v>679532</v>
      </c>
      <c r="AO51" s="49"/>
      <c r="AP51" s="46">
        <f t="shared" si="70"/>
        <v>3433632</v>
      </c>
      <c r="AQ51" s="48">
        <f t="shared" si="56"/>
        <v>0.0021470901177662828</v>
      </c>
      <c r="AR51" s="49">
        <v>2530000</v>
      </c>
      <c r="AS51" s="49">
        <v>2400000</v>
      </c>
      <c r="AT51" s="49"/>
      <c r="AU51" s="46">
        <f t="shared" si="63"/>
        <v>4930000</v>
      </c>
      <c r="AV51" s="48">
        <f>AU51/AU$63</f>
        <v>0.005086608044991252</v>
      </c>
      <c r="AW51" s="46">
        <v>904000</v>
      </c>
      <c r="AX51" s="46">
        <v>993750</v>
      </c>
      <c r="AY51" s="46"/>
      <c r="AZ51" s="46">
        <f t="shared" si="64"/>
        <v>1897750</v>
      </c>
      <c r="BA51" s="48">
        <f t="shared" si="65"/>
        <v>0.0040612045601419716</v>
      </c>
      <c r="BB51" s="46">
        <v>793512</v>
      </c>
      <c r="BC51" s="46">
        <v>352000</v>
      </c>
      <c r="BD51" s="46"/>
      <c r="BE51" s="46">
        <f t="shared" si="66"/>
        <v>1145512</v>
      </c>
      <c r="BF51" s="48">
        <f aca="true" t="shared" si="71" ref="BF51:BF57">BE51/BE$63</f>
        <v>0.0023302244856980426</v>
      </c>
      <c r="BG51" s="46">
        <v>276000</v>
      </c>
      <c r="BH51" s="46"/>
      <c r="BI51" s="46"/>
      <c r="BJ51" s="46">
        <f t="shared" si="67"/>
        <v>276000</v>
      </c>
      <c r="BK51" s="48">
        <f>BJ51/BJ$63</f>
        <v>0.0003537893126037476</v>
      </c>
      <c r="BL51" s="46">
        <v>640000</v>
      </c>
      <c r="BM51" s="46">
        <v>496000</v>
      </c>
      <c r="BN51" s="46"/>
      <c r="BO51" s="46">
        <f t="shared" si="68"/>
        <v>1136000</v>
      </c>
      <c r="BP51" s="48">
        <f>BO51/BO$63</f>
        <v>0.0014167486044552333</v>
      </c>
      <c r="BQ51" s="46"/>
      <c r="BR51" s="46">
        <v>359600</v>
      </c>
      <c r="BS51" s="46"/>
      <c r="BT51" s="46">
        <f t="shared" si="69"/>
        <v>359600</v>
      </c>
      <c r="BU51" s="48">
        <f aca="true" t="shared" si="72" ref="BU51:BU57">BT51/BT$63</f>
        <v>0.0005898148995021429</v>
      </c>
      <c r="BV51" s="46"/>
      <c r="BW51" s="46">
        <v>1000000</v>
      </c>
      <c r="BX51" s="46"/>
      <c r="BY51" s="46">
        <f t="shared" si="54"/>
        <v>1000000</v>
      </c>
      <c r="BZ51" s="48">
        <f aca="true" t="shared" si="73" ref="BZ51:BZ59">BY51/BY$63</f>
        <v>0.0021314647605943575</v>
      </c>
      <c r="CA51" s="46"/>
      <c r="CB51" s="46"/>
      <c r="CC51" s="46"/>
      <c r="CD51" s="46"/>
      <c r="CE51" s="48"/>
    </row>
    <row r="52" spans="1:83" ht="15">
      <c r="A52" s="32"/>
      <c r="B52" s="32" t="s">
        <v>60</v>
      </c>
      <c r="C52" s="27">
        <f t="shared" si="58"/>
        <v>337631563</v>
      </c>
      <c r="D52" s="27">
        <f t="shared" si="59"/>
        <v>51864841</v>
      </c>
      <c r="E52" s="27">
        <f t="shared" si="60"/>
        <v>18067459</v>
      </c>
      <c r="F52" s="27">
        <f t="shared" si="14"/>
        <v>407563863</v>
      </c>
      <c r="G52" s="44">
        <f t="shared" si="15"/>
        <v>6</v>
      </c>
      <c r="H52" s="29">
        <f t="shared" si="3"/>
        <v>0.031001864594097595</v>
      </c>
      <c r="I52" s="33">
        <v>26950786</v>
      </c>
      <c r="J52" s="33">
        <v>7918579</v>
      </c>
      <c r="K52" s="33">
        <v>374760</v>
      </c>
      <c r="L52" s="33">
        <f t="shared" si="16"/>
        <v>35244125</v>
      </c>
      <c r="M52" s="29">
        <f t="shared" si="4"/>
        <v>0.026134969151368884</v>
      </c>
      <c r="N52" s="33">
        <v>24425566</v>
      </c>
      <c r="O52" s="33">
        <v>480000</v>
      </c>
      <c r="P52" s="33"/>
      <c r="Q52" s="33">
        <f t="shared" si="5"/>
        <v>24905566</v>
      </c>
      <c r="R52" s="29">
        <f t="shared" si="6"/>
        <v>0.02578822168127196</v>
      </c>
      <c r="S52" s="33">
        <v>49485398</v>
      </c>
      <c r="T52" s="33">
        <v>10924600</v>
      </c>
      <c r="U52" s="33"/>
      <c r="V52" s="33">
        <f t="shared" si="53"/>
        <v>60409998</v>
      </c>
      <c r="W52" s="29">
        <f t="shared" si="7"/>
        <v>0.06158651619692755</v>
      </c>
      <c r="X52" s="33">
        <v>31345801</v>
      </c>
      <c r="Y52" s="33">
        <v>7571240</v>
      </c>
      <c r="Z52" s="33"/>
      <c r="AA52" s="33">
        <f t="shared" si="50"/>
        <v>38917041</v>
      </c>
      <c r="AB52" s="29">
        <f t="shared" si="8"/>
        <v>0.03858661647169574</v>
      </c>
      <c r="AC52" s="33">
        <v>28654850</v>
      </c>
      <c r="AD52" s="33">
        <v>10708550</v>
      </c>
      <c r="AE52" s="33"/>
      <c r="AF52" s="27">
        <f t="shared" si="51"/>
        <v>39363400</v>
      </c>
      <c r="AG52" s="29">
        <f t="shared" si="9"/>
        <v>0.03522590482009271</v>
      </c>
      <c r="AH52" s="33">
        <v>46582251</v>
      </c>
      <c r="AI52" s="33">
        <v>6470173</v>
      </c>
      <c r="AJ52" s="33"/>
      <c r="AK52" s="27">
        <f t="shared" si="61"/>
        <v>53052424</v>
      </c>
      <c r="AL52" s="29">
        <f t="shared" si="10"/>
        <v>0.043013803519646475</v>
      </c>
      <c r="AM52" s="56">
        <v>16972642</v>
      </c>
      <c r="AN52" s="33">
        <v>1270000</v>
      </c>
      <c r="AO52" s="33"/>
      <c r="AP52" s="27">
        <f t="shared" si="70"/>
        <v>18242642</v>
      </c>
      <c r="AQ52" s="29">
        <f t="shared" si="56"/>
        <v>0.011407336709393475</v>
      </c>
      <c r="AR52" s="33">
        <v>25133000</v>
      </c>
      <c r="AS52" s="33">
        <v>320000</v>
      </c>
      <c r="AT52" s="33">
        <v>4601943</v>
      </c>
      <c r="AU52" s="27">
        <f t="shared" si="63"/>
        <v>30054943</v>
      </c>
      <c r="AV52" s="29">
        <f>AU52/AU$63</f>
        <v>0.031009678469686313</v>
      </c>
      <c r="AW52" s="27">
        <v>7963800</v>
      </c>
      <c r="AX52" s="27">
        <v>1815000</v>
      </c>
      <c r="AY52" s="27"/>
      <c r="AZ52" s="27">
        <f t="shared" si="64"/>
        <v>9778800</v>
      </c>
      <c r="BA52" s="29">
        <f t="shared" si="65"/>
        <v>0.020926732790260208</v>
      </c>
      <c r="BB52" s="27">
        <v>6196800</v>
      </c>
      <c r="BC52" s="27">
        <v>176000</v>
      </c>
      <c r="BD52" s="27">
        <v>2465600</v>
      </c>
      <c r="BE52" s="27">
        <f t="shared" si="66"/>
        <v>8838400</v>
      </c>
      <c r="BF52" s="29">
        <f t="shared" si="71"/>
        <v>0.017979258265643294</v>
      </c>
      <c r="BG52" s="27">
        <v>7441032</v>
      </c>
      <c r="BH52" s="27">
        <v>92080</v>
      </c>
      <c r="BI52" s="27">
        <v>4621956</v>
      </c>
      <c r="BJ52" s="27">
        <f t="shared" si="67"/>
        <v>12155068</v>
      </c>
      <c r="BK52" s="29">
        <f>BJ52/BJ$63</f>
        <v>0.015580917218738439</v>
      </c>
      <c r="BL52" s="27">
        <v>34417744</v>
      </c>
      <c r="BM52" s="27">
        <v>3015119</v>
      </c>
      <c r="BN52" s="27"/>
      <c r="BO52" s="27">
        <f t="shared" si="68"/>
        <v>37432863</v>
      </c>
      <c r="BP52" s="29">
        <f>BO52/BO$63</f>
        <v>0.046683940507054524</v>
      </c>
      <c r="BQ52" s="27">
        <v>24677880</v>
      </c>
      <c r="BR52" s="27">
        <v>971500</v>
      </c>
      <c r="BS52" s="27">
        <v>2465600</v>
      </c>
      <c r="BT52" s="27">
        <f t="shared" si="69"/>
        <v>28114980</v>
      </c>
      <c r="BU52" s="29">
        <f t="shared" si="72"/>
        <v>0.046114110409356944</v>
      </c>
      <c r="BV52" s="27">
        <v>7384013</v>
      </c>
      <c r="BW52" s="27">
        <v>132000</v>
      </c>
      <c r="BX52" s="27">
        <v>3537600</v>
      </c>
      <c r="BY52" s="27">
        <f t="shared" si="54"/>
        <v>11053613</v>
      </c>
      <c r="BZ52" s="29">
        <f t="shared" si="73"/>
        <v>0.02356038658674768</v>
      </c>
      <c r="CA52" s="27"/>
      <c r="CB52" s="27"/>
      <c r="CC52" s="27"/>
      <c r="CD52" s="27"/>
      <c r="CE52" s="29"/>
    </row>
    <row r="53" spans="2:83" ht="15">
      <c r="B53" t="s">
        <v>61</v>
      </c>
      <c r="C53" s="27">
        <f t="shared" si="58"/>
        <v>41668973</v>
      </c>
      <c r="D53" s="27">
        <f t="shared" si="59"/>
        <v>1773182</v>
      </c>
      <c r="E53" s="27">
        <f t="shared" si="60"/>
        <v>0</v>
      </c>
      <c r="F53" s="9">
        <f t="shared" si="14"/>
        <v>43442155</v>
      </c>
      <c r="G53" s="42">
        <f t="shared" si="15"/>
        <v>32</v>
      </c>
      <c r="H53" s="29">
        <f t="shared" si="3"/>
        <v>0.0033044828780264056</v>
      </c>
      <c r="I53" s="33">
        <v>6013058</v>
      </c>
      <c r="J53" s="33">
        <v>223182</v>
      </c>
      <c r="K53" s="33"/>
      <c r="L53" s="63">
        <f t="shared" si="16"/>
        <v>6236240</v>
      </c>
      <c r="M53" s="29">
        <f t="shared" si="4"/>
        <v>0.004624428611024751</v>
      </c>
      <c r="N53" s="33">
        <v>2480668</v>
      </c>
      <c r="O53" s="33"/>
      <c r="P53" s="33"/>
      <c r="Q53" s="63">
        <f t="shared" si="5"/>
        <v>2480668</v>
      </c>
      <c r="R53" s="29">
        <f t="shared" si="6"/>
        <v>0.002568583115181464</v>
      </c>
      <c r="S53" s="33">
        <v>2245356</v>
      </c>
      <c r="T53" s="33">
        <v>1250000</v>
      </c>
      <c r="U53" s="33"/>
      <c r="V53" s="63">
        <f t="shared" si="53"/>
        <v>3495356</v>
      </c>
      <c r="W53" s="29">
        <f t="shared" si="7"/>
        <v>0.0035634299956114534</v>
      </c>
      <c r="X53" s="33">
        <v>3605713</v>
      </c>
      <c r="Y53" s="33"/>
      <c r="Z53" s="33"/>
      <c r="AA53" s="63">
        <f t="shared" si="50"/>
        <v>3605713</v>
      </c>
      <c r="AB53" s="29">
        <f t="shared" si="8"/>
        <v>0.0035750987501338414</v>
      </c>
      <c r="AC53" s="33">
        <v>5605000</v>
      </c>
      <c r="AD53" s="33"/>
      <c r="AE53" s="33"/>
      <c r="AF53" s="9">
        <f t="shared" si="51"/>
        <v>5605000</v>
      </c>
      <c r="AG53" s="29">
        <f t="shared" si="9"/>
        <v>0.0050158572815513815</v>
      </c>
      <c r="AH53" s="33">
        <v>4798112</v>
      </c>
      <c r="AI53" s="33"/>
      <c r="AJ53" s="33"/>
      <c r="AK53" s="9">
        <f t="shared" si="61"/>
        <v>4798112</v>
      </c>
      <c r="AL53" s="29">
        <f t="shared" si="10"/>
        <v>0.0038902095563674525</v>
      </c>
      <c r="AM53" s="56">
        <v>9250000</v>
      </c>
      <c r="AN53" s="33"/>
      <c r="AO53" s="33"/>
      <c r="AP53" s="9">
        <f t="shared" si="70"/>
        <v>9250000</v>
      </c>
      <c r="AQ53" s="29">
        <f t="shared" si="56"/>
        <v>0.005784132833494712</v>
      </c>
      <c r="AR53" s="33">
        <v>2383046</v>
      </c>
      <c r="AS53" s="33"/>
      <c r="AT53" s="33"/>
      <c r="AU53" s="9">
        <f t="shared" si="63"/>
        <v>2383046</v>
      </c>
      <c r="AV53" s="29">
        <f>AU53/AU$63</f>
        <v>0.002458746644053595</v>
      </c>
      <c r="AW53" s="9">
        <v>60000</v>
      </c>
      <c r="AX53" s="9">
        <v>300000</v>
      </c>
      <c r="AY53" s="9"/>
      <c r="AZ53" s="9">
        <f t="shared" si="64"/>
        <v>360000</v>
      </c>
      <c r="BA53" s="29">
        <f t="shared" si="65"/>
        <v>0.0007704037105262071</v>
      </c>
      <c r="BB53" s="9">
        <v>755000</v>
      </c>
      <c r="BC53" s="9"/>
      <c r="BD53" s="9"/>
      <c r="BE53" s="9">
        <f t="shared" si="66"/>
        <v>755000</v>
      </c>
      <c r="BF53" s="29">
        <f t="shared" si="71"/>
        <v>0.0015358368019732854</v>
      </c>
      <c r="BG53" s="9">
        <v>234000</v>
      </c>
      <c r="BH53" s="9"/>
      <c r="BI53" s="9"/>
      <c r="BJ53" s="9">
        <f t="shared" si="67"/>
        <v>234000</v>
      </c>
      <c r="BK53" s="29">
        <f>BJ53/BJ$63</f>
        <v>0.00029995180851187297</v>
      </c>
      <c r="BL53" s="9">
        <v>1749020</v>
      </c>
      <c r="BM53" s="9"/>
      <c r="BN53" s="9"/>
      <c r="BO53" s="9">
        <f t="shared" si="68"/>
        <v>1749020</v>
      </c>
      <c r="BP53" s="29">
        <f>BO53/BO$63</f>
        <v>0.002181269052961525</v>
      </c>
      <c r="BQ53" s="9">
        <v>90000</v>
      </c>
      <c r="BR53" s="9"/>
      <c r="BS53" s="9"/>
      <c r="BT53" s="9">
        <f t="shared" si="69"/>
        <v>90000</v>
      </c>
      <c r="BU53" s="29">
        <f t="shared" si="72"/>
        <v>0.00014761774459174878</v>
      </c>
      <c r="BV53" s="9">
        <v>2400000</v>
      </c>
      <c r="BW53" s="9"/>
      <c r="BX53" s="9"/>
      <c r="BY53" s="9">
        <f t="shared" si="54"/>
        <v>2400000</v>
      </c>
      <c r="BZ53" s="29">
        <f t="shared" si="73"/>
        <v>0.005115515425426458</v>
      </c>
      <c r="CA53" s="9"/>
      <c r="CB53" s="9"/>
      <c r="CC53" s="9"/>
      <c r="CD53" s="9"/>
      <c r="CE53" s="29"/>
    </row>
    <row r="54" spans="2:83" ht="15">
      <c r="B54" s="32" t="s">
        <v>62</v>
      </c>
      <c r="C54" s="27">
        <f t="shared" si="58"/>
        <v>45916463</v>
      </c>
      <c r="D54" s="27">
        <f t="shared" si="59"/>
        <v>28353496</v>
      </c>
      <c r="E54" s="27">
        <f t="shared" si="60"/>
        <v>0</v>
      </c>
      <c r="F54" s="27">
        <f t="shared" si="14"/>
        <v>74269959</v>
      </c>
      <c r="G54" s="44">
        <f t="shared" si="15"/>
        <v>23</v>
      </c>
      <c r="H54" s="29">
        <f t="shared" si="3"/>
        <v>0.005649439072882622</v>
      </c>
      <c r="I54" s="33">
        <v>5514201</v>
      </c>
      <c r="J54" s="33"/>
      <c r="K54" s="33"/>
      <c r="L54" s="33">
        <f t="shared" si="16"/>
        <v>5514201</v>
      </c>
      <c r="M54" s="29">
        <f t="shared" si="4"/>
        <v>0.004089006977175556</v>
      </c>
      <c r="N54" s="33">
        <v>4266271</v>
      </c>
      <c r="O54" s="33"/>
      <c r="P54" s="33"/>
      <c r="Q54" s="33">
        <f t="shared" si="5"/>
        <v>4266271</v>
      </c>
      <c r="R54" s="29">
        <f t="shared" si="6"/>
        <v>0.004417468059163233</v>
      </c>
      <c r="S54" s="33">
        <v>1976527</v>
      </c>
      <c r="T54" s="33"/>
      <c r="U54" s="33"/>
      <c r="V54" s="33">
        <f t="shared" si="53"/>
        <v>1976527</v>
      </c>
      <c r="W54" s="29">
        <f t="shared" si="7"/>
        <v>0.0020150209589340595</v>
      </c>
      <c r="X54" s="33">
        <v>4185615</v>
      </c>
      <c r="Y54" s="33">
        <v>438648</v>
      </c>
      <c r="Z54" s="33"/>
      <c r="AA54" s="33">
        <f t="shared" si="50"/>
        <v>4624263</v>
      </c>
      <c r="AB54" s="29">
        <f t="shared" si="8"/>
        <v>0.004585000767279639</v>
      </c>
      <c r="AC54" s="33">
        <v>4204437</v>
      </c>
      <c r="AD54" s="33">
        <v>1352267</v>
      </c>
      <c r="AE54" s="33"/>
      <c r="AF54" s="27">
        <f t="shared" si="51"/>
        <v>5556704</v>
      </c>
      <c r="AG54" s="29">
        <f t="shared" si="9"/>
        <v>0.004972637684179427</v>
      </c>
      <c r="AH54" s="33">
        <v>5807426</v>
      </c>
      <c r="AI54" s="33">
        <v>2996000</v>
      </c>
      <c r="AJ54" s="33"/>
      <c r="AK54" s="27">
        <f t="shared" si="61"/>
        <v>8803426</v>
      </c>
      <c r="AL54" s="29">
        <f t="shared" si="10"/>
        <v>0.0071376349601621845</v>
      </c>
      <c r="AM54" s="56">
        <v>3012000</v>
      </c>
      <c r="AN54" s="33">
        <v>4637781</v>
      </c>
      <c r="AO54" s="33"/>
      <c r="AP54" s="27">
        <f t="shared" si="70"/>
        <v>7649781</v>
      </c>
      <c r="AQ54" s="29">
        <f t="shared" si="56"/>
        <v>0.0047834972379615145</v>
      </c>
      <c r="AR54" s="33">
        <v>3201818</v>
      </c>
      <c r="AS54" s="33">
        <v>6136408</v>
      </c>
      <c r="AT54" s="33"/>
      <c r="AU54" s="27">
        <f t="shared" si="63"/>
        <v>9338226</v>
      </c>
      <c r="AV54" s="29">
        <f>AU54/AU$63</f>
        <v>0.00963486724088164</v>
      </c>
      <c r="AW54" s="27">
        <v>6020800</v>
      </c>
      <c r="AX54" s="27">
        <v>120000</v>
      </c>
      <c r="AY54" s="27"/>
      <c r="AZ54" s="27">
        <f t="shared" si="64"/>
        <v>6140800</v>
      </c>
      <c r="BA54" s="29">
        <f t="shared" si="65"/>
        <v>0.013141375293331481</v>
      </c>
      <c r="BB54" s="27">
        <v>2475348</v>
      </c>
      <c r="BC54" s="27">
        <v>2740000</v>
      </c>
      <c r="BD54" s="27"/>
      <c r="BE54" s="27">
        <f t="shared" si="66"/>
        <v>5215348</v>
      </c>
      <c r="BF54" s="29">
        <f t="shared" si="71"/>
        <v>0.010609170057612942</v>
      </c>
      <c r="BG54" s="27">
        <v>2466700</v>
      </c>
      <c r="BH54" s="27">
        <v>399760</v>
      </c>
      <c r="BI54" s="27"/>
      <c r="BJ54" s="27">
        <f t="shared" si="67"/>
        <v>2866460</v>
      </c>
      <c r="BK54" s="29">
        <f>BJ54/BJ$63</f>
        <v>0.003674358380457023</v>
      </c>
      <c r="BL54" s="27">
        <v>1967360</v>
      </c>
      <c r="BM54" s="27">
        <v>2258800</v>
      </c>
      <c r="BN54" s="27"/>
      <c r="BO54" s="27">
        <f t="shared" si="68"/>
        <v>4226160</v>
      </c>
      <c r="BP54" s="29">
        <f>BO54/BO$63</f>
        <v>0.005270604121658916</v>
      </c>
      <c r="BQ54" s="27">
        <v>545960</v>
      </c>
      <c r="BR54" s="27">
        <v>1353620</v>
      </c>
      <c r="BS54" s="27"/>
      <c r="BT54" s="27">
        <f t="shared" si="69"/>
        <v>1899580</v>
      </c>
      <c r="BU54" s="29">
        <f t="shared" si="72"/>
        <v>0.003115685725239935</v>
      </c>
      <c r="BV54" s="27">
        <v>272000</v>
      </c>
      <c r="BW54" s="27">
        <v>5530212</v>
      </c>
      <c r="BX54" s="27"/>
      <c r="BY54" s="27">
        <f t="shared" si="54"/>
        <v>5802212</v>
      </c>
      <c r="BZ54" s="29">
        <f t="shared" si="73"/>
        <v>0.01236721041149771</v>
      </c>
      <c r="CA54" s="27"/>
      <c r="CB54" s="27">
        <v>390000</v>
      </c>
      <c r="CC54" s="27"/>
      <c r="CD54" s="27">
        <f>SUM(CA54:CC54)</f>
        <v>390000</v>
      </c>
      <c r="CE54" s="29">
        <f>CD54/CD$63</f>
        <v>0.0012840673479890701</v>
      </c>
    </row>
    <row r="55" spans="2:83" ht="15">
      <c r="B55" t="s">
        <v>63</v>
      </c>
      <c r="C55" s="11">
        <f t="shared" si="58"/>
        <v>81553894</v>
      </c>
      <c r="D55" s="11">
        <f t="shared" si="59"/>
        <v>284610387</v>
      </c>
      <c r="E55" s="11">
        <f t="shared" si="60"/>
        <v>24325034</v>
      </c>
      <c r="F55" s="9">
        <f t="shared" si="14"/>
        <v>390489315</v>
      </c>
      <c r="G55" s="42">
        <f t="shared" si="15"/>
        <v>7</v>
      </c>
      <c r="H55" s="29">
        <f t="shared" si="3"/>
        <v>0.02970306734253307</v>
      </c>
      <c r="I55" s="33">
        <v>2723120</v>
      </c>
      <c r="J55" s="33">
        <v>62583564</v>
      </c>
      <c r="K55" s="33">
        <v>1759000</v>
      </c>
      <c r="L55" s="34">
        <f t="shared" si="16"/>
        <v>67065684</v>
      </c>
      <c r="M55" s="30">
        <f t="shared" si="4"/>
        <v>0.04973196475882019</v>
      </c>
      <c r="N55" s="33">
        <v>4641800</v>
      </c>
      <c r="O55" s="33">
        <v>21883946</v>
      </c>
      <c r="P55" s="33">
        <v>7930994</v>
      </c>
      <c r="Q55" s="34">
        <f t="shared" si="5"/>
        <v>34456740</v>
      </c>
      <c r="R55" s="30">
        <f t="shared" si="6"/>
        <v>0.035677890216747166</v>
      </c>
      <c r="S55" s="33">
        <v>4668160</v>
      </c>
      <c r="T55" s="33">
        <v>19869594</v>
      </c>
      <c r="U55" s="33"/>
      <c r="V55" s="34">
        <f t="shared" si="53"/>
        <v>24537754</v>
      </c>
      <c r="W55" s="30">
        <f t="shared" si="7"/>
        <v>0.025015640360677115</v>
      </c>
      <c r="X55" s="33">
        <v>7973452</v>
      </c>
      <c r="Y55" s="33">
        <v>20652323</v>
      </c>
      <c r="Z55" s="33">
        <v>3004170</v>
      </c>
      <c r="AA55" s="34">
        <f t="shared" si="50"/>
        <v>31629945</v>
      </c>
      <c r="AB55" s="30">
        <f t="shared" si="8"/>
        <v>0.03136139144638027</v>
      </c>
      <c r="AC55" s="33">
        <v>6031440</v>
      </c>
      <c r="AD55" s="33">
        <v>26131272</v>
      </c>
      <c r="AE55" s="33">
        <v>3161830</v>
      </c>
      <c r="AF55" s="9">
        <f>SUM(AC55:AE55)</f>
        <v>35324542</v>
      </c>
      <c r="AG55" s="29">
        <f t="shared" si="9"/>
        <v>0.0316115720264349</v>
      </c>
      <c r="AH55" s="33">
        <v>6832866</v>
      </c>
      <c r="AI55" s="33">
        <v>31379764</v>
      </c>
      <c r="AJ55" s="33">
        <v>4197693</v>
      </c>
      <c r="AK55" s="9">
        <f t="shared" si="61"/>
        <v>42410323</v>
      </c>
      <c r="AL55" s="29">
        <f t="shared" si="10"/>
        <v>0.03438540905740224</v>
      </c>
      <c r="AM55" s="56">
        <v>3319880</v>
      </c>
      <c r="AN55" s="33">
        <v>16844800</v>
      </c>
      <c r="AO55" s="33">
        <v>4271347</v>
      </c>
      <c r="AP55" s="9">
        <f t="shared" si="70"/>
        <v>24436027</v>
      </c>
      <c r="AQ55" s="29">
        <f t="shared" si="56"/>
        <v>0.015280132550363599</v>
      </c>
      <c r="AR55" s="33">
        <v>12876576</v>
      </c>
      <c r="AS55" s="33">
        <v>23444600</v>
      </c>
      <c r="AT55" s="33"/>
      <c r="AU55" s="9">
        <f t="shared" si="63"/>
        <v>36321176</v>
      </c>
      <c r="AV55" s="29">
        <f>AU55/AU$63</f>
        <v>0.037474966743436755</v>
      </c>
      <c r="AW55" s="9">
        <v>2072000</v>
      </c>
      <c r="AX55" s="9">
        <v>13036800</v>
      </c>
      <c r="AY55" s="9"/>
      <c r="AZ55" s="9">
        <f t="shared" si="64"/>
        <v>15108800</v>
      </c>
      <c r="BA55" s="29">
        <f t="shared" si="65"/>
        <v>0.032332987726662106</v>
      </c>
      <c r="BB55" s="9">
        <v>5957200</v>
      </c>
      <c r="BC55" s="9">
        <v>9599600</v>
      </c>
      <c r="BD55" s="9"/>
      <c r="BE55" s="9">
        <f t="shared" si="66"/>
        <v>15556800</v>
      </c>
      <c r="BF55" s="29">
        <f t="shared" si="71"/>
        <v>0.03164596816018279</v>
      </c>
      <c r="BG55" s="9">
        <v>5287600</v>
      </c>
      <c r="BH55" s="9">
        <v>9476000</v>
      </c>
      <c r="BI55" s="9"/>
      <c r="BJ55" s="9">
        <f t="shared" si="67"/>
        <v>14763600</v>
      </c>
      <c r="BK55" s="29">
        <f>BJ55/BJ$63</f>
        <v>0.018924651795495247</v>
      </c>
      <c r="BL55" s="9">
        <v>339000</v>
      </c>
      <c r="BM55" s="9">
        <v>7820000</v>
      </c>
      <c r="BN55" s="9"/>
      <c r="BO55" s="9">
        <f t="shared" si="68"/>
        <v>8159000</v>
      </c>
      <c r="BP55" s="29">
        <f>BO55/BO$63</f>
        <v>0.010175397767385783</v>
      </c>
      <c r="BQ55" s="9">
        <v>5891800</v>
      </c>
      <c r="BR55" s="9">
        <v>9032280</v>
      </c>
      <c r="BS55" s="9"/>
      <c r="BT55" s="9">
        <f t="shared" si="69"/>
        <v>14924080</v>
      </c>
      <c r="BU55" s="29">
        <f t="shared" si="72"/>
        <v>0.02447843366340918</v>
      </c>
      <c r="BV55" s="9">
        <v>4875000</v>
      </c>
      <c r="BW55" s="9">
        <v>12855844</v>
      </c>
      <c r="BX55" s="9"/>
      <c r="BY55" s="9">
        <f t="shared" si="54"/>
        <v>17730844</v>
      </c>
      <c r="BZ55" s="29">
        <f t="shared" si="73"/>
        <v>0.037792669161595904</v>
      </c>
      <c r="CA55" s="9">
        <v>8064000</v>
      </c>
      <c r="CB55" s="9"/>
      <c r="CC55" s="9"/>
      <c r="CD55" s="9">
        <f>SUM(CA55:CC55)</f>
        <v>8064000</v>
      </c>
      <c r="CE55" s="29">
        <f>CD55/CD$63</f>
        <v>0.02655056177995862</v>
      </c>
    </row>
    <row r="56" spans="2:83" ht="15">
      <c r="B56" s="45" t="s">
        <v>64</v>
      </c>
      <c r="C56" s="9">
        <f t="shared" si="58"/>
        <v>0</v>
      </c>
      <c r="D56" s="9">
        <f t="shared" si="59"/>
        <v>12584947</v>
      </c>
      <c r="E56" s="9">
        <f t="shared" si="60"/>
        <v>0</v>
      </c>
      <c r="F56" s="46">
        <f t="shared" si="14"/>
        <v>12584947</v>
      </c>
      <c r="G56" s="47">
        <f t="shared" si="15"/>
        <v>39</v>
      </c>
      <c r="H56" s="48">
        <f t="shared" si="3"/>
        <v>0.0009572900304409341</v>
      </c>
      <c r="I56" s="49"/>
      <c r="J56" s="49"/>
      <c r="K56" s="49"/>
      <c r="L56" s="33">
        <f t="shared" si="16"/>
        <v>0</v>
      </c>
      <c r="M56" s="29">
        <f t="shared" si="4"/>
        <v>0</v>
      </c>
      <c r="N56" s="49"/>
      <c r="O56" s="49"/>
      <c r="P56" s="49"/>
      <c r="Q56" s="33">
        <f t="shared" si="5"/>
        <v>0</v>
      </c>
      <c r="R56" s="29">
        <f t="shared" si="6"/>
        <v>0</v>
      </c>
      <c r="S56" s="49"/>
      <c r="T56" s="49"/>
      <c r="U56" s="49"/>
      <c r="V56" s="33"/>
      <c r="W56" s="29"/>
      <c r="X56" s="49"/>
      <c r="Y56" s="49">
        <v>1000000</v>
      </c>
      <c r="Z56" s="49"/>
      <c r="AA56" s="33">
        <f>SUM(X56:Z56)</f>
        <v>1000000</v>
      </c>
      <c r="AB56" s="29">
        <f t="shared" si="8"/>
        <v>0.000991509515630845</v>
      </c>
      <c r="AC56" s="49"/>
      <c r="AD56" s="49"/>
      <c r="AE56" s="49"/>
      <c r="AF56" s="46"/>
      <c r="AG56" s="48"/>
      <c r="AH56" s="49"/>
      <c r="AI56" s="49"/>
      <c r="AJ56" s="49"/>
      <c r="AK56" s="46"/>
      <c r="AL56" s="48"/>
      <c r="AM56" s="58"/>
      <c r="AN56" s="49"/>
      <c r="AO56" s="49"/>
      <c r="AP56" s="46"/>
      <c r="AQ56" s="48"/>
      <c r="AR56" s="49"/>
      <c r="AS56" s="49"/>
      <c r="AT56" s="49"/>
      <c r="AU56" s="46"/>
      <c r="AV56" s="48"/>
      <c r="AW56" s="46"/>
      <c r="AX56" s="46"/>
      <c r="AY56" s="46"/>
      <c r="AZ56" s="46"/>
      <c r="BA56" s="48"/>
      <c r="BB56" s="46"/>
      <c r="BC56" s="46">
        <v>4100000</v>
      </c>
      <c r="BD56" s="46"/>
      <c r="BE56" s="46">
        <f t="shared" si="66"/>
        <v>4100000</v>
      </c>
      <c r="BF56" s="48">
        <f t="shared" si="71"/>
        <v>0.008340305812040358</v>
      </c>
      <c r="BG56" s="46"/>
      <c r="BH56" s="46"/>
      <c r="BI56" s="46"/>
      <c r="BJ56" s="46"/>
      <c r="BK56" s="48"/>
      <c r="BL56" s="46"/>
      <c r="BM56" s="46"/>
      <c r="BN56" s="46"/>
      <c r="BO56" s="46"/>
      <c r="BP56" s="48"/>
      <c r="BQ56" s="46"/>
      <c r="BR56" s="46">
        <v>1380750</v>
      </c>
      <c r="BS56" s="46"/>
      <c r="BT56" s="46">
        <f t="shared" si="69"/>
        <v>1380750</v>
      </c>
      <c r="BU56" s="48">
        <f t="shared" si="72"/>
        <v>0.002264702231611746</v>
      </c>
      <c r="BV56" s="46"/>
      <c r="BW56" s="46">
        <v>6104197</v>
      </c>
      <c r="BX56" s="46"/>
      <c r="BY56" s="46">
        <f t="shared" si="54"/>
        <v>6104197</v>
      </c>
      <c r="BZ56" s="48">
        <f t="shared" si="73"/>
        <v>0.013010880797225797</v>
      </c>
      <c r="CA56" s="46"/>
      <c r="CB56" s="46"/>
      <c r="CC56" s="46"/>
      <c r="CD56" s="46"/>
      <c r="CE56" s="48"/>
    </row>
    <row r="57" spans="1:83" ht="15">
      <c r="A57" s="45"/>
      <c r="B57" s="32" t="s">
        <v>65</v>
      </c>
      <c r="C57" s="27">
        <f t="shared" si="58"/>
        <v>142101507</v>
      </c>
      <c r="D57" s="27">
        <f t="shared" si="59"/>
        <v>133886885</v>
      </c>
      <c r="E57" s="27">
        <f t="shared" si="60"/>
        <v>435500</v>
      </c>
      <c r="F57" s="27">
        <f t="shared" si="14"/>
        <v>276423892</v>
      </c>
      <c r="G57" s="44">
        <f t="shared" si="15"/>
        <v>14</v>
      </c>
      <c r="H57" s="29">
        <f t="shared" si="3"/>
        <v>0.02102653558948492</v>
      </c>
      <c r="I57" s="33">
        <v>2134138</v>
      </c>
      <c r="J57" s="33">
        <v>2718958</v>
      </c>
      <c r="K57" s="33"/>
      <c r="L57" s="33">
        <f t="shared" si="16"/>
        <v>4853096</v>
      </c>
      <c r="M57" s="29">
        <f t="shared" si="4"/>
        <v>0.0035987704120511352</v>
      </c>
      <c r="N57" s="33">
        <v>15058802</v>
      </c>
      <c r="O57" s="33">
        <v>3145459</v>
      </c>
      <c r="P57" s="33"/>
      <c r="Q57" s="33">
        <f t="shared" si="5"/>
        <v>18204261</v>
      </c>
      <c r="R57" s="29">
        <f t="shared" si="6"/>
        <v>0.018849421780325473</v>
      </c>
      <c r="S57" s="33">
        <v>4767878</v>
      </c>
      <c r="T57" s="33">
        <v>7025735</v>
      </c>
      <c r="U57" s="33"/>
      <c r="V57" s="33">
        <f>SUM(S57:U57)</f>
        <v>11793613</v>
      </c>
      <c r="W57" s="29">
        <f t="shared" si="7"/>
        <v>0.01202330015049488</v>
      </c>
      <c r="X57" s="33">
        <v>13367029</v>
      </c>
      <c r="Y57" s="33">
        <v>3244469</v>
      </c>
      <c r="Z57" s="33"/>
      <c r="AA57" s="33">
        <f>SUM(X57:Z57)</f>
        <v>16611498</v>
      </c>
      <c r="AB57" s="29">
        <f t="shared" si="8"/>
        <v>0.016470458335882752</v>
      </c>
      <c r="AC57" s="33">
        <v>6301231</v>
      </c>
      <c r="AD57" s="33">
        <v>4305533</v>
      </c>
      <c r="AE57" s="33"/>
      <c r="AF57" s="27">
        <f>SUM(AC57:AE57)</f>
        <v>10606764</v>
      </c>
      <c r="AG57" s="29">
        <f t="shared" si="9"/>
        <v>0.009491884824816603</v>
      </c>
      <c r="AH57" s="33">
        <v>30742100</v>
      </c>
      <c r="AI57" s="33">
        <v>8870803</v>
      </c>
      <c r="AJ57" s="33"/>
      <c r="AK57" s="27">
        <f>SUM(AH57:AJ57)</f>
        <v>39612903</v>
      </c>
      <c r="AL57" s="29">
        <f t="shared" si="10"/>
        <v>0.032117319021743744</v>
      </c>
      <c r="AM57" s="56">
        <v>14876580</v>
      </c>
      <c r="AN57" s="33">
        <v>83586290</v>
      </c>
      <c r="AO57" s="33">
        <v>435500</v>
      </c>
      <c r="AP57" s="27">
        <f>SUM(AM57:AO57)</f>
        <v>98898370</v>
      </c>
      <c r="AQ57" s="29">
        <f>AP57/AP$63</f>
        <v>0.061842303686065775</v>
      </c>
      <c r="AR57" s="33"/>
      <c r="AS57" s="33">
        <v>94714</v>
      </c>
      <c r="AT57" s="33"/>
      <c r="AU57" s="27">
        <f>SUM(AR57:AT57)</f>
        <v>94714</v>
      </c>
      <c r="AV57" s="29">
        <f>AU57/AU$63</f>
        <v>9.772271691142017E-05</v>
      </c>
      <c r="AW57" s="27">
        <v>7370128</v>
      </c>
      <c r="AX57" s="27">
        <v>8020534</v>
      </c>
      <c r="AY57" s="27"/>
      <c r="AZ57" s="27">
        <f t="shared" si="64"/>
        <v>15390662</v>
      </c>
      <c r="BA57" s="29">
        <f>AZ57/AZ$63</f>
        <v>0.032936175311818604</v>
      </c>
      <c r="BB57" s="27">
        <v>8819771</v>
      </c>
      <c r="BC57" s="27">
        <f>2853166-1029143</f>
        <v>1824023</v>
      </c>
      <c r="BD57" s="27"/>
      <c r="BE57" s="27">
        <f t="shared" si="66"/>
        <v>10643794</v>
      </c>
      <c r="BF57" s="29">
        <f t="shared" si="71"/>
        <v>0.021651828526917143</v>
      </c>
      <c r="BG57" s="27">
        <v>11968959</v>
      </c>
      <c r="BH57" s="27">
        <v>7896599</v>
      </c>
      <c r="BI57" s="27"/>
      <c r="BJ57" s="27">
        <f>SUM(BG57:BI57)</f>
        <v>19865558</v>
      </c>
      <c r="BK57" s="29">
        <f>BJ57/BJ$63</f>
        <v>0.025464572859818402</v>
      </c>
      <c r="BL57" s="27">
        <v>4551095</v>
      </c>
      <c r="BM57" s="27">
        <v>914020</v>
      </c>
      <c r="BN57" s="27"/>
      <c r="BO57" s="27">
        <f>SUM(BL57:BN57)</f>
        <v>5465115</v>
      </c>
      <c r="BP57" s="29">
        <f>BO57/BO$63</f>
        <v>0.0068157518040821855</v>
      </c>
      <c r="BQ57" s="27">
        <v>8114200</v>
      </c>
      <c r="BR57" s="27">
        <v>1207448</v>
      </c>
      <c r="BS57" s="27"/>
      <c r="BT57" s="27">
        <f t="shared" si="69"/>
        <v>9321648</v>
      </c>
      <c r="BU57" s="29">
        <f t="shared" si="72"/>
        <v>0.015289340595979844</v>
      </c>
      <c r="BV57" s="27">
        <v>14029596</v>
      </c>
      <c r="BW57" s="27">
        <v>1032300</v>
      </c>
      <c r="BX57" s="27"/>
      <c r="BY57" s="27">
        <f t="shared" si="54"/>
        <v>15061896</v>
      </c>
      <c r="BZ57" s="29">
        <f t="shared" si="73"/>
        <v>0.03210390055173711</v>
      </c>
      <c r="CA57" s="27"/>
      <c r="CB57" s="27"/>
      <c r="CC57" s="27"/>
      <c r="CD57" s="27"/>
      <c r="CE57" s="29"/>
    </row>
    <row r="58" spans="2:83" ht="15">
      <c r="B58" t="s">
        <v>66</v>
      </c>
      <c r="C58" s="27">
        <f t="shared" si="58"/>
        <v>291246</v>
      </c>
      <c r="D58" s="27">
        <f t="shared" si="59"/>
        <v>0</v>
      </c>
      <c r="E58" s="27">
        <f t="shared" si="60"/>
        <v>0</v>
      </c>
      <c r="F58" s="9">
        <f t="shared" si="14"/>
        <v>291246</v>
      </c>
      <c r="G58" s="42">
        <f t="shared" si="15"/>
        <v>49</v>
      </c>
      <c r="H58" s="29">
        <f t="shared" si="3"/>
        <v>2.2153998122185203E-05</v>
      </c>
      <c r="I58" s="33"/>
      <c r="J58" s="33"/>
      <c r="K58" s="33"/>
      <c r="L58" s="63">
        <f t="shared" si="16"/>
        <v>0</v>
      </c>
      <c r="M58" s="29">
        <f t="shared" si="4"/>
        <v>0</v>
      </c>
      <c r="N58" s="33"/>
      <c r="O58" s="33"/>
      <c r="P58" s="33"/>
      <c r="Q58" s="63">
        <f t="shared" si="5"/>
        <v>0</v>
      </c>
      <c r="R58" s="29">
        <f t="shared" si="6"/>
        <v>0</v>
      </c>
      <c r="S58" s="33"/>
      <c r="T58" s="33"/>
      <c r="U58" s="33"/>
      <c r="V58" s="63"/>
      <c r="W58" s="29"/>
      <c r="X58" s="33"/>
      <c r="Y58" s="33"/>
      <c r="Z58" s="33"/>
      <c r="AA58" s="63"/>
      <c r="AB58" s="29"/>
      <c r="AC58" s="33"/>
      <c r="AD58" s="33"/>
      <c r="AE58" s="33"/>
      <c r="AF58" s="27"/>
      <c r="AG58" s="29"/>
      <c r="AH58" s="33"/>
      <c r="AI58" s="33"/>
      <c r="AJ58" s="33"/>
      <c r="AK58" s="27"/>
      <c r="AL58" s="29"/>
      <c r="AM58" s="56"/>
      <c r="AN58" s="33"/>
      <c r="AO58" s="33"/>
      <c r="AP58" s="9"/>
      <c r="AQ58" s="29"/>
      <c r="AR58" s="33"/>
      <c r="AS58" s="33"/>
      <c r="AT58" s="33"/>
      <c r="AU58" s="9"/>
      <c r="AV58" s="29"/>
      <c r="AW58" s="9"/>
      <c r="AX58" s="9"/>
      <c r="AY58" s="9"/>
      <c r="AZ58" s="9"/>
      <c r="BA58" s="29"/>
      <c r="BB58" s="9"/>
      <c r="BC58" s="9"/>
      <c r="BD58" s="9"/>
      <c r="BE58" s="9"/>
      <c r="BF58" s="29"/>
      <c r="BG58" s="9"/>
      <c r="BH58" s="9"/>
      <c r="BI58" s="9"/>
      <c r="BJ58" s="9"/>
      <c r="BK58" s="29"/>
      <c r="BL58" s="9"/>
      <c r="BM58" s="9"/>
      <c r="BN58" s="9"/>
      <c r="BO58" s="9"/>
      <c r="BP58" s="29"/>
      <c r="BQ58" s="9"/>
      <c r="BR58" s="9"/>
      <c r="BS58" s="9"/>
      <c r="BT58" s="9"/>
      <c r="BU58" s="29"/>
      <c r="BV58" s="9">
        <v>291246</v>
      </c>
      <c r="BW58" s="9"/>
      <c r="BX58" s="9"/>
      <c r="BY58" s="9">
        <f t="shared" si="54"/>
        <v>291246</v>
      </c>
      <c r="BZ58" s="29">
        <f t="shared" si="73"/>
        <v>0.0006207805856640643</v>
      </c>
      <c r="CA58" s="9"/>
      <c r="CB58" s="9"/>
      <c r="CC58" s="9"/>
      <c r="CD58" s="9"/>
      <c r="CE58" s="29"/>
    </row>
    <row r="59" spans="2:83" ht="15">
      <c r="B59" t="s">
        <v>67</v>
      </c>
      <c r="C59" s="27">
        <f t="shared" si="58"/>
        <v>57637285</v>
      </c>
      <c r="D59" s="27">
        <f t="shared" si="59"/>
        <v>7000000</v>
      </c>
      <c r="E59" s="27">
        <f t="shared" si="60"/>
        <v>0</v>
      </c>
      <c r="F59" s="9">
        <f t="shared" si="14"/>
        <v>64637285</v>
      </c>
      <c r="G59" s="42">
        <f t="shared" si="15"/>
        <v>27</v>
      </c>
      <c r="H59" s="29">
        <f t="shared" si="3"/>
        <v>0.004916717450241891</v>
      </c>
      <c r="I59" s="33">
        <v>5490542</v>
      </c>
      <c r="J59" s="33"/>
      <c r="K59" s="33"/>
      <c r="L59" s="63">
        <f t="shared" si="16"/>
        <v>5490542</v>
      </c>
      <c r="M59" s="29">
        <f t="shared" si="4"/>
        <v>0.004071462854994845</v>
      </c>
      <c r="N59" s="33">
        <v>3156414</v>
      </c>
      <c r="O59" s="33"/>
      <c r="P59" s="33"/>
      <c r="Q59" s="63">
        <f t="shared" si="5"/>
        <v>3156414</v>
      </c>
      <c r="R59" s="29">
        <f t="shared" si="6"/>
        <v>0.0032682776191422574</v>
      </c>
      <c r="S59" s="33">
        <v>1529840</v>
      </c>
      <c r="T59" s="33"/>
      <c r="U59" s="33"/>
      <c r="V59" s="63">
        <f>SUM(S59:U59)</f>
        <v>1529840</v>
      </c>
      <c r="W59" s="29">
        <f t="shared" si="7"/>
        <v>0.0015596344820059031</v>
      </c>
      <c r="X59" s="33">
        <v>5186968</v>
      </c>
      <c r="Y59" s="33">
        <v>880000</v>
      </c>
      <c r="Z59" s="33"/>
      <c r="AA59" s="63">
        <f>SUM(X59:Z59)</f>
        <v>6066968</v>
      </c>
      <c r="AB59" s="29">
        <f t="shared" si="8"/>
        <v>0.006015456503027837</v>
      </c>
      <c r="AC59" s="33">
        <v>3520622</v>
      </c>
      <c r="AD59" s="33"/>
      <c r="AE59" s="33"/>
      <c r="AF59" s="9">
        <f>SUM(AC59:AE59)</f>
        <v>3520622</v>
      </c>
      <c r="AG59" s="29">
        <f t="shared" si="9"/>
        <v>0.003150568687652094</v>
      </c>
      <c r="AH59" s="33">
        <v>6708342</v>
      </c>
      <c r="AI59" s="33"/>
      <c r="AJ59" s="33"/>
      <c r="AK59" s="9">
        <f>SUM(AH59:AJ59)</f>
        <v>6708342</v>
      </c>
      <c r="AL59" s="29">
        <f t="shared" si="10"/>
        <v>0.005438984366305153</v>
      </c>
      <c r="AM59" s="56">
        <v>10540784</v>
      </c>
      <c r="AN59" s="33"/>
      <c r="AO59" s="33"/>
      <c r="AP59" s="9">
        <f>SUM(AM59:AO59)</f>
        <v>10540784</v>
      </c>
      <c r="AQ59" s="29">
        <f>AP59/AP$63</f>
        <v>0.006591275116235213</v>
      </c>
      <c r="AR59" s="33">
        <v>7302101</v>
      </c>
      <c r="AS59" s="33"/>
      <c r="AT59" s="33"/>
      <c r="AU59" s="9">
        <f>SUM(AR59:AT59)</f>
        <v>7302101</v>
      </c>
      <c r="AV59" s="29">
        <f>AU59/AU$63</f>
        <v>0.007534062006478432</v>
      </c>
      <c r="AW59" s="9">
        <v>2204500</v>
      </c>
      <c r="AX59" s="9"/>
      <c r="AY59" s="9"/>
      <c r="AZ59" s="9">
        <f>SUM(AW59:AY59)</f>
        <v>2204500</v>
      </c>
      <c r="BA59" s="29">
        <f>AZ59/AZ$63</f>
        <v>0.0047176527218195105</v>
      </c>
      <c r="BB59" s="9">
        <v>590419</v>
      </c>
      <c r="BC59" s="9"/>
      <c r="BD59" s="9"/>
      <c r="BE59" s="9">
        <f>SUM(BB59:BD59)</f>
        <v>590419</v>
      </c>
      <c r="BF59" s="29">
        <f>BE59/BE$63</f>
        <v>0.0012010426871314772</v>
      </c>
      <c r="BG59" s="9">
        <v>2578311</v>
      </c>
      <c r="BH59" s="9"/>
      <c r="BI59" s="9"/>
      <c r="BJ59" s="9">
        <f>SUM(BG59:BI59)</f>
        <v>2578311</v>
      </c>
      <c r="BK59" s="29">
        <f>BJ59/BJ$63</f>
        <v>0.003304995928872033</v>
      </c>
      <c r="BL59" s="9">
        <v>2617042</v>
      </c>
      <c r="BM59" s="9">
        <v>2000000</v>
      </c>
      <c r="BN59" s="9"/>
      <c r="BO59" s="9">
        <f>SUM(BL59:BN59)</f>
        <v>4617042</v>
      </c>
      <c r="BP59" s="29">
        <f>BO59/BO$63</f>
        <v>0.005758087861101408</v>
      </c>
      <c r="BQ59" s="9">
        <v>3428000</v>
      </c>
      <c r="BR59" s="9">
        <v>2520000</v>
      </c>
      <c r="BS59" s="9"/>
      <c r="BT59" s="9">
        <f>SUM(BQ59:BS59)</f>
        <v>5948000</v>
      </c>
      <c r="BU59" s="29">
        <f>BT59/BT$63</f>
        <v>0.009755892720352464</v>
      </c>
      <c r="BV59" s="9">
        <v>465000</v>
      </c>
      <c r="BW59" s="9"/>
      <c r="BX59" s="9"/>
      <c r="BY59" s="9">
        <f t="shared" si="54"/>
        <v>465000</v>
      </c>
      <c r="BZ59" s="29">
        <f t="shared" si="73"/>
        <v>0.0009911311136763764</v>
      </c>
      <c r="CA59" s="9">
        <v>2318400</v>
      </c>
      <c r="CB59" s="9">
        <v>1600000</v>
      </c>
      <c r="CC59" s="9"/>
      <c r="CD59" s="9">
        <f>SUM(CA59:CC59)</f>
        <v>3918400</v>
      </c>
      <c r="CE59" s="29">
        <f>CD59/CD$63</f>
        <v>0.012901255118872749</v>
      </c>
    </row>
    <row r="60" spans="2:83" ht="15">
      <c r="B60" t="s">
        <v>78</v>
      </c>
      <c r="C60" s="27">
        <f t="shared" si="58"/>
        <v>490000</v>
      </c>
      <c r="D60" s="27">
        <f t="shared" si="59"/>
        <v>0</v>
      </c>
      <c r="E60" s="27">
        <f t="shared" si="60"/>
        <v>0</v>
      </c>
      <c r="F60" s="9">
        <f t="shared" si="14"/>
        <v>490000</v>
      </c>
      <c r="G60" s="42">
        <f t="shared" si="15"/>
        <v>48</v>
      </c>
      <c r="H60" s="29">
        <f>F60/F$63</f>
        <v>3.727247440263815E-05</v>
      </c>
      <c r="I60" s="33"/>
      <c r="J60" s="33"/>
      <c r="K60" s="33"/>
      <c r="L60" s="63">
        <f t="shared" si="16"/>
        <v>0</v>
      </c>
      <c r="M60" s="29">
        <f t="shared" si="4"/>
        <v>0</v>
      </c>
      <c r="N60" s="33"/>
      <c r="O60" s="33"/>
      <c r="P60" s="33"/>
      <c r="Q60" s="63">
        <f t="shared" si="5"/>
        <v>0</v>
      </c>
      <c r="R60" s="29">
        <f t="shared" si="6"/>
        <v>0</v>
      </c>
      <c r="S60" s="33"/>
      <c r="T60" s="33"/>
      <c r="U60" s="33"/>
      <c r="V60" s="63"/>
      <c r="W60" s="29"/>
      <c r="X60" s="33"/>
      <c r="Y60" s="33"/>
      <c r="Z60" s="33"/>
      <c r="AA60" s="63"/>
      <c r="AB60" s="29"/>
      <c r="AC60" s="33">
        <v>490000</v>
      </c>
      <c r="AD60" s="33"/>
      <c r="AE60" s="33"/>
      <c r="AF60" s="9">
        <f>SUM(AC60:AE60)</f>
        <v>490000</v>
      </c>
      <c r="AG60" s="29">
        <f t="shared" si="9"/>
        <v>0.0004384959978519495</v>
      </c>
      <c r="AH60" s="33"/>
      <c r="AI60" s="33"/>
      <c r="AJ60" s="33"/>
      <c r="AK60" s="9"/>
      <c r="AL60" s="62"/>
      <c r="AM60" s="56"/>
      <c r="AN60" s="33"/>
      <c r="AO60" s="33"/>
      <c r="AP60" s="9"/>
      <c r="AQ60" s="29"/>
      <c r="AR60" s="33"/>
      <c r="AS60" s="33"/>
      <c r="AT60" s="33"/>
      <c r="AU60" s="9"/>
      <c r="AV60" s="29"/>
      <c r="AW60" s="9"/>
      <c r="AX60" s="9"/>
      <c r="AY60" s="9"/>
      <c r="AZ60" s="9"/>
      <c r="BA60" s="29"/>
      <c r="BB60" s="9"/>
      <c r="BC60" s="9"/>
      <c r="BD60" s="9"/>
      <c r="BE60" s="9"/>
      <c r="BF60" s="29"/>
      <c r="BG60" s="9"/>
      <c r="BH60" s="9"/>
      <c r="BI60" s="9"/>
      <c r="BJ60" s="9"/>
      <c r="BK60" s="29"/>
      <c r="BL60" s="9"/>
      <c r="BM60" s="9"/>
      <c r="BN60" s="9"/>
      <c r="BO60" s="9"/>
      <c r="BP60" s="29"/>
      <c r="BQ60" s="9"/>
      <c r="BR60" s="9"/>
      <c r="BS60" s="9"/>
      <c r="BT60" s="9"/>
      <c r="BU60" s="29"/>
      <c r="BV60" s="9"/>
      <c r="BW60" s="9"/>
      <c r="BX60" s="9"/>
      <c r="BY60" s="9"/>
      <c r="BZ60" s="29"/>
      <c r="CA60" s="9"/>
      <c r="CB60" s="9"/>
      <c r="CC60" s="9"/>
      <c r="CD60" s="9"/>
      <c r="CE60" s="29"/>
    </row>
    <row r="61" spans="2:83" ht="16.5" thickBot="1">
      <c r="B61" s="1"/>
      <c r="C61" s="12"/>
      <c r="D61" s="12"/>
      <c r="E61" s="12"/>
      <c r="F61" s="12"/>
      <c r="G61" s="12"/>
      <c r="H61" s="31"/>
      <c r="I61" s="32"/>
      <c r="J61" s="32"/>
      <c r="K61" s="32"/>
      <c r="L61" s="32"/>
      <c r="M61" s="31"/>
      <c r="N61" s="32"/>
      <c r="O61" s="32"/>
      <c r="P61" s="32"/>
      <c r="Q61" s="32"/>
      <c r="R61" s="31"/>
      <c r="S61" s="32"/>
      <c r="T61" s="32"/>
      <c r="U61" s="32"/>
      <c r="V61" s="32"/>
      <c r="W61" s="31"/>
      <c r="X61" s="32"/>
      <c r="Y61" s="32"/>
      <c r="Z61" s="32"/>
      <c r="AA61" s="32"/>
      <c r="AB61" s="31"/>
      <c r="AC61" s="35"/>
      <c r="AD61" s="35"/>
      <c r="AE61" s="35"/>
      <c r="AF61" s="32"/>
      <c r="AG61" s="31"/>
      <c r="AH61" s="32"/>
      <c r="AI61" s="32"/>
      <c r="AJ61" s="32"/>
      <c r="AK61" s="32"/>
      <c r="AL61" s="32"/>
      <c r="AM61" s="59"/>
      <c r="AN61" s="35"/>
      <c r="AO61" s="35"/>
      <c r="AP61" s="9"/>
      <c r="AQ61" s="31"/>
      <c r="AR61" s="35"/>
      <c r="AS61" s="35"/>
      <c r="AT61" s="35"/>
      <c r="AU61" s="9"/>
      <c r="AV61" s="31"/>
      <c r="AW61" s="9"/>
      <c r="AX61" s="9"/>
      <c r="AY61" s="9"/>
      <c r="AZ61" s="9"/>
      <c r="BA61" s="31"/>
      <c r="BB61" s="9"/>
      <c r="BC61" s="9"/>
      <c r="BD61" s="9"/>
      <c r="BE61" s="9"/>
      <c r="BF61" s="31"/>
      <c r="BK61" s="31"/>
      <c r="BP61" s="31"/>
      <c r="BU61" s="31"/>
      <c r="BZ61" s="31"/>
      <c r="CE61" s="31"/>
    </row>
    <row r="62" spans="2:83" ht="16.5" thickTop="1">
      <c r="B62" s="13"/>
      <c r="C62" s="14"/>
      <c r="D62" s="14"/>
      <c r="E62" s="14"/>
      <c r="F62" s="14" t="s">
        <v>8</v>
      </c>
      <c r="G62" s="14"/>
      <c r="H62" s="15"/>
      <c r="I62" s="24"/>
      <c r="J62" s="24"/>
      <c r="K62" s="24"/>
      <c r="L62" s="24"/>
      <c r="M62" s="15"/>
      <c r="N62" s="24"/>
      <c r="O62" s="24"/>
      <c r="P62" s="24"/>
      <c r="Q62" s="24"/>
      <c r="R62" s="15"/>
      <c r="S62" s="24"/>
      <c r="T62" s="24"/>
      <c r="U62" s="24"/>
      <c r="V62" s="24"/>
      <c r="W62" s="15"/>
      <c r="X62" s="24"/>
      <c r="Y62" s="24"/>
      <c r="Z62" s="24"/>
      <c r="AA62" s="24"/>
      <c r="AB62" s="15"/>
      <c r="AC62" s="24"/>
      <c r="AD62" s="24"/>
      <c r="AE62" s="24"/>
      <c r="AF62" s="24"/>
      <c r="AG62" s="15"/>
      <c r="AH62" s="24"/>
      <c r="AI62" s="24"/>
      <c r="AJ62" s="24"/>
      <c r="AK62" s="24"/>
      <c r="AL62" s="15"/>
      <c r="AM62" s="24"/>
      <c r="AN62" s="24"/>
      <c r="AO62" s="24"/>
      <c r="AP62" s="22"/>
      <c r="AQ62" s="15"/>
      <c r="AR62" s="24"/>
      <c r="AS62" s="24"/>
      <c r="AT62" s="24"/>
      <c r="AU62" s="22"/>
      <c r="AV62" s="15"/>
      <c r="AW62" s="22"/>
      <c r="AX62" s="22"/>
      <c r="AY62" s="22"/>
      <c r="AZ62" s="22"/>
      <c r="BA62" s="15"/>
      <c r="BB62" s="22"/>
      <c r="BC62" s="22"/>
      <c r="BD62" s="22"/>
      <c r="BE62" s="22"/>
      <c r="BF62" s="15"/>
      <c r="BG62" s="22"/>
      <c r="BH62" s="22"/>
      <c r="BI62" s="22"/>
      <c r="BJ62" s="22"/>
      <c r="BK62" s="15"/>
      <c r="BL62" s="22"/>
      <c r="BM62" s="22"/>
      <c r="BN62" s="22"/>
      <c r="BO62" s="22"/>
      <c r="BP62" s="15"/>
      <c r="BQ62" s="22"/>
      <c r="BR62" s="22"/>
      <c r="BS62" s="24"/>
      <c r="BT62" s="22"/>
      <c r="BU62" s="15"/>
      <c r="BV62" s="14"/>
      <c r="BW62" s="14"/>
      <c r="BX62" s="14"/>
      <c r="BY62" s="14"/>
      <c r="BZ62" s="15"/>
      <c r="CA62" s="24"/>
      <c r="CB62" s="24"/>
      <c r="CC62" s="22" t="s">
        <v>8</v>
      </c>
      <c r="CD62" s="22"/>
      <c r="CE62" s="15"/>
    </row>
    <row r="63" spans="2:83" ht="15">
      <c r="B63" s="16" t="s">
        <v>9</v>
      </c>
      <c r="C63" s="8">
        <f>SUM(C11:C62)</f>
        <v>7332693123</v>
      </c>
      <c r="D63" s="8">
        <f>SUM(D11:D62)</f>
        <v>4956523384</v>
      </c>
      <c r="E63" s="8">
        <f>SUM(E11:E62)</f>
        <v>857214146</v>
      </c>
      <c r="F63" s="8">
        <f>SUM(F11:F62)</f>
        <v>13146430653</v>
      </c>
      <c r="G63" s="8"/>
      <c r="H63" s="17">
        <f aca="true" t="shared" si="74" ref="H63:R63">SUM(H11:H62)</f>
        <v>1</v>
      </c>
      <c r="I63" s="61">
        <f t="shared" si="74"/>
        <v>650473986</v>
      </c>
      <c r="J63" s="8">
        <f t="shared" si="74"/>
        <v>665849832</v>
      </c>
      <c r="K63" s="8">
        <f t="shared" si="74"/>
        <v>32219002</v>
      </c>
      <c r="L63" s="8">
        <f t="shared" si="74"/>
        <v>1348542820</v>
      </c>
      <c r="M63" s="17">
        <f t="shared" si="74"/>
        <v>0.9999999999999998</v>
      </c>
      <c r="N63" s="61">
        <f t="shared" si="74"/>
        <v>560877348</v>
      </c>
      <c r="O63" s="8">
        <f t="shared" si="74"/>
        <v>394137788</v>
      </c>
      <c r="P63" s="8">
        <f t="shared" si="74"/>
        <v>10757778</v>
      </c>
      <c r="Q63" s="8">
        <f t="shared" si="74"/>
        <v>965772914</v>
      </c>
      <c r="R63" s="17">
        <f t="shared" si="74"/>
        <v>1</v>
      </c>
      <c r="S63" s="61">
        <f aca="true" t="shared" si="75" ref="S63:AA63">SUM(S11:S62)</f>
        <v>659771413</v>
      </c>
      <c r="T63" s="8">
        <f t="shared" si="75"/>
        <v>285232904</v>
      </c>
      <c r="U63" s="8">
        <f t="shared" si="75"/>
        <v>35892180</v>
      </c>
      <c r="V63" s="8">
        <f t="shared" si="75"/>
        <v>980896497</v>
      </c>
      <c r="W63" s="17">
        <f t="shared" si="75"/>
        <v>1.0000000000000002</v>
      </c>
      <c r="X63" s="61">
        <f t="shared" si="75"/>
        <v>599485306</v>
      </c>
      <c r="Y63" s="8">
        <f t="shared" si="75"/>
        <v>293839583</v>
      </c>
      <c r="Z63" s="8">
        <f t="shared" si="75"/>
        <v>115238301</v>
      </c>
      <c r="AA63" s="8">
        <f t="shared" si="75"/>
        <v>1008563190</v>
      </c>
      <c r="AB63" s="17">
        <f aca="true" t="shared" si="76" ref="AB63:AL63">SUM(AB11:AB62)</f>
        <v>0.9999999999999999</v>
      </c>
      <c r="AC63" s="61">
        <f t="shared" si="76"/>
        <v>689795560</v>
      </c>
      <c r="AD63" s="8">
        <f t="shared" si="76"/>
        <v>383713425</v>
      </c>
      <c r="AE63" s="8">
        <f t="shared" si="76"/>
        <v>43947052</v>
      </c>
      <c r="AF63" s="8">
        <f t="shared" si="76"/>
        <v>1117456037</v>
      </c>
      <c r="AG63" s="17">
        <f t="shared" si="76"/>
        <v>1</v>
      </c>
      <c r="AH63" s="61">
        <f t="shared" si="76"/>
        <v>633098543</v>
      </c>
      <c r="AI63" s="8">
        <f t="shared" si="76"/>
        <v>532057510</v>
      </c>
      <c r="AJ63" s="8">
        <f t="shared" si="76"/>
        <v>68225319</v>
      </c>
      <c r="AK63" s="8">
        <f t="shared" si="76"/>
        <v>1233381372</v>
      </c>
      <c r="AL63" s="17">
        <f t="shared" si="76"/>
        <v>1.0000000000000002</v>
      </c>
      <c r="AM63" s="61">
        <f aca="true" t="shared" si="77" ref="AM63:AV63">SUM(AM11:AM62)</f>
        <v>864024533</v>
      </c>
      <c r="AN63" s="8">
        <f t="shared" si="77"/>
        <v>708393345</v>
      </c>
      <c r="AO63" s="8">
        <f t="shared" si="77"/>
        <v>26784676</v>
      </c>
      <c r="AP63" s="8">
        <f t="shared" si="77"/>
        <v>1599202554</v>
      </c>
      <c r="AQ63" s="17">
        <f t="shared" si="77"/>
        <v>1.0000000000000002</v>
      </c>
      <c r="AR63" s="8">
        <f t="shared" si="77"/>
        <v>572958167</v>
      </c>
      <c r="AS63" s="8">
        <f t="shared" si="77"/>
        <v>384409094</v>
      </c>
      <c r="AT63" s="8">
        <f t="shared" si="77"/>
        <v>11844433</v>
      </c>
      <c r="AU63" s="8">
        <f t="shared" si="77"/>
        <v>969211694</v>
      </c>
      <c r="AV63" s="17">
        <f t="shared" si="77"/>
        <v>1</v>
      </c>
      <c r="AW63" s="8">
        <f aca="true" t="shared" si="78" ref="AW63:BF63">SUM(AW11:AW62)</f>
        <v>223297072</v>
      </c>
      <c r="AX63" s="8">
        <f t="shared" si="78"/>
        <v>243861452</v>
      </c>
      <c r="AY63" s="8">
        <f t="shared" si="78"/>
        <v>128945</v>
      </c>
      <c r="AZ63" s="8">
        <f t="shared" si="78"/>
        <v>467287469</v>
      </c>
      <c r="BA63" s="17">
        <f t="shared" si="78"/>
        <v>1.0000000000000002</v>
      </c>
      <c r="BB63" s="8">
        <f t="shared" si="78"/>
        <v>257868394</v>
      </c>
      <c r="BC63" s="8">
        <f t="shared" si="78"/>
        <v>185354823</v>
      </c>
      <c r="BD63" s="8">
        <f t="shared" si="78"/>
        <v>48365472</v>
      </c>
      <c r="BE63" s="8">
        <f t="shared" si="78"/>
        <v>491588689</v>
      </c>
      <c r="BF63" s="17">
        <f t="shared" si="78"/>
        <v>1.0000000000000002</v>
      </c>
      <c r="BG63" s="8">
        <f aca="true" t="shared" si="79" ref="BG63:CE63">SUM(BG11:BG59)</f>
        <v>344610829</v>
      </c>
      <c r="BH63" s="8">
        <f t="shared" si="79"/>
        <v>324196993</v>
      </c>
      <c r="BI63" s="8">
        <f t="shared" si="79"/>
        <v>111317496</v>
      </c>
      <c r="BJ63" s="8">
        <f t="shared" si="79"/>
        <v>780125318</v>
      </c>
      <c r="BK63" s="17">
        <f t="shared" si="79"/>
        <v>1.0000000000000002</v>
      </c>
      <c r="BL63" s="8">
        <f t="shared" si="79"/>
        <v>484144778</v>
      </c>
      <c r="BM63" s="8">
        <f t="shared" si="79"/>
        <v>200301798</v>
      </c>
      <c r="BN63" s="8">
        <f t="shared" si="79"/>
        <v>117389400</v>
      </c>
      <c r="BO63" s="8">
        <f t="shared" si="79"/>
        <v>801835976</v>
      </c>
      <c r="BP63" s="17">
        <f t="shared" si="79"/>
        <v>1</v>
      </c>
      <c r="BQ63" s="8">
        <f t="shared" si="79"/>
        <v>316956757</v>
      </c>
      <c r="BR63" s="8">
        <f t="shared" si="79"/>
        <v>183178044</v>
      </c>
      <c r="BS63" s="8">
        <f t="shared" si="79"/>
        <v>109548000</v>
      </c>
      <c r="BT63" s="8">
        <f t="shared" si="79"/>
        <v>609682801</v>
      </c>
      <c r="BU63" s="17">
        <f t="shared" si="79"/>
        <v>1</v>
      </c>
      <c r="BV63" s="8">
        <f t="shared" si="79"/>
        <v>298391247</v>
      </c>
      <c r="BW63" s="8">
        <f t="shared" si="79"/>
        <v>146857553</v>
      </c>
      <c r="BX63" s="8">
        <f t="shared" si="79"/>
        <v>23912135</v>
      </c>
      <c r="BY63" s="8">
        <f t="shared" si="79"/>
        <v>469160935</v>
      </c>
      <c r="BZ63" s="17">
        <f t="shared" si="79"/>
        <v>0.9999999999999998</v>
      </c>
      <c r="CA63" s="8">
        <f t="shared" si="79"/>
        <v>176939190</v>
      </c>
      <c r="CB63" s="8">
        <f t="shared" si="79"/>
        <v>25139240</v>
      </c>
      <c r="CC63" s="8">
        <f t="shared" si="79"/>
        <v>101643957</v>
      </c>
      <c r="CD63" s="8">
        <f t="shared" si="79"/>
        <v>303722387</v>
      </c>
      <c r="CE63" s="17">
        <f t="shared" si="79"/>
        <v>1.0000000000000002</v>
      </c>
    </row>
    <row r="64" spans="2:83" ht="16.5" thickBot="1">
      <c r="B64" s="18"/>
      <c r="C64" s="19"/>
      <c r="D64" s="19"/>
      <c r="E64" s="19"/>
      <c r="F64" s="20"/>
      <c r="G64" s="20"/>
      <c r="H64" s="21"/>
      <c r="I64" s="23"/>
      <c r="J64" s="23"/>
      <c r="K64" s="23"/>
      <c r="L64" s="23"/>
      <c r="M64" s="21"/>
      <c r="N64" s="23"/>
      <c r="O64" s="23"/>
      <c r="P64" s="23"/>
      <c r="Q64" s="23"/>
      <c r="R64" s="21"/>
      <c r="S64" s="23"/>
      <c r="T64" s="23"/>
      <c r="U64" s="23"/>
      <c r="V64" s="23"/>
      <c r="W64" s="21"/>
      <c r="X64" s="23"/>
      <c r="Y64" s="23"/>
      <c r="Z64" s="23"/>
      <c r="AA64" s="23"/>
      <c r="AB64" s="21"/>
      <c r="AC64" s="23"/>
      <c r="AD64" s="23"/>
      <c r="AE64" s="23"/>
      <c r="AF64" s="23"/>
      <c r="AG64" s="21"/>
      <c r="AH64" s="23"/>
      <c r="AI64" s="23"/>
      <c r="AJ64" s="23"/>
      <c r="AK64" s="23"/>
      <c r="AL64" s="21"/>
      <c r="AM64" s="23"/>
      <c r="AN64" s="23"/>
      <c r="AO64" s="23"/>
      <c r="AP64" s="23"/>
      <c r="AQ64" s="21"/>
      <c r="AR64" s="23"/>
      <c r="AS64" s="23"/>
      <c r="AT64" s="23"/>
      <c r="AU64" s="23"/>
      <c r="AV64" s="21"/>
      <c r="AW64" s="23"/>
      <c r="AX64" s="23"/>
      <c r="AY64" s="23"/>
      <c r="AZ64" s="23"/>
      <c r="BA64" s="21"/>
      <c r="BB64" s="23"/>
      <c r="BC64" s="23"/>
      <c r="BD64" s="23"/>
      <c r="BE64" s="23"/>
      <c r="BF64" s="21"/>
      <c r="BG64" s="23"/>
      <c r="BH64" s="23"/>
      <c r="BI64" s="23"/>
      <c r="BJ64" s="23"/>
      <c r="BK64" s="21"/>
      <c r="BL64" s="23"/>
      <c r="BM64" s="23"/>
      <c r="BN64" s="23"/>
      <c r="BO64" s="23"/>
      <c r="BP64" s="21"/>
      <c r="BQ64" s="23"/>
      <c r="BR64" s="23"/>
      <c r="BS64" s="23"/>
      <c r="BT64" s="23"/>
      <c r="BU64" s="21"/>
      <c r="BV64" s="20"/>
      <c r="BW64" s="20"/>
      <c r="BX64" s="20"/>
      <c r="BY64" s="20"/>
      <c r="BZ64" s="21"/>
      <c r="CA64" s="25"/>
      <c r="CB64" s="25"/>
      <c r="CC64" s="25"/>
      <c r="CD64" s="25"/>
      <c r="CE64" s="21"/>
    </row>
    <row r="65" spans="2:7" ht="16.5" thickTop="1">
      <c r="B65" s="1"/>
      <c r="C65" s="1"/>
      <c r="D65" s="1"/>
      <c r="E65" s="1"/>
      <c r="F65" s="12"/>
      <c r="G65" s="12"/>
    </row>
    <row r="66" spans="3:7" ht="15.75">
      <c r="C66" s="1"/>
      <c r="D66" s="1"/>
      <c r="E66" s="1"/>
      <c r="F66" s="12"/>
      <c r="G66" s="12"/>
    </row>
    <row r="67" spans="3:7" ht="15.75">
      <c r="C67" s="1" t="s">
        <v>74</v>
      </c>
      <c r="D67" s="1"/>
      <c r="E67" s="1"/>
      <c r="F67" s="12"/>
      <c r="G67" s="12"/>
    </row>
    <row r="68" spans="3:7" ht="15.75">
      <c r="C68" s="1" t="s">
        <v>74</v>
      </c>
      <c r="D68" s="1"/>
      <c r="E68" s="1"/>
      <c r="F68" s="12"/>
      <c r="G68" s="12"/>
    </row>
    <row r="69" spans="3:7" ht="15.75">
      <c r="C69" s="1"/>
      <c r="D69" s="1"/>
      <c r="E69" s="1"/>
      <c r="F69" s="12"/>
      <c r="G69" s="12"/>
    </row>
    <row r="70" spans="3:57" ht="15.75">
      <c r="C70" s="1"/>
      <c r="D70" s="1"/>
      <c r="E70" s="1"/>
      <c r="F70" s="1"/>
      <c r="G70" s="1"/>
      <c r="BB70" s="1"/>
      <c r="BC70" s="1"/>
      <c r="BD70" s="1"/>
      <c r="BE70" s="1"/>
    </row>
    <row r="71" spans="2:7" ht="15.75">
      <c r="B71" s="1"/>
      <c r="C71" s="1"/>
      <c r="D71" s="1"/>
      <c r="E71" s="1"/>
      <c r="F71" s="1"/>
      <c r="G71" s="1"/>
    </row>
  </sheetData>
  <mergeCells count="9">
    <mergeCell ref="CA1:CE1"/>
    <mergeCell ref="Y1:Z1"/>
    <mergeCell ref="AN1:AO1"/>
    <mergeCell ref="BC1:BD1"/>
    <mergeCell ref="BR1:BS1"/>
    <mergeCell ref="CA3:CE3"/>
    <mergeCell ref="CA4:CE4"/>
    <mergeCell ref="C3:R4"/>
    <mergeCell ref="I5:M5"/>
  </mergeCells>
  <printOptions horizontalCentered="1" verticalCentered="1"/>
  <pageMargins left="0.4" right="0.4" top="0.5" bottom="0.25" header="0.5" footer="0.5"/>
  <pageSetup horizontalDpi="300" verticalDpi="300" orientation="landscape" scale="49" r:id="rId1"/>
  <rowBreaks count="8" manualBreakCount="8">
    <brk id="68" min="2" max="41" man="1"/>
    <brk id="129" max="65535" man="1"/>
    <brk id="184" max="65535" man="1"/>
    <brk id="238" max="65535" man="1"/>
    <brk id="292" max="65535" man="1"/>
    <brk id="346" max="65535" man="1"/>
    <brk id="400" max="65535" man="1"/>
    <brk id="45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Thipakorn.Souvandara</cp:lastModifiedBy>
  <cp:lastPrinted>2007-07-18T19:02:05Z</cp:lastPrinted>
  <dcterms:created xsi:type="dcterms:W3CDTF">1998-12-07T20:16:08Z</dcterms:created>
  <dcterms:modified xsi:type="dcterms:W3CDTF">2007-07-18T19:02:50Z</dcterms:modified>
  <cp:category/>
  <cp:version/>
  <cp:contentType/>
  <cp:contentStatus/>
</cp:coreProperties>
</file>