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380" windowHeight="62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<sst xmlns="http://schemas.openxmlformats.org/spreadsheetml/2006/main" count="1257" uniqueCount="262">
  <si>
    <t>FISCAL YEAR 2002 SPREADSHEET FOR SMALL, RURAL SCHOOL ACHIEVEMENT PROGRAM</t>
  </si>
  <si>
    <t>Maine public school districts</t>
  </si>
  <si>
    <t>ALLOCATION FORMULA:
$20,000 PLUS the number of students in average daily attendance (ADA) above 50, multiplied by $100 (UP TO a maximum amount of $60,000) MINUS the sum of the allocations in the fiscal year 2001 for: Title II- Eisenhower Program; Title IV- Safe and Drug Free Schools; Title VI- Innovative Programs; Class-Size Reduction Program (column 19). 
In addition, this amount could be ratably reduced or increased depending upon the amount appropriated for the program by Congress and the amounts districts are entitled to.</t>
  </si>
  <si>
    <t>LEAs ELIGIBLE  FOR THE SMALL RURAL SCHOOL ACHIEVEMENT PROGRAM</t>
  </si>
  <si>
    <t>NCES LEA ID</t>
  </si>
  <si>
    <t>State ID</t>
  </si>
  <si>
    <t>District Name</t>
  </si>
  <si>
    <t>Mailing Address</t>
  </si>
  <si>
    <t>City</t>
  </si>
  <si>
    <t>Zip Code</t>
  </si>
  <si>
    <t>Zip +4</t>
  </si>
  <si>
    <t>Telephone</t>
  </si>
  <si>
    <t>Locale codes of schools in the LEA</t>
  </si>
  <si>
    <t>Does each school have a locale code of 7 or 8? (YES/NO)</t>
  </si>
  <si>
    <t>Is the LEA defined as rural by the State? (YES/NO/NA)</t>
  </si>
  <si>
    <t xml:space="preserve">
Average Daily Attendance</t>
  </si>
  <si>
    <t>Is county population density less than 10 persons/sq. mile (YES/NO/NA)</t>
  </si>
  <si>
    <t>Is LEA eligible for SRSA Program Grant? (YES/NO)</t>
  </si>
  <si>
    <t>Does SRSA-eligible LEA intend to participate? (YES/NO/NA)</t>
  </si>
  <si>
    <t>Percentage of children from families below poverty line</t>
  </si>
  <si>
    <t>Does LEA meet low-income poverty requirement? (YES/NO)</t>
  </si>
  <si>
    <t>Does each school in LEA have locale code of 6,7, or 8?</t>
  </si>
  <si>
    <t>Is LEA eligible for Rural and Low-Income School grant? (YES/NO)</t>
  </si>
  <si>
    <t>FY 2001 Title II allocation amount</t>
  </si>
  <si>
    <t>FY 2001 Title IV allocation amount</t>
  </si>
  <si>
    <t>FY 2001 Title VI allocation amount</t>
  </si>
  <si>
    <t>FY 2001 Class Size Reduction allocation amount</t>
  </si>
  <si>
    <t>Sum of allocations in FY 2001
for applicable programs</t>
  </si>
  <si>
    <t>SRSA Rural Check</t>
  </si>
  <si>
    <t>SRSA Size Check</t>
  </si>
  <si>
    <t>SRSA eligible</t>
  </si>
  <si>
    <t>SRSA YES check</t>
  </si>
  <si>
    <t>RLISP poverty check</t>
  </si>
  <si>
    <t>RLISP locale code</t>
  </si>
  <si>
    <t>Initial RSLIP eligible</t>
  </si>
  <si>
    <t>SRSA eligible instead</t>
  </si>
  <si>
    <t>RLISP eligible</t>
  </si>
  <si>
    <t>Double program</t>
  </si>
  <si>
    <t>Check on SRSA YES</t>
  </si>
  <si>
    <t>Check on RLISP YES</t>
  </si>
  <si>
    <t>20% check</t>
  </si>
  <si>
    <t>BRIDGEWATER</t>
  </si>
  <si>
    <t>PO BOX 205</t>
  </si>
  <si>
    <t>YES</t>
  </si>
  <si>
    <t>N/A</t>
  </si>
  <si>
    <t>NO</t>
  </si>
  <si>
    <t>FAYETTE</t>
  </si>
  <si>
    <t>RR 2 BOX 1320</t>
  </si>
  <si>
    <t>KENTS HILL</t>
  </si>
  <si>
    <t>LONG ISLAND</t>
  </si>
  <si>
    <t>53 PINE RIDGE ROAD</t>
  </si>
  <si>
    <t>DAMARISCOTTA</t>
  </si>
  <si>
    <t>ACTON</t>
  </si>
  <si>
    <t>700 MILTON MILLS ROAD</t>
  </si>
  <si>
    <t>ALEXANDER</t>
  </si>
  <si>
    <t>CALAIS CITY BLDG 5 CHURCH ST</t>
  </si>
  <si>
    <t>CALAIS</t>
  </si>
  <si>
    <t>ALTON</t>
  </si>
  <si>
    <t>50 MAIN ST PO BOX 299</t>
  </si>
  <si>
    <t>MILFORD</t>
  </si>
  <si>
    <t>AIRLINE CSD     AURORA</t>
  </si>
  <si>
    <t>202 KIDDER HILL ROAD</t>
  </si>
  <si>
    <t>HOLDEN</t>
  </si>
  <si>
    <t>APPLETON</t>
  </si>
  <si>
    <t>445 CAMDEN ROAD</t>
  </si>
  <si>
    <t>HOPE</t>
  </si>
  <si>
    <t>BAILEYVILLE</t>
  </si>
  <si>
    <t>MUNIC BLDG PO BOX 580</t>
  </si>
  <si>
    <t>BAR HARBOR</t>
  </si>
  <si>
    <t>EAGLE LAKE RD PO BOX 60</t>
  </si>
  <si>
    <t>MOUNT DESERT</t>
  </si>
  <si>
    <t>BEALS</t>
  </si>
  <si>
    <t>PO BOX 309</t>
  </si>
  <si>
    <t>JONESPORT</t>
  </si>
  <si>
    <t>BLUE HILL</t>
  </si>
  <si>
    <t>PO BOX 630</t>
  </si>
  <si>
    <t>BRADLEY</t>
  </si>
  <si>
    <t>BRISTOL</t>
  </si>
  <si>
    <t>PINE GROVE PLZ PO BOX 907</t>
  </si>
  <si>
    <t>BROOKLIN</t>
  </si>
  <si>
    <t>PO BOX 10</t>
  </si>
  <si>
    <t>SUNSET</t>
  </si>
  <si>
    <t>BROOKSVILLE</t>
  </si>
  <si>
    <t>CASTINE</t>
  </si>
  <si>
    <t>CASWELL</t>
  </si>
  <si>
    <t>HC 62 BOX 40C</t>
  </si>
  <si>
    <t>LIMESTONE</t>
  </si>
  <si>
    <t>CHARLOTTE</t>
  </si>
  <si>
    <t>102 HIGH STREET</t>
  </si>
  <si>
    <t>EASTPORT</t>
  </si>
  <si>
    <t>CHELSEA</t>
  </si>
  <si>
    <t>69 AUGUSTA ROAD</t>
  </si>
  <si>
    <t>WHITEFIELD</t>
  </si>
  <si>
    <t>CRANBERRY ISLES</t>
  </si>
  <si>
    <t>DAYTON</t>
  </si>
  <si>
    <t>56 INDUSTRIAL PARK RD STE 2</t>
  </si>
  <si>
    <t>SACO</t>
  </si>
  <si>
    <t>DEDHAM</t>
  </si>
  <si>
    <t>DEER I-STON CSD STONINGTON</t>
  </si>
  <si>
    <t>DRESDEN</t>
  </si>
  <si>
    <t>86 CEDAR GROVE ROAD</t>
  </si>
  <si>
    <t>EAST MILLINOCKET</t>
  </si>
  <si>
    <t>45 NORTH ST STE 2</t>
  </si>
  <si>
    <t>EASTON</t>
  </si>
  <si>
    <t>BANGOR RD PO BOX 126</t>
  </si>
  <si>
    <t>EAST RANGE CSD  TOPSFIELD</t>
  </si>
  <si>
    <t>RR 1 BOX 50</t>
  </si>
  <si>
    <t>DANFORTH</t>
  </si>
  <si>
    <t>EDGECOMB</t>
  </si>
  <si>
    <t>61 ATLANTIC AVENUE</t>
  </si>
  <si>
    <t>BOOTHBAY HBR.</t>
  </si>
  <si>
    <t>FLANDR BAY CSD  SULLIVAN</t>
  </si>
  <si>
    <t>HC 32 BOX 50 STE #3</t>
  </si>
  <si>
    <t>SULLIVAN</t>
  </si>
  <si>
    <t>GEORGETOWN</t>
  </si>
  <si>
    <t>RR 1 BOX 847B</t>
  </si>
  <si>
    <t>WEST BATH</t>
  </si>
  <si>
    <t>GLENBURN</t>
  </si>
  <si>
    <t>983 HUDSON ROAD</t>
  </si>
  <si>
    <t>GOULDSBORO</t>
  </si>
  <si>
    <t>GR SLT BAY CSD  DAMARISCOTTA</t>
  </si>
  <si>
    <t>GREENBUSH</t>
  </si>
  <si>
    <t>GREENVILLE</t>
  </si>
  <si>
    <t>PO BOX 100</t>
  </si>
  <si>
    <t>HANCOCK</t>
  </si>
  <si>
    <t>443 MAIN STREET</t>
  </si>
  <si>
    <t>ELLSWORTH</t>
  </si>
  <si>
    <t>HARMONY</t>
  </si>
  <si>
    <t>MAIN ST PO BOX 100</t>
  </si>
  <si>
    <t>ISLE AU HAUT</t>
  </si>
  <si>
    <t>ISLESBORO</t>
  </si>
  <si>
    <t>PO BOX 118</t>
  </si>
  <si>
    <t>JEFFERSON</t>
  </si>
  <si>
    <t>JONESBORO</t>
  </si>
  <si>
    <t>P.O BOX 277</t>
  </si>
  <si>
    <t>MACHIAS</t>
  </si>
  <si>
    <t>LAMOINE</t>
  </si>
  <si>
    <t>275 MAIN STREET</t>
  </si>
  <si>
    <t>LINCOLNVILLE</t>
  </si>
  <si>
    <t>FRENCHBORO</t>
  </si>
  <si>
    <t>MANCHESTER</t>
  </si>
  <si>
    <t>13 WINTHROP ROAD</t>
  </si>
  <si>
    <t>READFIELD</t>
  </si>
  <si>
    <t>MECHANIC FALLS</t>
  </si>
  <si>
    <t>24 ELM STREET</t>
  </si>
  <si>
    <t>MEDWAY</t>
  </si>
  <si>
    <t>MINOT</t>
  </si>
  <si>
    <t>MONHEGAN PLT</t>
  </si>
  <si>
    <t>MOOSABEC CSD    JONESPORT</t>
  </si>
  <si>
    <t>MOUNT VERNON</t>
  </si>
  <si>
    <t>NEW SWEDEN</t>
  </si>
  <si>
    <t>843 WOODLAND CTR RD STE 3</t>
  </si>
  <si>
    <t>WOODLAND (AROOS)</t>
  </si>
  <si>
    <t>NOBLEBORO</t>
  </si>
  <si>
    <t>ORLAND</t>
  </si>
  <si>
    <t>PO DRAWER V</t>
  </si>
  <si>
    <t>BUCKSPORT</t>
  </si>
  <si>
    <t>ORRINGTON</t>
  </si>
  <si>
    <t>OTIS</t>
  </si>
  <si>
    <t>PALERMO</t>
  </si>
  <si>
    <t>PEMBROKE</t>
  </si>
  <si>
    <t>PENOBSCOT</t>
  </si>
  <si>
    <t>PERRY</t>
  </si>
  <si>
    <t>PERU</t>
  </si>
  <si>
    <t>30 MAIN STREET</t>
  </si>
  <si>
    <t>PHIPPSBURG</t>
  </si>
  <si>
    <t>PRINCETON</t>
  </si>
  <si>
    <t>RANGELEY</t>
  </si>
  <si>
    <t>PO BOX 97</t>
  </si>
  <si>
    <t>RAYMOND</t>
  </si>
  <si>
    <t>423 WEBB'S MILLS ROAD</t>
  </si>
  <si>
    <t>REED PLT</t>
  </si>
  <si>
    <t>RR 1 BOX 4218</t>
  </si>
  <si>
    <t>LEE</t>
  </si>
  <si>
    <t>ROBBINSTON</t>
  </si>
  <si>
    <t>S.A.D. 12       JACKMAN</t>
  </si>
  <si>
    <t>PO BOX 239</t>
  </si>
  <si>
    <t>JACKMAN</t>
  </si>
  <si>
    <t>S.A.D. 13       BINGHAM</t>
  </si>
  <si>
    <t>PO BOX 649</t>
  </si>
  <si>
    <t>BINGHAM</t>
  </si>
  <si>
    <t>S.A.D. 14       DANFORTH</t>
  </si>
  <si>
    <t>S.A.D. 19       LUBEC</t>
  </si>
  <si>
    <t>20 SOUTH STREET</t>
  </si>
  <si>
    <t>LUBEC</t>
  </si>
  <si>
    <t>S.A.D. 24       VAN BUREN</t>
  </si>
  <si>
    <t>319 MAIN STREET</t>
  </si>
  <si>
    <t>VAN BUREN</t>
  </si>
  <si>
    <t>S.A.D. 25       SHERMAN</t>
  </si>
  <si>
    <t>PO BOX 20</t>
  </si>
  <si>
    <t>SHERMAN STATION</t>
  </si>
  <si>
    <t>7,N</t>
  </si>
  <si>
    <t>S.A.D. 26       EASTBROOK</t>
  </si>
  <si>
    <t>S.A.D. 30       LEE</t>
  </si>
  <si>
    <t>S.A.D. 32       ASHLAND</t>
  </si>
  <si>
    <t>46 HAYWARD ST PO BOX 289</t>
  </si>
  <si>
    <t>ASHLAND</t>
  </si>
  <si>
    <t>S.A.D. 33       ST. AGATHA</t>
  </si>
  <si>
    <t>431 US RTE 1 PO BOX 9</t>
  </si>
  <si>
    <t>FRENCHVILLE</t>
  </si>
  <si>
    <t>S.A.D. 38       DIXMONT</t>
  </si>
  <si>
    <t>PO BOX 208</t>
  </si>
  <si>
    <t>CARMEL</t>
  </si>
  <si>
    <t>S.A.D. 39       BUCKFIELD</t>
  </si>
  <si>
    <t>PO BOX 190</t>
  </si>
  <si>
    <t>BUCKFIELD</t>
  </si>
  <si>
    <t>S.A.D. 42       MARS HILL</t>
  </si>
  <si>
    <t>PO BOX 1006</t>
  </si>
  <si>
    <t>MARS HILL</t>
  </si>
  <si>
    <t>S.A.D. 45       WASHBURN</t>
  </si>
  <si>
    <t>PO BOX 507</t>
  </si>
  <si>
    <t>WASHBURN</t>
  </si>
  <si>
    <t>1`798</t>
  </si>
  <si>
    <t>S.A.D. 04       GUILFORD</t>
  </si>
  <si>
    <t>25 CAMPUS DRIVE DROP #2</t>
  </si>
  <si>
    <t>GUILFORD</t>
  </si>
  <si>
    <t>S.A.D. 07       NORTH HAVEN</t>
  </si>
  <si>
    <t>N</t>
  </si>
  <si>
    <t>NORTH HAVEN</t>
  </si>
  <si>
    <t>S.A.D. 08       VINALHAVEN</t>
  </si>
  <si>
    <t>RR 1 BOX 112</t>
  </si>
  <si>
    <t>VINALHAVEN</t>
  </si>
  <si>
    <t>S.A.D. 76       SWANS ISLAND</t>
  </si>
  <si>
    <t>S.A.D. 77       EAST MACHIAS</t>
  </si>
  <si>
    <t>1 FACTORY RD PO BOX 210</t>
  </si>
  <si>
    <t>EAST MACHIAS</t>
  </si>
  <si>
    <t>SCHOODIC CSD    SULLIVAN</t>
  </si>
  <si>
    <t>EDUC IN UNORGANIZED TERRITORIES</t>
  </si>
  <si>
    <t>23 STATE HOUSE STA--DOE</t>
  </si>
  <si>
    <t>AUGUSTA</t>
  </si>
  <si>
    <t>Missing</t>
  </si>
  <si>
    <t>SEDGWICK</t>
  </si>
  <si>
    <t>SHIRLEY</t>
  </si>
  <si>
    <t>SOMERVILLE</t>
  </si>
  <si>
    <t>SOUTH BRISTOL</t>
  </si>
  <si>
    <t xml:space="preserve">YES </t>
  </si>
  <si>
    <t>SOUTHPORT</t>
  </si>
  <si>
    <t>SOUTHWEST HARBOR</t>
  </si>
  <si>
    <t>SO AROOS CSD    DYER BROOK</t>
  </si>
  <si>
    <t>RR 1 BOX 104A</t>
  </si>
  <si>
    <t>ISLAND FALLS</t>
  </si>
  <si>
    <t>STEUBEN</t>
  </si>
  <si>
    <t>STOCKHOLM</t>
  </si>
  <si>
    <t>SURRY</t>
  </si>
  <si>
    <t>TREMONT</t>
  </si>
  <si>
    <t>TRENTON</t>
  </si>
  <si>
    <t>VANCEBORO</t>
  </si>
  <si>
    <t>WALES</t>
  </si>
  <si>
    <t>SABATTUS MALL PO BOX 220</t>
  </si>
  <si>
    <t>SABATTUS</t>
  </si>
  <si>
    <t>WAYNE</t>
  </si>
  <si>
    <t>WESLEY</t>
  </si>
  <si>
    <t>WINDSOR</t>
  </si>
  <si>
    <t>WINTER HARBOR</t>
  </si>
  <si>
    <t>WOODLAND</t>
  </si>
  <si>
    <t>S.A.D. 62       POWNAL</t>
  </si>
  <si>
    <t>POWNAL ELEM ELMWOOD ROAD</t>
  </si>
  <si>
    <t>POWNAL</t>
  </si>
  <si>
    <t xml:space="preserve"> </t>
  </si>
  <si>
    <t>Pleasant Point Indian District</t>
  </si>
  <si>
    <t>Indian Island</t>
  </si>
  <si>
    <t>Indian Township School Committee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</si>
</sst>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000"/>
    <numFmt numFmtId="166" formatCode="0000"/>
    <numFmt numFmtId="167" formatCode="_(* #,##0_);_(* \(#,##0\);_(* &quot;-&quot;??_);_(@_)"/>
    <numFmt numFmtId="168" formatCode="0000000"/>
    <numFmt numFmtId="169" formatCode="00"/>
    <numFmt numFmtId="170" formatCode="0.0"/>
  </numFmts>
  <fonts count="5">
    <font>
      <sz val="10"/>
      <name val="Arial"/>
      <family val="0"/>
    </font>
    <font>
      <b/>
      <sz val="10"/>
      <name val="Arial"/>
      <family val="2"/>
    </font>
    <font>
      <b/>
      <sz val="8"/>
      <name val="Arial"/>
      <family val="2"/>
    </font>
    <font>
      <sz val="8"/>
      <name val="Arial"/>
      <family val="2"/>
    </font>
    <font>
      <b/>
      <sz val="12"/>
      <name val="Arial"/>
      <family val="2"/>
    </font>
  </fonts>
  <fills count="3">
    <fill>
      <patternFill/>
    </fill>
    <fill>
      <patternFill patternType="gray125"/>
    </fill>
    <fill>
      <patternFill patternType="solid">
        <fgColor indexed="22"/>
        <bgColor indexed="64"/>
      </patternFill>
    </fill>
  </fills>
  <borders count="5">
    <border>
      <left/>
      <right/>
      <top/>
      <bottom/>
      <diagonal/>
    </border>
    <border>
      <left>
        <color indexed="63"/>
      </left>
      <right>
        <color indexed="63"/>
      </right>
      <top>
        <color indexed="63"/>
      </top>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border>
    <border>
      <left style="thin">
        <color indexed="55"/>
      </left>
      <right style="thin">
        <color indexed="55"/>
      </right>
      <top>
        <color indexed="63"/>
      </top>
      <bottom style="thin">
        <color indexed="55"/>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1" fillId="0" borderId="0" xfId="0" applyFont="1" applyAlignment="1">
      <alignment/>
    </xf>
    <xf numFmtId="164" fontId="0" fillId="0" borderId="0" xfId="0" applyNumberFormat="1" applyAlignment="1">
      <alignment/>
    </xf>
    <xf numFmtId="165" fontId="0" fillId="0" borderId="0" xfId="0" applyNumberFormat="1" applyAlignment="1">
      <alignment/>
    </xf>
    <xf numFmtId="166" fontId="0" fillId="0" borderId="0" xfId="0" applyNumberFormat="1" applyAlignment="1">
      <alignment/>
    </xf>
    <xf numFmtId="0" fontId="0" fillId="0" borderId="0" xfId="0" applyAlignment="1">
      <alignment horizontal="center"/>
    </xf>
    <xf numFmtId="0" fontId="0" fillId="0" borderId="0" xfId="0" applyAlignment="1" applyProtection="1">
      <alignment horizontal="center"/>
      <protection locked="0"/>
    </xf>
    <xf numFmtId="167" fontId="0" fillId="0" borderId="0" xfId="15" applyNumberFormat="1" applyAlignment="1" applyProtection="1">
      <alignment/>
      <protection locked="0"/>
    </xf>
    <xf numFmtId="0" fontId="0" fillId="0" borderId="0" xfId="0" applyFill="1" applyAlignment="1" applyProtection="1">
      <alignment horizontal="center"/>
      <protection locked="0"/>
    </xf>
    <xf numFmtId="168" fontId="4" fillId="0" borderId="0" xfId="0" applyNumberFormat="1" applyFont="1" applyAlignment="1">
      <alignment vertical="center"/>
    </xf>
    <xf numFmtId="0" fontId="1" fillId="2" borderId="1" xfId="0" applyFont="1" applyFill="1" applyBorder="1" applyAlignment="1">
      <alignment horizontal="left" wrapText="1"/>
    </xf>
    <xf numFmtId="169" fontId="1" fillId="2" borderId="1" xfId="0" applyNumberFormat="1" applyFont="1" applyFill="1" applyBorder="1" applyAlignment="1">
      <alignment horizontal="left" wrapText="1"/>
    </xf>
    <xf numFmtId="0" fontId="1" fillId="2" borderId="1" xfId="0" applyFont="1" applyFill="1" applyBorder="1" applyAlignment="1">
      <alignment horizontal="left" textRotation="90" wrapText="1"/>
    </xf>
    <xf numFmtId="166" fontId="1" fillId="2" borderId="1" xfId="0" applyNumberFormat="1" applyFont="1" applyFill="1" applyBorder="1" applyAlignment="1">
      <alignment horizontal="left" textRotation="90" wrapText="1"/>
    </xf>
    <xf numFmtId="0" fontId="1" fillId="2" borderId="2" xfId="0" applyFont="1" applyFill="1" applyBorder="1" applyAlignment="1">
      <alignment horizontal="left" textRotation="75" wrapText="1"/>
    </xf>
    <xf numFmtId="0" fontId="1" fillId="0" borderId="2" xfId="0" applyFont="1" applyFill="1" applyBorder="1" applyAlignment="1" applyProtection="1">
      <alignment horizontal="left" textRotation="75" wrapText="1"/>
      <protection locked="0"/>
    </xf>
    <xf numFmtId="167" fontId="1" fillId="2" borderId="2" xfId="15" applyNumberFormat="1" applyFont="1" applyFill="1" applyBorder="1" applyAlignment="1" applyProtection="1">
      <alignment horizontal="left" wrapText="1"/>
      <protection locked="0"/>
    </xf>
    <xf numFmtId="0" fontId="1" fillId="0" borderId="2" xfId="0" applyFont="1" applyBorder="1" applyAlignment="1" applyProtection="1">
      <alignment horizontal="left" textRotation="75" wrapText="1"/>
      <protection locked="0"/>
    </xf>
    <xf numFmtId="0" fontId="1" fillId="2" borderId="2" xfId="0" applyFont="1" applyFill="1" applyBorder="1" applyAlignment="1">
      <alignment wrapText="1"/>
    </xf>
    <xf numFmtId="0" fontId="0" fillId="0" borderId="0" xfId="0" applyBorder="1" applyAlignment="1">
      <alignment horizontal="right" textRotation="90"/>
    </xf>
    <xf numFmtId="0" fontId="0" fillId="0" borderId="0" xfId="0" applyBorder="1" applyAlignment="1">
      <alignment horizontal="left" textRotation="90"/>
    </xf>
    <xf numFmtId="0" fontId="1" fillId="2" borderId="3" xfId="0" applyNumberFormat="1" applyFont="1" applyFill="1" applyBorder="1" applyAlignment="1">
      <alignment horizontal="center"/>
    </xf>
    <xf numFmtId="0" fontId="1" fillId="0" borderId="3" xfId="0" applyNumberFormat="1" applyFont="1" applyBorder="1" applyAlignment="1" applyProtection="1">
      <alignment horizontal="center"/>
      <protection locked="0"/>
    </xf>
    <xf numFmtId="0" fontId="1" fillId="2" borderId="3" xfId="0" applyNumberFormat="1" applyFont="1" applyFill="1" applyBorder="1" applyAlignment="1" applyProtection="1">
      <alignment horizontal="center"/>
      <protection locked="0"/>
    </xf>
    <xf numFmtId="0" fontId="1" fillId="0" borderId="3" xfId="0" applyNumberFormat="1" applyFont="1" applyFill="1" applyBorder="1" applyAlignment="1" applyProtection="1">
      <alignment horizontal="center"/>
      <protection locked="0"/>
    </xf>
    <xf numFmtId="0" fontId="1" fillId="2" borderId="2" xfId="0" applyNumberFormat="1" applyFont="1" applyFill="1" applyBorder="1" applyAlignment="1" applyProtection="1">
      <alignment horizontal="center"/>
      <protection locked="0"/>
    </xf>
    <xf numFmtId="0" fontId="1" fillId="0" borderId="0" xfId="0" applyNumberFormat="1" applyFont="1" applyAlignment="1">
      <alignment horizontal="right"/>
    </xf>
    <xf numFmtId="0" fontId="1" fillId="0" borderId="0" xfId="0" applyNumberFormat="1" applyFont="1" applyAlignment="1">
      <alignment horizontal="center"/>
    </xf>
    <xf numFmtId="0" fontId="0" fillId="0" borderId="4" xfId="0" applyBorder="1" applyAlignment="1">
      <alignment/>
    </xf>
    <xf numFmtId="164" fontId="0" fillId="0" borderId="4" xfId="0" applyNumberFormat="1" applyBorder="1" applyAlignment="1">
      <alignment/>
    </xf>
    <xf numFmtId="165" fontId="0" fillId="0" borderId="4" xfId="0" applyNumberFormat="1" applyBorder="1" applyAlignment="1">
      <alignment/>
    </xf>
    <xf numFmtId="166" fontId="0" fillId="0" borderId="4" xfId="0" applyNumberFormat="1" applyBorder="1" applyAlignment="1">
      <alignment/>
    </xf>
    <xf numFmtId="0" fontId="0" fillId="0" borderId="4" xfId="0" applyBorder="1" applyAlignment="1">
      <alignment horizontal="center"/>
    </xf>
    <xf numFmtId="0" fontId="0" fillId="0" borderId="4" xfId="0" applyBorder="1" applyAlignment="1" applyProtection="1">
      <alignment horizontal="center"/>
      <protection locked="0"/>
    </xf>
    <xf numFmtId="167" fontId="0" fillId="0" borderId="4" xfId="15" applyNumberFormat="1" applyBorder="1" applyAlignment="1" applyProtection="1">
      <alignment/>
      <protection locked="0"/>
    </xf>
    <xf numFmtId="0" fontId="0" fillId="0" borderId="4" xfId="0" applyFill="1" applyBorder="1" applyAlignment="1" applyProtection="1">
      <alignment horizontal="center"/>
      <protection locked="0"/>
    </xf>
    <xf numFmtId="170" fontId="0" fillId="0" borderId="4" xfId="0" applyNumberFormat="1" applyBorder="1" applyAlignment="1">
      <alignment horizontal="center"/>
    </xf>
    <xf numFmtId="167" fontId="0" fillId="0" borderId="0" xfId="15" applyNumberFormat="1" applyBorder="1" applyAlignment="1" applyProtection="1">
      <alignment/>
      <protection locked="0"/>
    </xf>
    <xf numFmtId="0" fontId="0" fillId="0" borderId="0" xfId="0" applyAlignment="1">
      <alignment horizontal="right"/>
    </xf>
    <xf numFmtId="0" fontId="0" fillId="0" borderId="2" xfId="0" applyBorder="1" applyAlignment="1">
      <alignment/>
    </xf>
    <xf numFmtId="164" fontId="0" fillId="0" borderId="2" xfId="0" applyNumberFormat="1" applyBorder="1" applyAlignment="1">
      <alignment/>
    </xf>
    <xf numFmtId="165" fontId="0" fillId="0" borderId="2" xfId="0" applyNumberFormat="1" applyBorder="1" applyAlignment="1">
      <alignment/>
    </xf>
    <xf numFmtId="166" fontId="0" fillId="0" borderId="2" xfId="0" applyNumberFormat="1" applyBorder="1" applyAlignment="1">
      <alignment/>
    </xf>
    <xf numFmtId="0" fontId="0" fillId="0" borderId="2" xfId="0" applyBorder="1" applyAlignment="1">
      <alignment horizontal="center"/>
    </xf>
    <xf numFmtId="0" fontId="0" fillId="0" borderId="2" xfId="0" applyBorder="1" applyAlignment="1" applyProtection="1">
      <alignment horizontal="center"/>
      <protection locked="0"/>
    </xf>
    <xf numFmtId="167" fontId="0" fillId="0" borderId="2" xfId="15" applyNumberFormat="1" applyBorder="1" applyAlignment="1" applyProtection="1">
      <alignment/>
      <protection locked="0"/>
    </xf>
    <xf numFmtId="0" fontId="0" fillId="0" borderId="2" xfId="0" applyFill="1" applyBorder="1" applyAlignment="1" applyProtection="1">
      <alignment horizontal="center"/>
      <protection locked="0"/>
    </xf>
    <xf numFmtId="170" fontId="0" fillId="0" borderId="2" xfId="0" applyNumberFormat="1" applyBorder="1" applyAlignment="1">
      <alignment horizontal="center"/>
    </xf>
    <xf numFmtId="167" fontId="0" fillId="0" borderId="2" xfId="15" applyNumberFormat="1" applyFont="1" applyBorder="1" applyAlignment="1" applyProtection="1">
      <alignment/>
      <protection locked="0"/>
    </xf>
    <xf numFmtId="0" fontId="0" fillId="0" borderId="2" xfId="0" applyBorder="1" applyAlignment="1" applyProtection="1">
      <alignment/>
      <protection locked="0"/>
    </xf>
    <xf numFmtId="3" fontId="0" fillId="0" borderId="2" xfId="0" applyNumberFormat="1" applyBorder="1" applyAlignment="1" applyProtection="1">
      <alignment/>
      <protection locked="0"/>
    </xf>
    <xf numFmtId="0" fontId="0" fillId="0" borderId="4" xfId="0" applyBorder="1" applyAlignment="1" applyProtection="1">
      <alignment/>
      <protection locked="0"/>
    </xf>
    <xf numFmtId="0" fontId="0" fillId="0" borderId="2" xfId="0" applyFill="1" applyBorder="1" applyAlignment="1" applyProtection="1">
      <alignment/>
      <protection locked="0"/>
    </xf>
    <xf numFmtId="0" fontId="0" fillId="0" borderId="4" xfId="0" applyFill="1" applyBorder="1" applyAlignment="1" applyProtection="1">
      <alignment/>
      <protection locked="0"/>
    </xf>
    <xf numFmtId="0" fontId="2" fillId="0" borderId="0" xfId="0" applyFont="1" applyAlignment="1">
      <alignment wrapText="1"/>
    </xf>
    <xf numFmtId="0" fontId="3"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K128"/>
  <sheetViews>
    <sheetView tabSelected="1" workbookViewId="0" topLeftCell="A1">
      <selection activeCell="A1" sqref="A1"/>
    </sheetView>
  </sheetViews>
  <sheetFormatPr defaultColWidth="9.140625" defaultRowHeight="12.75"/>
  <cols>
    <col min="3" max="3" width="35.7109375" style="0" bestFit="1" customWidth="1"/>
    <col min="4" max="11" width="0" style="0" hidden="1" customWidth="1"/>
    <col min="12" max="12" width="20.00390625" style="0" customWidth="1"/>
    <col min="13" max="23" width="0" style="0" hidden="1" customWidth="1"/>
    <col min="24" max="24" width="15.00390625" style="0" customWidth="1"/>
    <col min="25" max="37" width="0" style="0" hidden="1" customWidth="1"/>
  </cols>
  <sheetData>
    <row r="1" spans="1:24" ht="12.75" customHeight="1">
      <c r="A1" s="1" t="s">
        <v>0</v>
      </c>
      <c r="B1" s="2"/>
      <c r="F1" s="3"/>
      <c r="G1" s="4"/>
      <c r="I1" s="5"/>
      <c r="J1" s="5"/>
      <c r="K1" s="6"/>
      <c r="L1" s="7"/>
      <c r="M1" s="6"/>
      <c r="N1" s="8"/>
      <c r="O1" s="8"/>
      <c r="P1" s="5"/>
      <c r="Q1" s="5"/>
      <c r="R1" s="5"/>
      <c r="S1" s="8"/>
      <c r="T1" s="7"/>
      <c r="U1" s="7"/>
      <c r="V1" s="7"/>
      <c r="W1" s="7"/>
      <c r="X1" s="7"/>
    </row>
    <row r="2" spans="1:24" ht="12.75" customHeight="1">
      <c r="A2" s="1" t="s">
        <v>1</v>
      </c>
      <c r="B2" s="2"/>
      <c r="F2" s="3"/>
      <c r="G2" s="4"/>
      <c r="I2" s="5"/>
      <c r="J2" s="5"/>
      <c r="K2" s="6"/>
      <c r="L2" s="7"/>
      <c r="M2" s="6"/>
      <c r="N2" s="8"/>
      <c r="O2" s="8"/>
      <c r="P2" s="5"/>
      <c r="Q2" s="5"/>
      <c r="R2" s="5"/>
      <c r="S2" s="8"/>
      <c r="T2" s="7"/>
      <c r="U2" s="7"/>
      <c r="V2" s="7"/>
      <c r="W2" s="7"/>
      <c r="X2" s="7"/>
    </row>
    <row r="3" spans="1:24" ht="87" customHeight="1">
      <c r="A3" s="54" t="s">
        <v>2</v>
      </c>
      <c r="B3" s="55"/>
      <c r="C3" s="55"/>
      <c r="D3" s="55"/>
      <c r="E3" s="55"/>
      <c r="F3" s="55"/>
      <c r="G3" s="55"/>
      <c r="H3" s="55"/>
      <c r="I3" s="55"/>
      <c r="J3" s="55"/>
      <c r="K3" s="55"/>
      <c r="L3" s="55"/>
      <c r="M3" s="55"/>
      <c r="N3" s="55"/>
      <c r="O3" s="55"/>
      <c r="P3" s="55"/>
      <c r="Q3" s="55"/>
      <c r="R3" s="55"/>
      <c r="S3" s="55"/>
      <c r="T3" s="55"/>
      <c r="U3" s="55"/>
      <c r="V3" s="55"/>
      <c r="W3" s="55"/>
      <c r="X3" s="55"/>
    </row>
    <row r="4" spans="1:24" ht="12.75" customHeight="1">
      <c r="A4" s="9" t="s">
        <v>3</v>
      </c>
      <c r="B4" s="2"/>
      <c r="F4" s="3"/>
      <c r="G4" s="4"/>
      <c r="I4" s="5"/>
      <c r="J4" s="5"/>
      <c r="K4" s="6"/>
      <c r="L4" s="7"/>
      <c r="M4" s="6"/>
      <c r="N4" s="8"/>
      <c r="O4" s="8"/>
      <c r="P4" s="5"/>
      <c r="Q4" s="5"/>
      <c r="R4" s="5"/>
      <c r="S4" s="8"/>
      <c r="T4" s="7"/>
      <c r="U4" s="7"/>
      <c r="V4" s="7"/>
      <c r="W4" s="7"/>
      <c r="X4" s="7"/>
    </row>
    <row r="5" spans="1:37" s="20" customFormat="1" ht="76.5" customHeight="1">
      <c r="A5" s="10" t="s">
        <v>4</v>
      </c>
      <c r="B5" s="11" t="s">
        <v>5</v>
      </c>
      <c r="C5" s="10" t="s">
        <v>6</v>
      </c>
      <c r="D5" s="12" t="s">
        <v>7</v>
      </c>
      <c r="E5" s="12" t="s">
        <v>8</v>
      </c>
      <c r="F5" s="12" t="s">
        <v>9</v>
      </c>
      <c r="G5" s="13" t="s">
        <v>10</v>
      </c>
      <c r="H5" s="12" t="s">
        <v>11</v>
      </c>
      <c r="I5" s="14" t="s">
        <v>12</v>
      </c>
      <c r="J5" s="14" t="s">
        <v>13</v>
      </c>
      <c r="K5" s="15" t="s">
        <v>14</v>
      </c>
      <c r="L5" s="16" t="s">
        <v>15</v>
      </c>
      <c r="M5" s="15" t="s">
        <v>16</v>
      </c>
      <c r="N5" s="15" t="s">
        <v>17</v>
      </c>
      <c r="O5" s="15" t="s">
        <v>18</v>
      </c>
      <c r="P5" s="14" t="s">
        <v>19</v>
      </c>
      <c r="Q5" s="14" t="s">
        <v>20</v>
      </c>
      <c r="R5" s="14" t="s">
        <v>21</v>
      </c>
      <c r="S5" s="15" t="s">
        <v>22</v>
      </c>
      <c r="T5" s="17" t="s">
        <v>23</v>
      </c>
      <c r="U5" s="17" t="s">
        <v>24</v>
      </c>
      <c r="V5" s="17" t="s">
        <v>25</v>
      </c>
      <c r="W5" s="17" t="s">
        <v>26</v>
      </c>
      <c r="X5" s="18" t="s">
        <v>27</v>
      </c>
      <c r="Y5" s="19" t="s">
        <v>28</v>
      </c>
      <c r="Z5" s="19" t="s">
        <v>29</v>
      </c>
      <c r="AA5" s="19" t="s">
        <v>30</v>
      </c>
      <c r="AB5" s="19" t="s">
        <v>31</v>
      </c>
      <c r="AC5" s="19" t="s">
        <v>32</v>
      </c>
      <c r="AD5" s="19" t="s">
        <v>33</v>
      </c>
      <c r="AE5" s="19" t="s">
        <v>34</v>
      </c>
      <c r="AF5" s="19" t="s">
        <v>35</v>
      </c>
      <c r="AG5" s="19" t="s">
        <v>36</v>
      </c>
      <c r="AH5" s="19" t="s">
        <v>37</v>
      </c>
      <c r="AI5" s="19" t="s">
        <v>38</v>
      </c>
      <c r="AJ5" s="19" t="s">
        <v>39</v>
      </c>
      <c r="AK5" s="19" t="s">
        <v>40</v>
      </c>
    </row>
    <row r="6" spans="1:34" s="27" customFormat="1" ht="12.75">
      <c r="A6" s="21">
        <v>1</v>
      </c>
      <c r="B6" s="21">
        <v>2</v>
      </c>
      <c r="C6" s="21">
        <v>3</v>
      </c>
      <c r="D6" s="21"/>
      <c r="E6" s="21"/>
      <c r="F6" s="21"/>
      <c r="G6" s="21"/>
      <c r="H6" s="21"/>
      <c r="I6" s="21">
        <v>4</v>
      </c>
      <c r="J6" s="21">
        <v>5</v>
      </c>
      <c r="K6" s="22">
        <v>6</v>
      </c>
      <c r="L6" s="23">
        <v>7</v>
      </c>
      <c r="M6" s="22">
        <v>8</v>
      </c>
      <c r="N6" s="24">
        <v>9</v>
      </c>
      <c r="O6" s="24">
        <v>10</v>
      </c>
      <c r="P6" s="21">
        <v>11</v>
      </c>
      <c r="Q6" s="21">
        <v>12</v>
      </c>
      <c r="R6" s="21">
        <v>13</v>
      </c>
      <c r="S6" s="24">
        <v>14</v>
      </c>
      <c r="T6" s="22">
        <v>15</v>
      </c>
      <c r="U6" s="22">
        <v>16</v>
      </c>
      <c r="V6" s="22">
        <v>17</v>
      </c>
      <c r="W6" s="22">
        <v>18</v>
      </c>
      <c r="X6" s="25">
        <v>19</v>
      </c>
      <c r="Y6" s="26"/>
      <c r="Z6" s="26"/>
      <c r="AA6" s="26"/>
      <c r="AB6" s="26"/>
      <c r="AC6" s="26"/>
      <c r="AD6" s="26"/>
      <c r="AE6" s="26"/>
      <c r="AF6" s="26"/>
      <c r="AG6" s="26"/>
      <c r="AH6" s="26"/>
    </row>
    <row r="7" spans="1:37" ht="12.75">
      <c r="A7" s="28">
        <v>2300004</v>
      </c>
      <c r="B7" s="29">
        <v>54</v>
      </c>
      <c r="C7" s="28" t="s">
        <v>41</v>
      </c>
      <c r="D7" s="28" t="s">
        <v>42</v>
      </c>
      <c r="E7" s="28" t="s">
        <v>41</v>
      </c>
      <c r="F7" s="30">
        <v>4735</v>
      </c>
      <c r="G7" s="31">
        <v>205</v>
      </c>
      <c r="H7" s="28">
        <v>2074299203</v>
      </c>
      <c r="I7" s="32">
        <v>7</v>
      </c>
      <c r="J7" s="32" t="s">
        <v>43</v>
      </c>
      <c r="K7" s="33" t="s">
        <v>44</v>
      </c>
      <c r="L7" s="34">
        <v>47</v>
      </c>
      <c r="M7" s="33" t="s">
        <v>44</v>
      </c>
      <c r="N7" s="35" t="s">
        <v>43</v>
      </c>
      <c r="O7" s="35" t="s">
        <v>43</v>
      </c>
      <c r="P7" s="36">
        <v>22.448979591836736</v>
      </c>
      <c r="Q7" s="32" t="str">
        <f>IF(P7&lt;20,"NO","YES")</f>
        <v>YES</v>
      </c>
      <c r="R7" s="32" t="s">
        <v>43</v>
      </c>
      <c r="S7" s="35" t="s">
        <v>45</v>
      </c>
      <c r="T7" s="34">
        <v>345</v>
      </c>
      <c r="U7" s="34">
        <v>172</v>
      </c>
      <c r="V7" s="34">
        <v>391</v>
      </c>
      <c r="W7" s="34">
        <v>4844</v>
      </c>
      <c r="X7" s="37">
        <f>SUM(T7:W7)</f>
        <v>5752</v>
      </c>
      <c r="Y7" s="38">
        <f>IF(OR(J7="YES",K7="YES"),1,0)</f>
        <v>1</v>
      </c>
      <c r="Z7" s="38">
        <f>IF(OR(L7&lt;600,M7="YES"),1,0)</f>
        <v>1</v>
      </c>
      <c r="AA7" s="38" t="str">
        <f>IF(AND(Y7=1,Z7=1),"ELIGIBLE",0)</f>
        <v>ELIGIBLE</v>
      </c>
      <c r="AB7" s="38" t="str">
        <f>IF(AND(AA7="ELIGIBLE",N7="YES"),"OKAY",0)</f>
        <v>OKAY</v>
      </c>
      <c r="AC7" s="38">
        <f>IF(AND(P7&gt;=20,Q7="YES"),1,0)</f>
        <v>1</v>
      </c>
      <c r="AD7" s="38">
        <f>IF(R7="YES",1,0)</f>
        <v>1</v>
      </c>
      <c r="AE7" s="38" t="str">
        <f>IF(AND(AC7=1,AD7=1),"CHECK",0)</f>
        <v>CHECK</v>
      </c>
      <c r="AF7" s="38" t="str">
        <f>IF(AND(AA7="ELIGIBLE",AE7="CHECK"),"SRSA",0)</f>
        <v>SRSA</v>
      </c>
      <c r="AG7" s="38">
        <f>IF(AND(AE7="CHECK",AF7=0),"RLISP",0)</f>
        <v>0</v>
      </c>
      <c r="AH7" s="38">
        <f>IF(AND(AB7="OKAY",AG7="RLISP"),"NO",0)</f>
        <v>0</v>
      </c>
      <c r="AI7">
        <f>IF(AND(OR(Y7=0,Z7=0),(N7="YES")),"TROUBLE",0)</f>
        <v>0</v>
      </c>
      <c r="AJ7">
        <f>IF(AND(OR(AC7=0,AD7=0),(S7="YES")),"TROUBLE",0)</f>
        <v>0</v>
      </c>
      <c r="AK7">
        <f>IF(AND(AND(AE7=0,P7&gt;=19.95),(S7=1)),"PROBLEM",0)</f>
        <v>0</v>
      </c>
    </row>
    <row r="8" spans="1:37" ht="12.75">
      <c r="A8" s="39">
        <v>2300008</v>
      </c>
      <c r="B8" s="40">
        <v>154</v>
      </c>
      <c r="C8" s="39" t="s">
        <v>46</v>
      </c>
      <c r="D8" s="39" t="s">
        <v>47</v>
      </c>
      <c r="E8" s="39" t="s">
        <v>48</v>
      </c>
      <c r="F8" s="41">
        <v>4349</v>
      </c>
      <c r="G8" s="42">
        <v>9511</v>
      </c>
      <c r="H8" s="39">
        <v>2076854770</v>
      </c>
      <c r="I8" s="43">
        <v>7</v>
      </c>
      <c r="J8" s="43" t="s">
        <v>43</v>
      </c>
      <c r="K8" s="44" t="s">
        <v>44</v>
      </c>
      <c r="L8" s="45">
        <v>77</v>
      </c>
      <c r="M8" s="44" t="s">
        <v>44</v>
      </c>
      <c r="N8" s="35" t="s">
        <v>43</v>
      </c>
      <c r="O8" s="46" t="s">
        <v>43</v>
      </c>
      <c r="P8" s="47">
        <v>8.771929824561402</v>
      </c>
      <c r="Q8" s="43" t="str">
        <f>IF(P8&lt;20,"NO","YES")</f>
        <v>NO</v>
      </c>
      <c r="R8" s="43" t="s">
        <v>43</v>
      </c>
      <c r="S8" s="46" t="s">
        <v>45</v>
      </c>
      <c r="T8" s="45">
        <v>606</v>
      </c>
      <c r="U8" s="45">
        <v>355</v>
      </c>
      <c r="V8" s="45">
        <v>698</v>
      </c>
      <c r="W8" s="45">
        <v>3634</v>
      </c>
      <c r="X8" s="37">
        <f aca="true" t="shared" si="0" ref="X8:X71">SUM(T8:W8)</f>
        <v>5293</v>
      </c>
      <c r="Y8" s="38">
        <f aca="true" t="shared" si="1" ref="Y8:Y71">IF(OR(J8="YES",K8="YES"),1,0)</f>
        <v>1</v>
      </c>
      <c r="Z8" s="38">
        <f aca="true" t="shared" si="2" ref="Z8:Z71">IF(OR(L8&lt;600,M8="YES"),1,0)</f>
        <v>1</v>
      </c>
      <c r="AA8" s="38" t="str">
        <f aca="true" t="shared" si="3" ref="AA8:AA71">IF(AND(Y8=1,Z8=1),"ELIGIBLE",0)</f>
        <v>ELIGIBLE</v>
      </c>
      <c r="AB8" s="38" t="str">
        <f aca="true" t="shared" si="4" ref="AB8:AB71">IF(AND(AA8="ELIGIBLE",N8="YES"),"OKAY",0)</f>
        <v>OKAY</v>
      </c>
      <c r="AC8" s="38">
        <f aca="true" t="shared" si="5" ref="AC8:AC71">IF(AND(P8&gt;=20,Q8="YES"),1,0)</f>
        <v>0</v>
      </c>
      <c r="AD8" s="38">
        <f aca="true" t="shared" si="6" ref="AD8:AD71">IF(R8="YES",1,0)</f>
        <v>1</v>
      </c>
      <c r="AE8" s="38">
        <f aca="true" t="shared" si="7" ref="AE8:AE71">IF(AND(AC8=1,AD8=1),"CHECK",0)</f>
        <v>0</v>
      </c>
      <c r="AF8" s="38">
        <f aca="true" t="shared" si="8" ref="AF8:AF71">IF(AND(AA8="ELIGIBLE",AE8="CHECK"),"SRSA",0)</f>
        <v>0</v>
      </c>
      <c r="AG8" s="38">
        <f aca="true" t="shared" si="9" ref="AG8:AG71">IF(AND(AE8="CHECK",AF8=0),"RLISP",0)</f>
        <v>0</v>
      </c>
      <c r="AH8" s="38">
        <f aca="true" t="shared" si="10" ref="AH8:AH71">IF(AND(AB8="OKAY",AG8="RLISP"),"NO",0)</f>
        <v>0</v>
      </c>
      <c r="AI8">
        <f aca="true" t="shared" si="11" ref="AI8:AI71">IF(AND(OR(Y8=0,Z8=0),(N8="YES")),"TROUBLE",0)</f>
        <v>0</v>
      </c>
      <c r="AJ8">
        <f aca="true" t="shared" si="12" ref="AJ8:AJ71">IF(AND(OR(AC8=0,AD8=0),(S8="YES")),"TROUBLE",0)</f>
        <v>0</v>
      </c>
      <c r="AK8">
        <f aca="true" t="shared" si="13" ref="AK8:AK71">IF(AND(AND(AE8=0,P8&gt;=19.95),(S8=1)),"PROBLEM",0)</f>
        <v>0</v>
      </c>
    </row>
    <row r="9" spans="1:37" ht="12.75">
      <c r="A9" s="39">
        <v>2300009</v>
      </c>
      <c r="B9" s="40">
        <v>355</v>
      </c>
      <c r="C9" s="39" t="s">
        <v>49</v>
      </c>
      <c r="D9" s="39" t="s">
        <v>50</v>
      </c>
      <c r="E9" s="39" t="s">
        <v>51</v>
      </c>
      <c r="F9" s="41">
        <v>4543</v>
      </c>
      <c r="G9" s="42">
        <v>9710</v>
      </c>
      <c r="H9" s="39">
        <v>2075638805</v>
      </c>
      <c r="I9" s="43">
        <v>7</v>
      </c>
      <c r="J9" s="43" t="s">
        <v>43</v>
      </c>
      <c r="K9" s="44" t="s">
        <v>44</v>
      </c>
      <c r="L9" s="45">
        <v>15.17</v>
      </c>
      <c r="M9" s="44" t="s">
        <v>44</v>
      </c>
      <c r="N9" s="35" t="s">
        <v>43</v>
      </c>
      <c r="O9" s="46" t="s">
        <v>43</v>
      </c>
      <c r="P9" s="47">
        <v>8.823529411764707</v>
      </c>
      <c r="Q9" s="43" t="str">
        <f>IF(P9&lt;20,"NO","YES")</f>
        <v>NO</v>
      </c>
      <c r="R9" s="43" t="s">
        <v>43</v>
      </c>
      <c r="S9" s="46" t="s">
        <v>45</v>
      </c>
      <c r="T9" s="45">
        <v>113</v>
      </c>
      <c r="U9" s="45">
        <v>69</v>
      </c>
      <c r="V9" s="45">
        <v>131</v>
      </c>
      <c r="W9" s="45">
        <v>724</v>
      </c>
      <c r="X9" s="37">
        <f t="shared" si="0"/>
        <v>1037</v>
      </c>
      <c r="Y9" s="38">
        <f t="shared" si="1"/>
        <v>1</v>
      </c>
      <c r="Z9" s="38">
        <f t="shared" si="2"/>
        <v>1</v>
      </c>
      <c r="AA9" s="38" t="str">
        <f t="shared" si="3"/>
        <v>ELIGIBLE</v>
      </c>
      <c r="AB9" s="38" t="str">
        <f t="shared" si="4"/>
        <v>OKAY</v>
      </c>
      <c r="AC9" s="38">
        <f t="shared" si="5"/>
        <v>0</v>
      </c>
      <c r="AD9" s="38">
        <f t="shared" si="6"/>
        <v>1</v>
      </c>
      <c r="AE9" s="38">
        <f t="shared" si="7"/>
        <v>0</v>
      </c>
      <c r="AF9" s="38">
        <f t="shared" si="8"/>
        <v>0</v>
      </c>
      <c r="AG9" s="38">
        <f t="shared" si="9"/>
        <v>0</v>
      </c>
      <c r="AH9" s="38">
        <f t="shared" si="10"/>
        <v>0</v>
      </c>
      <c r="AI9">
        <f t="shared" si="11"/>
        <v>0</v>
      </c>
      <c r="AJ9">
        <f t="shared" si="12"/>
        <v>0</v>
      </c>
      <c r="AK9">
        <f t="shared" si="13"/>
        <v>0</v>
      </c>
    </row>
    <row r="10" spans="1:37" ht="12.75">
      <c r="A10" s="39">
        <v>2302220</v>
      </c>
      <c r="B10" s="40">
        <v>2</v>
      </c>
      <c r="C10" s="39" t="s">
        <v>52</v>
      </c>
      <c r="D10" s="39" t="s">
        <v>53</v>
      </c>
      <c r="E10" s="39" t="s">
        <v>52</v>
      </c>
      <c r="F10" s="41">
        <v>4001</v>
      </c>
      <c r="G10" s="42">
        <v>5409</v>
      </c>
      <c r="H10" s="39">
        <v>2076362100</v>
      </c>
      <c r="I10" s="43">
        <v>7</v>
      </c>
      <c r="J10" s="43" t="s">
        <v>43</v>
      </c>
      <c r="K10" s="44" t="s">
        <v>44</v>
      </c>
      <c r="L10" s="45">
        <v>264</v>
      </c>
      <c r="M10" s="33" t="s">
        <v>44</v>
      </c>
      <c r="N10" s="46" t="s">
        <v>43</v>
      </c>
      <c r="O10" s="46" t="s">
        <v>43</v>
      </c>
      <c r="P10" s="47">
        <v>5.72289156626506</v>
      </c>
      <c r="Q10" s="43" t="str">
        <f aca="true" t="shared" si="14" ref="Q10:Q73">IF(P10&lt;20,"NO","YES")</f>
        <v>NO</v>
      </c>
      <c r="R10" s="43" t="s">
        <v>43</v>
      </c>
      <c r="S10" s="46" t="s">
        <v>45</v>
      </c>
      <c r="T10" s="45">
        <v>2271</v>
      </c>
      <c r="U10" s="45">
        <v>1414</v>
      </c>
      <c r="V10" s="45">
        <v>1701</v>
      </c>
      <c r="W10" s="45">
        <v>5953</v>
      </c>
      <c r="X10" s="37">
        <f t="shared" si="0"/>
        <v>11339</v>
      </c>
      <c r="Y10" s="38">
        <f t="shared" si="1"/>
        <v>1</v>
      </c>
      <c r="Z10" s="38">
        <f t="shared" si="2"/>
        <v>1</v>
      </c>
      <c r="AA10" s="38" t="str">
        <f t="shared" si="3"/>
        <v>ELIGIBLE</v>
      </c>
      <c r="AB10" s="38" t="str">
        <f t="shared" si="4"/>
        <v>OKAY</v>
      </c>
      <c r="AC10" s="38">
        <f t="shared" si="5"/>
        <v>0</v>
      </c>
      <c r="AD10" s="38">
        <f t="shared" si="6"/>
        <v>1</v>
      </c>
      <c r="AE10" s="38">
        <f t="shared" si="7"/>
        <v>0</v>
      </c>
      <c r="AF10" s="38">
        <f t="shared" si="8"/>
        <v>0</v>
      </c>
      <c r="AG10" s="38">
        <f t="shared" si="9"/>
        <v>0</v>
      </c>
      <c r="AH10" s="38">
        <f t="shared" si="10"/>
        <v>0</v>
      </c>
      <c r="AI10">
        <f t="shared" si="11"/>
        <v>0</v>
      </c>
      <c r="AJ10">
        <f t="shared" si="12"/>
        <v>0</v>
      </c>
      <c r="AK10">
        <f t="shared" si="13"/>
        <v>0</v>
      </c>
    </row>
    <row r="11" spans="1:37" ht="12.75">
      <c r="A11" s="39">
        <v>2302280</v>
      </c>
      <c r="B11" s="40">
        <v>5</v>
      </c>
      <c r="C11" s="39" t="s">
        <v>54</v>
      </c>
      <c r="D11" s="39" t="s">
        <v>55</v>
      </c>
      <c r="E11" s="39" t="s">
        <v>56</v>
      </c>
      <c r="F11" s="41">
        <v>4619</v>
      </c>
      <c r="G11" s="42">
        <v>1603</v>
      </c>
      <c r="H11" s="39">
        <v>2074547561</v>
      </c>
      <c r="I11" s="43">
        <v>7</v>
      </c>
      <c r="J11" s="43" t="s">
        <v>43</v>
      </c>
      <c r="K11" s="44" t="s">
        <v>44</v>
      </c>
      <c r="L11" s="45">
        <v>71.58</v>
      </c>
      <c r="M11" s="33" t="s">
        <v>44</v>
      </c>
      <c r="N11" s="46" t="s">
        <v>43</v>
      </c>
      <c r="O11" s="46" t="s">
        <v>43</v>
      </c>
      <c r="P11" s="47">
        <v>30.82706766917293</v>
      </c>
      <c r="Q11" s="43" t="str">
        <f t="shared" si="14"/>
        <v>YES</v>
      </c>
      <c r="R11" s="43" t="s">
        <v>43</v>
      </c>
      <c r="S11" s="46" t="s">
        <v>45</v>
      </c>
      <c r="T11" s="45">
        <v>643</v>
      </c>
      <c r="U11" s="45">
        <v>355</v>
      </c>
      <c r="V11" s="45">
        <v>737</v>
      </c>
      <c r="W11" s="45">
        <v>10329</v>
      </c>
      <c r="X11" s="37">
        <f t="shared" si="0"/>
        <v>12064</v>
      </c>
      <c r="Y11" s="38">
        <f t="shared" si="1"/>
        <v>1</v>
      </c>
      <c r="Z11" s="38">
        <f t="shared" si="2"/>
        <v>1</v>
      </c>
      <c r="AA11" s="38" t="str">
        <f t="shared" si="3"/>
        <v>ELIGIBLE</v>
      </c>
      <c r="AB11" s="38" t="str">
        <f t="shared" si="4"/>
        <v>OKAY</v>
      </c>
      <c r="AC11" s="38">
        <f t="shared" si="5"/>
        <v>1</v>
      </c>
      <c r="AD11" s="38">
        <f t="shared" si="6"/>
        <v>1</v>
      </c>
      <c r="AE11" s="38" t="str">
        <f t="shared" si="7"/>
        <v>CHECK</v>
      </c>
      <c r="AF11" s="38" t="str">
        <f t="shared" si="8"/>
        <v>SRSA</v>
      </c>
      <c r="AG11" s="38">
        <f t="shared" si="9"/>
        <v>0</v>
      </c>
      <c r="AH11" s="38">
        <f t="shared" si="10"/>
        <v>0</v>
      </c>
      <c r="AI11">
        <f t="shared" si="11"/>
        <v>0</v>
      </c>
      <c r="AJ11">
        <f t="shared" si="12"/>
        <v>0</v>
      </c>
      <c r="AK11">
        <f t="shared" si="13"/>
        <v>0</v>
      </c>
    </row>
    <row r="12" spans="1:37" ht="12.75">
      <c r="A12" s="39">
        <v>2302370</v>
      </c>
      <c r="B12" s="40">
        <v>9</v>
      </c>
      <c r="C12" s="39" t="s">
        <v>57</v>
      </c>
      <c r="D12" s="39" t="s">
        <v>58</v>
      </c>
      <c r="E12" s="39" t="s">
        <v>59</v>
      </c>
      <c r="F12" s="41">
        <v>4461</v>
      </c>
      <c r="G12" s="42">
        <v>229</v>
      </c>
      <c r="H12" s="39">
        <v>2078278061</v>
      </c>
      <c r="I12" s="43">
        <v>4</v>
      </c>
      <c r="J12" s="43" t="s">
        <v>45</v>
      </c>
      <c r="K12" s="44" t="s">
        <v>43</v>
      </c>
      <c r="L12" s="45">
        <v>54</v>
      </c>
      <c r="M12" s="33" t="s">
        <v>44</v>
      </c>
      <c r="N12" s="46" t="s">
        <v>43</v>
      </c>
      <c r="O12" s="46" t="s">
        <v>43</v>
      </c>
      <c r="P12" s="47">
        <v>8.860759493670885</v>
      </c>
      <c r="Q12" s="43" t="str">
        <f t="shared" si="14"/>
        <v>NO</v>
      </c>
      <c r="R12" s="43" t="s">
        <v>45</v>
      </c>
      <c r="S12" s="46" t="s">
        <v>45</v>
      </c>
      <c r="T12" s="45">
        <v>568</v>
      </c>
      <c r="U12" s="45">
        <v>335</v>
      </c>
      <c r="V12" s="45">
        <v>655</v>
      </c>
      <c r="W12" s="45">
        <v>3398</v>
      </c>
      <c r="X12" s="37">
        <f t="shared" si="0"/>
        <v>4956</v>
      </c>
      <c r="Y12" s="38">
        <f t="shared" si="1"/>
        <v>1</v>
      </c>
      <c r="Z12" s="38">
        <f t="shared" si="2"/>
        <v>1</v>
      </c>
      <c r="AA12" s="38" t="str">
        <f t="shared" si="3"/>
        <v>ELIGIBLE</v>
      </c>
      <c r="AB12" s="38" t="str">
        <f t="shared" si="4"/>
        <v>OKAY</v>
      </c>
      <c r="AC12" s="38">
        <f t="shared" si="5"/>
        <v>0</v>
      </c>
      <c r="AD12" s="38">
        <f t="shared" si="6"/>
        <v>0</v>
      </c>
      <c r="AE12" s="38">
        <f t="shared" si="7"/>
        <v>0</v>
      </c>
      <c r="AF12" s="38">
        <f t="shared" si="8"/>
        <v>0</v>
      </c>
      <c r="AG12" s="38">
        <f t="shared" si="9"/>
        <v>0</v>
      </c>
      <c r="AH12" s="38">
        <f t="shared" si="10"/>
        <v>0</v>
      </c>
      <c r="AI12">
        <f t="shared" si="11"/>
        <v>0</v>
      </c>
      <c r="AJ12">
        <f t="shared" si="12"/>
        <v>0</v>
      </c>
      <c r="AK12">
        <f t="shared" si="13"/>
        <v>0</v>
      </c>
    </row>
    <row r="13" spans="1:37" ht="12.75">
      <c r="A13" s="39">
        <v>2302500</v>
      </c>
      <c r="B13" s="40">
        <v>908</v>
      </c>
      <c r="C13" s="39" t="s">
        <v>60</v>
      </c>
      <c r="D13" s="39" t="s">
        <v>61</v>
      </c>
      <c r="E13" s="39" t="s">
        <v>62</v>
      </c>
      <c r="F13" s="41">
        <v>4429</v>
      </c>
      <c r="G13" s="42">
        <v>6222</v>
      </c>
      <c r="H13" s="39">
        <v>2078437851</v>
      </c>
      <c r="I13" s="43">
        <v>7</v>
      </c>
      <c r="J13" s="43" t="s">
        <v>43</v>
      </c>
      <c r="K13" s="44" t="s">
        <v>44</v>
      </c>
      <c r="L13" s="45">
        <v>48</v>
      </c>
      <c r="M13" s="33" t="s">
        <v>44</v>
      </c>
      <c r="N13" s="46" t="s">
        <v>43</v>
      </c>
      <c r="O13" s="46" t="s">
        <v>43</v>
      </c>
      <c r="P13" s="47">
        <v>15.18987341772152</v>
      </c>
      <c r="Q13" s="43" t="str">
        <f t="shared" si="14"/>
        <v>NO</v>
      </c>
      <c r="R13" s="43" t="s">
        <v>43</v>
      </c>
      <c r="S13" s="46" t="s">
        <v>45</v>
      </c>
      <c r="T13" s="45">
        <v>434</v>
      </c>
      <c r="U13" s="45">
        <v>217</v>
      </c>
      <c r="V13" s="45">
        <v>493</v>
      </c>
      <c r="W13" s="45">
        <v>2814</v>
      </c>
      <c r="X13" s="37">
        <f t="shared" si="0"/>
        <v>3958</v>
      </c>
      <c r="Y13" s="38">
        <f t="shared" si="1"/>
        <v>1</v>
      </c>
      <c r="Z13" s="38">
        <f t="shared" si="2"/>
        <v>1</v>
      </c>
      <c r="AA13" s="38" t="str">
        <f t="shared" si="3"/>
        <v>ELIGIBLE</v>
      </c>
      <c r="AB13" s="38" t="str">
        <f t="shared" si="4"/>
        <v>OKAY</v>
      </c>
      <c r="AC13" s="38">
        <f t="shared" si="5"/>
        <v>0</v>
      </c>
      <c r="AD13" s="38">
        <f t="shared" si="6"/>
        <v>1</v>
      </c>
      <c r="AE13" s="38">
        <f t="shared" si="7"/>
        <v>0</v>
      </c>
      <c r="AF13" s="38">
        <f t="shared" si="8"/>
        <v>0</v>
      </c>
      <c r="AG13" s="38">
        <f t="shared" si="9"/>
        <v>0</v>
      </c>
      <c r="AH13" s="38">
        <f t="shared" si="10"/>
        <v>0</v>
      </c>
      <c r="AI13">
        <f t="shared" si="11"/>
        <v>0</v>
      </c>
      <c r="AJ13">
        <f t="shared" si="12"/>
        <v>0</v>
      </c>
      <c r="AK13">
        <f t="shared" si="13"/>
        <v>0</v>
      </c>
    </row>
    <row r="14" spans="1:37" ht="12.75">
      <c r="A14" s="39">
        <v>2302510</v>
      </c>
      <c r="B14" s="40">
        <v>14</v>
      </c>
      <c r="C14" s="39" t="s">
        <v>63</v>
      </c>
      <c r="D14" s="39" t="s">
        <v>64</v>
      </c>
      <c r="E14" s="39" t="s">
        <v>65</v>
      </c>
      <c r="F14" s="41">
        <v>4847</v>
      </c>
      <c r="G14" s="42">
        <v>9612</v>
      </c>
      <c r="H14" s="39">
        <v>2077633818</v>
      </c>
      <c r="I14" s="43">
        <v>7</v>
      </c>
      <c r="J14" s="43" t="s">
        <v>43</v>
      </c>
      <c r="K14" s="44" t="s">
        <v>44</v>
      </c>
      <c r="L14" s="45">
        <v>121</v>
      </c>
      <c r="M14" s="44" t="s">
        <v>44</v>
      </c>
      <c r="N14" s="35" t="s">
        <v>43</v>
      </c>
      <c r="O14" s="46" t="s">
        <v>43</v>
      </c>
      <c r="P14" s="47">
        <v>17.525773195876287</v>
      </c>
      <c r="Q14" s="43" t="str">
        <f t="shared" si="14"/>
        <v>NO</v>
      </c>
      <c r="R14" s="43" t="s">
        <v>43</v>
      </c>
      <c r="S14" s="46" t="s">
        <v>45</v>
      </c>
      <c r="T14" s="45">
        <v>1175</v>
      </c>
      <c r="U14" s="45">
        <v>729</v>
      </c>
      <c r="V14" s="45">
        <v>877</v>
      </c>
      <c r="W14" s="45">
        <v>8133</v>
      </c>
      <c r="X14" s="37">
        <f t="shared" si="0"/>
        <v>10914</v>
      </c>
      <c r="Y14" s="38">
        <f t="shared" si="1"/>
        <v>1</v>
      </c>
      <c r="Z14" s="38">
        <f t="shared" si="2"/>
        <v>1</v>
      </c>
      <c r="AA14" s="38" t="str">
        <f t="shared" si="3"/>
        <v>ELIGIBLE</v>
      </c>
      <c r="AB14" s="38" t="str">
        <f t="shared" si="4"/>
        <v>OKAY</v>
      </c>
      <c r="AC14" s="38">
        <f t="shared" si="5"/>
        <v>0</v>
      </c>
      <c r="AD14" s="38">
        <f t="shared" si="6"/>
        <v>1</v>
      </c>
      <c r="AE14" s="38">
        <f t="shared" si="7"/>
        <v>0</v>
      </c>
      <c r="AF14" s="38">
        <f t="shared" si="8"/>
        <v>0</v>
      </c>
      <c r="AG14" s="38">
        <f t="shared" si="9"/>
        <v>0</v>
      </c>
      <c r="AH14" s="38">
        <f t="shared" si="10"/>
        <v>0</v>
      </c>
      <c r="AI14">
        <f t="shared" si="11"/>
        <v>0</v>
      </c>
      <c r="AJ14">
        <f t="shared" si="12"/>
        <v>0</v>
      </c>
      <c r="AK14">
        <f t="shared" si="13"/>
        <v>0</v>
      </c>
    </row>
    <row r="15" spans="1:37" ht="12.75">
      <c r="A15" s="39">
        <v>2302730</v>
      </c>
      <c r="B15" s="40">
        <v>24</v>
      </c>
      <c r="C15" s="39" t="s">
        <v>66</v>
      </c>
      <c r="D15" s="39" t="s">
        <v>67</v>
      </c>
      <c r="E15" s="39" t="s">
        <v>66</v>
      </c>
      <c r="F15" s="41">
        <v>4694</v>
      </c>
      <c r="G15" s="42">
        <v>580</v>
      </c>
      <c r="H15" s="39">
        <v>2074276913</v>
      </c>
      <c r="I15" s="43">
        <v>7</v>
      </c>
      <c r="J15" s="43" t="s">
        <v>43</v>
      </c>
      <c r="K15" s="44" t="s">
        <v>44</v>
      </c>
      <c r="L15" s="45">
        <v>434</v>
      </c>
      <c r="M15" s="44" t="s">
        <v>44</v>
      </c>
      <c r="N15" s="35" t="s">
        <v>43</v>
      </c>
      <c r="O15" s="46" t="s">
        <v>43</v>
      </c>
      <c r="P15" s="47">
        <v>9.158415841584159</v>
      </c>
      <c r="Q15" s="43" t="str">
        <f t="shared" si="14"/>
        <v>NO</v>
      </c>
      <c r="R15" s="43" t="s">
        <v>43</v>
      </c>
      <c r="S15" s="46" t="s">
        <v>45</v>
      </c>
      <c r="T15" s="45">
        <v>3776</v>
      </c>
      <c r="U15" s="45">
        <v>2310</v>
      </c>
      <c r="V15" s="45">
        <v>2780</v>
      </c>
      <c r="W15" s="45">
        <v>12437</v>
      </c>
      <c r="X15" s="37">
        <f t="shared" si="0"/>
        <v>21303</v>
      </c>
      <c r="Y15" s="38">
        <f t="shared" si="1"/>
        <v>1</v>
      </c>
      <c r="Z15" s="38">
        <f t="shared" si="2"/>
        <v>1</v>
      </c>
      <c r="AA15" s="38" t="str">
        <f t="shared" si="3"/>
        <v>ELIGIBLE</v>
      </c>
      <c r="AB15" s="38" t="str">
        <f t="shared" si="4"/>
        <v>OKAY</v>
      </c>
      <c r="AC15" s="38">
        <f t="shared" si="5"/>
        <v>0</v>
      </c>
      <c r="AD15" s="38">
        <f t="shared" si="6"/>
        <v>1</v>
      </c>
      <c r="AE15" s="38">
        <f t="shared" si="7"/>
        <v>0</v>
      </c>
      <c r="AF15" s="38">
        <f t="shared" si="8"/>
        <v>0</v>
      </c>
      <c r="AG15" s="38">
        <f t="shared" si="9"/>
        <v>0</v>
      </c>
      <c r="AH15" s="38">
        <f t="shared" si="10"/>
        <v>0</v>
      </c>
      <c r="AI15">
        <f t="shared" si="11"/>
        <v>0</v>
      </c>
      <c r="AJ15">
        <f t="shared" si="12"/>
        <v>0</v>
      </c>
      <c r="AK15">
        <f t="shared" si="13"/>
        <v>0</v>
      </c>
    </row>
    <row r="16" spans="1:37" ht="12.75">
      <c r="A16" s="39">
        <v>2302850</v>
      </c>
      <c r="B16" s="40">
        <v>28</v>
      </c>
      <c r="C16" s="39" t="s">
        <v>68</v>
      </c>
      <c r="D16" s="39" t="s">
        <v>69</v>
      </c>
      <c r="E16" s="39" t="s">
        <v>70</v>
      </c>
      <c r="F16" s="41">
        <v>4660</v>
      </c>
      <c r="G16" s="42">
        <v>60</v>
      </c>
      <c r="H16" s="39">
        <v>2072885049</v>
      </c>
      <c r="I16" s="43">
        <v>7</v>
      </c>
      <c r="J16" s="43" t="s">
        <v>43</v>
      </c>
      <c r="K16" s="44" t="s">
        <v>44</v>
      </c>
      <c r="L16" s="45">
        <v>425</v>
      </c>
      <c r="M16" s="33" t="s">
        <v>44</v>
      </c>
      <c r="N16" s="46" t="s">
        <v>43</v>
      </c>
      <c r="O16" s="46" t="s">
        <v>43</v>
      </c>
      <c r="P16" s="47">
        <v>11.02514506769826</v>
      </c>
      <c r="Q16" s="43" t="str">
        <f t="shared" si="14"/>
        <v>NO</v>
      </c>
      <c r="R16" s="43" t="s">
        <v>43</v>
      </c>
      <c r="S16" s="46" t="s">
        <v>45</v>
      </c>
      <c r="T16" s="45">
        <v>3022</v>
      </c>
      <c r="U16" s="45">
        <v>2286</v>
      </c>
      <c r="V16" s="45">
        <v>2750</v>
      </c>
      <c r="W16" s="45">
        <v>15123</v>
      </c>
      <c r="X16" s="37">
        <f t="shared" si="0"/>
        <v>23181</v>
      </c>
      <c r="Y16" s="38">
        <f t="shared" si="1"/>
        <v>1</v>
      </c>
      <c r="Z16" s="38">
        <f t="shared" si="2"/>
        <v>1</v>
      </c>
      <c r="AA16" s="38" t="str">
        <f t="shared" si="3"/>
        <v>ELIGIBLE</v>
      </c>
      <c r="AB16" s="38" t="str">
        <f t="shared" si="4"/>
        <v>OKAY</v>
      </c>
      <c r="AC16" s="38">
        <f t="shared" si="5"/>
        <v>0</v>
      </c>
      <c r="AD16" s="38">
        <f t="shared" si="6"/>
        <v>1</v>
      </c>
      <c r="AE16" s="38">
        <f t="shared" si="7"/>
        <v>0</v>
      </c>
      <c r="AF16" s="38">
        <f t="shared" si="8"/>
        <v>0</v>
      </c>
      <c r="AG16" s="38">
        <f t="shared" si="9"/>
        <v>0</v>
      </c>
      <c r="AH16" s="38">
        <f t="shared" si="10"/>
        <v>0</v>
      </c>
      <c r="AI16">
        <f t="shared" si="11"/>
        <v>0</v>
      </c>
      <c r="AJ16">
        <f t="shared" si="12"/>
        <v>0</v>
      </c>
      <c r="AK16">
        <f t="shared" si="13"/>
        <v>0</v>
      </c>
    </row>
    <row r="17" spans="1:37" ht="12.75">
      <c r="A17" s="39">
        <v>2302950</v>
      </c>
      <c r="B17" s="40">
        <v>31</v>
      </c>
      <c r="C17" s="39" t="s">
        <v>71</v>
      </c>
      <c r="D17" s="39" t="s">
        <v>72</v>
      </c>
      <c r="E17" s="39" t="s">
        <v>73</v>
      </c>
      <c r="F17" s="41">
        <v>4649</v>
      </c>
      <c r="G17" s="42">
        <v>309</v>
      </c>
      <c r="H17" s="39">
        <v>2074972154</v>
      </c>
      <c r="I17" s="43">
        <v>7</v>
      </c>
      <c r="J17" s="43" t="s">
        <v>43</v>
      </c>
      <c r="K17" s="44" t="s">
        <v>44</v>
      </c>
      <c r="L17" s="45">
        <v>66.03</v>
      </c>
      <c r="M17" s="44" t="s">
        <v>44</v>
      </c>
      <c r="N17" s="35" t="s">
        <v>43</v>
      </c>
      <c r="O17" s="46" t="s">
        <v>43</v>
      </c>
      <c r="P17" s="47">
        <v>27.083333333333332</v>
      </c>
      <c r="Q17" s="43" t="str">
        <f t="shared" si="14"/>
        <v>YES</v>
      </c>
      <c r="R17" s="43" t="s">
        <v>43</v>
      </c>
      <c r="S17" s="46" t="s">
        <v>45</v>
      </c>
      <c r="T17" s="45">
        <v>742</v>
      </c>
      <c r="U17" s="45">
        <v>389</v>
      </c>
      <c r="V17" s="45">
        <v>845</v>
      </c>
      <c r="W17" s="45">
        <v>5983</v>
      </c>
      <c r="X17" s="37">
        <f t="shared" si="0"/>
        <v>7959</v>
      </c>
      <c r="Y17" s="38">
        <f t="shared" si="1"/>
        <v>1</v>
      </c>
      <c r="Z17" s="38">
        <f t="shared" si="2"/>
        <v>1</v>
      </c>
      <c r="AA17" s="38" t="str">
        <f t="shared" si="3"/>
        <v>ELIGIBLE</v>
      </c>
      <c r="AB17" s="38" t="str">
        <f t="shared" si="4"/>
        <v>OKAY</v>
      </c>
      <c r="AC17" s="38">
        <f t="shared" si="5"/>
        <v>1</v>
      </c>
      <c r="AD17" s="38">
        <f t="shared" si="6"/>
        <v>1</v>
      </c>
      <c r="AE17" s="38" t="str">
        <f t="shared" si="7"/>
        <v>CHECK</v>
      </c>
      <c r="AF17" s="38" t="str">
        <f t="shared" si="8"/>
        <v>SRSA</v>
      </c>
      <c r="AG17" s="38">
        <f t="shared" si="9"/>
        <v>0</v>
      </c>
      <c r="AH17" s="38">
        <f t="shared" si="10"/>
        <v>0</v>
      </c>
      <c r="AI17">
        <f t="shared" si="11"/>
        <v>0</v>
      </c>
      <c r="AJ17">
        <f t="shared" si="12"/>
        <v>0</v>
      </c>
      <c r="AK17">
        <f t="shared" si="13"/>
        <v>0</v>
      </c>
    </row>
    <row r="18" spans="1:37" ht="12.75">
      <c r="A18" s="39">
        <v>2303210</v>
      </c>
      <c r="B18" s="40">
        <v>44</v>
      </c>
      <c r="C18" s="39" t="s">
        <v>74</v>
      </c>
      <c r="D18" s="39" t="s">
        <v>75</v>
      </c>
      <c r="E18" s="39" t="s">
        <v>74</v>
      </c>
      <c r="F18" s="41">
        <v>4614</v>
      </c>
      <c r="G18" s="42">
        <v>630</v>
      </c>
      <c r="H18" s="39">
        <v>2073749927</v>
      </c>
      <c r="I18" s="43">
        <v>7</v>
      </c>
      <c r="J18" s="43" t="s">
        <v>43</v>
      </c>
      <c r="K18" s="44" t="s">
        <v>44</v>
      </c>
      <c r="L18" s="45">
        <v>202</v>
      </c>
      <c r="M18" s="44" t="s">
        <v>44</v>
      </c>
      <c r="N18" s="35" t="s">
        <v>43</v>
      </c>
      <c r="O18" s="46" t="s">
        <v>43</v>
      </c>
      <c r="P18" s="47">
        <v>15.979381443298967</v>
      </c>
      <c r="Q18" s="43" t="str">
        <f t="shared" si="14"/>
        <v>NO</v>
      </c>
      <c r="R18" s="43" t="s">
        <v>43</v>
      </c>
      <c r="S18" s="46" t="s">
        <v>45</v>
      </c>
      <c r="T18" s="45">
        <v>4101</v>
      </c>
      <c r="U18" s="45">
        <v>3709</v>
      </c>
      <c r="V18" s="45">
        <v>4463</v>
      </c>
      <c r="W18" s="45">
        <v>18161</v>
      </c>
      <c r="X18" s="37">
        <f t="shared" si="0"/>
        <v>30434</v>
      </c>
      <c r="Y18" s="38">
        <f t="shared" si="1"/>
        <v>1</v>
      </c>
      <c r="Z18" s="38">
        <f t="shared" si="2"/>
        <v>1</v>
      </c>
      <c r="AA18" s="38" t="str">
        <f t="shared" si="3"/>
        <v>ELIGIBLE</v>
      </c>
      <c r="AB18" s="38" t="str">
        <f t="shared" si="4"/>
        <v>OKAY</v>
      </c>
      <c r="AC18" s="38">
        <f t="shared" si="5"/>
        <v>0</v>
      </c>
      <c r="AD18" s="38">
        <f t="shared" si="6"/>
        <v>1</v>
      </c>
      <c r="AE18" s="38">
        <f t="shared" si="7"/>
        <v>0</v>
      </c>
      <c r="AF18" s="38">
        <f t="shared" si="8"/>
        <v>0</v>
      </c>
      <c r="AG18" s="38">
        <f t="shared" si="9"/>
        <v>0</v>
      </c>
      <c r="AH18" s="38">
        <f t="shared" si="10"/>
        <v>0</v>
      </c>
      <c r="AI18">
        <f t="shared" si="11"/>
        <v>0</v>
      </c>
      <c r="AJ18">
        <f t="shared" si="12"/>
        <v>0</v>
      </c>
      <c r="AK18">
        <f t="shared" si="13"/>
        <v>0</v>
      </c>
    </row>
    <row r="19" spans="1:37" ht="12.75">
      <c r="A19" s="39">
        <v>2303450</v>
      </c>
      <c r="B19" s="40">
        <v>51</v>
      </c>
      <c r="C19" s="39" t="s">
        <v>76</v>
      </c>
      <c r="D19" s="39" t="s">
        <v>58</v>
      </c>
      <c r="E19" s="39" t="s">
        <v>59</v>
      </c>
      <c r="F19" s="41">
        <v>4461</v>
      </c>
      <c r="G19" s="42">
        <v>299</v>
      </c>
      <c r="H19" s="39">
        <v>2078278061</v>
      </c>
      <c r="I19" s="43">
        <v>7</v>
      </c>
      <c r="J19" s="43" t="s">
        <v>43</v>
      </c>
      <c r="K19" s="44" t="s">
        <v>44</v>
      </c>
      <c r="L19" s="45">
        <v>88.27</v>
      </c>
      <c r="M19" s="33" t="s">
        <v>44</v>
      </c>
      <c r="N19" s="46" t="s">
        <v>43</v>
      </c>
      <c r="O19" s="46" t="s">
        <v>43</v>
      </c>
      <c r="P19" s="47">
        <v>2.209944751381215</v>
      </c>
      <c r="Q19" s="43" t="str">
        <f t="shared" si="14"/>
        <v>NO</v>
      </c>
      <c r="R19" s="43" t="s">
        <v>43</v>
      </c>
      <c r="S19" s="46" t="s">
        <v>45</v>
      </c>
      <c r="T19" s="45">
        <v>844</v>
      </c>
      <c r="U19" s="45">
        <v>542</v>
      </c>
      <c r="V19" s="45">
        <v>652</v>
      </c>
      <c r="W19" s="45">
        <v>1595</v>
      </c>
      <c r="X19" s="37">
        <f t="shared" si="0"/>
        <v>3633</v>
      </c>
      <c r="Y19" s="38">
        <f t="shared" si="1"/>
        <v>1</v>
      </c>
      <c r="Z19" s="38">
        <f t="shared" si="2"/>
        <v>1</v>
      </c>
      <c r="AA19" s="38" t="str">
        <f t="shared" si="3"/>
        <v>ELIGIBLE</v>
      </c>
      <c r="AB19" s="38" t="str">
        <f t="shared" si="4"/>
        <v>OKAY</v>
      </c>
      <c r="AC19" s="38">
        <f t="shared" si="5"/>
        <v>0</v>
      </c>
      <c r="AD19" s="38">
        <f t="shared" si="6"/>
        <v>1</v>
      </c>
      <c r="AE19" s="38">
        <f t="shared" si="7"/>
        <v>0</v>
      </c>
      <c r="AF19" s="38">
        <f t="shared" si="8"/>
        <v>0</v>
      </c>
      <c r="AG19" s="38">
        <f t="shared" si="9"/>
        <v>0</v>
      </c>
      <c r="AH19" s="38">
        <f t="shared" si="10"/>
        <v>0</v>
      </c>
      <c r="AI19">
        <f t="shared" si="11"/>
        <v>0</v>
      </c>
      <c r="AJ19">
        <f t="shared" si="12"/>
        <v>0</v>
      </c>
      <c r="AK19">
        <f t="shared" si="13"/>
        <v>0</v>
      </c>
    </row>
    <row r="20" spans="1:37" ht="12.75">
      <c r="A20" s="39">
        <v>2303600</v>
      </c>
      <c r="B20" s="40">
        <v>57</v>
      </c>
      <c r="C20" s="39" t="s">
        <v>77</v>
      </c>
      <c r="D20" s="39" t="s">
        <v>78</v>
      </c>
      <c r="E20" s="39" t="s">
        <v>51</v>
      </c>
      <c r="F20" s="41">
        <v>4543</v>
      </c>
      <c r="G20" s="42">
        <v>907</v>
      </c>
      <c r="H20" s="39">
        <v>2075633044</v>
      </c>
      <c r="I20" s="43">
        <v>7</v>
      </c>
      <c r="J20" s="43" t="s">
        <v>43</v>
      </c>
      <c r="K20" s="44" t="s">
        <v>44</v>
      </c>
      <c r="L20" s="45">
        <v>260.2</v>
      </c>
      <c r="M20" s="33" t="s">
        <v>44</v>
      </c>
      <c r="N20" s="46" t="s">
        <v>43</v>
      </c>
      <c r="O20" s="46" t="s">
        <v>43</v>
      </c>
      <c r="P20" s="47">
        <v>15.326633165829145</v>
      </c>
      <c r="Q20" s="43" t="str">
        <f t="shared" si="14"/>
        <v>NO</v>
      </c>
      <c r="R20" s="43" t="s">
        <v>43</v>
      </c>
      <c r="S20" s="46" t="s">
        <v>45</v>
      </c>
      <c r="T20" s="45">
        <v>1892</v>
      </c>
      <c r="U20" s="45">
        <v>1291</v>
      </c>
      <c r="V20" s="45">
        <v>1553</v>
      </c>
      <c r="W20" s="45">
        <v>14568</v>
      </c>
      <c r="X20" s="37">
        <f t="shared" si="0"/>
        <v>19304</v>
      </c>
      <c r="Y20" s="38">
        <f t="shared" si="1"/>
        <v>1</v>
      </c>
      <c r="Z20" s="38">
        <f t="shared" si="2"/>
        <v>1</v>
      </c>
      <c r="AA20" s="38" t="str">
        <f t="shared" si="3"/>
        <v>ELIGIBLE</v>
      </c>
      <c r="AB20" s="38" t="str">
        <f t="shared" si="4"/>
        <v>OKAY</v>
      </c>
      <c r="AC20" s="38">
        <f t="shared" si="5"/>
        <v>0</v>
      </c>
      <c r="AD20" s="38">
        <f t="shared" si="6"/>
        <v>1</v>
      </c>
      <c r="AE20" s="38">
        <f t="shared" si="7"/>
        <v>0</v>
      </c>
      <c r="AF20" s="38">
        <f t="shared" si="8"/>
        <v>0</v>
      </c>
      <c r="AG20" s="38">
        <f t="shared" si="9"/>
        <v>0</v>
      </c>
      <c r="AH20" s="38">
        <f t="shared" si="10"/>
        <v>0</v>
      </c>
      <c r="AI20">
        <f t="shared" si="11"/>
        <v>0</v>
      </c>
      <c r="AJ20">
        <f t="shared" si="12"/>
        <v>0</v>
      </c>
      <c r="AK20">
        <f t="shared" si="13"/>
        <v>0</v>
      </c>
    </row>
    <row r="21" spans="1:37" ht="12.75">
      <c r="A21" s="39">
        <v>2303610</v>
      </c>
      <c r="B21" s="40">
        <v>58</v>
      </c>
      <c r="C21" s="39" t="s">
        <v>79</v>
      </c>
      <c r="D21" s="39" t="s">
        <v>80</v>
      </c>
      <c r="E21" s="39" t="s">
        <v>81</v>
      </c>
      <c r="F21" s="41">
        <v>4683</v>
      </c>
      <c r="G21" s="42">
        <v>10</v>
      </c>
      <c r="H21" s="39">
        <v>2073487777</v>
      </c>
      <c r="I21" s="43">
        <v>7</v>
      </c>
      <c r="J21" s="43" t="s">
        <v>43</v>
      </c>
      <c r="K21" s="44" t="s">
        <v>44</v>
      </c>
      <c r="L21" s="45">
        <v>69</v>
      </c>
      <c r="M21" s="33" t="s">
        <v>44</v>
      </c>
      <c r="N21" s="46" t="s">
        <v>43</v>
      </c>
      <c r="O21" s="46" t="s">
        <v>43</v>
      </c>
      <c r="P21" s="47">
        <v>17.88617886178862</v>
      </c>
      <c r="Q21" s="43" t="str">
        <f t="shared" si="14"/>
        <v>NO</v>
      </c>
      <c r="R21" s="43" t="s">
        <v>43</v>
      </c>
      <c r="S21" s="46" t="s">
        <v>45</v>
      </c>
      <c r="T21" s="45">
        <v>497</v>
      </c>
      <c r="U21" s="45">
        <v>300</v>
      </c>
      <c r="V21" s="45">
        <v>575</v>
      </c>
      <c r="W21" s="45">
        <v>5023</v>
      </c>
      <c r="X21" s="37">
        <f t="shared" si="0"/>
        <v>6395</v>
      </c>
      <c r="Y21" s="38">
        <f t="shared" si="1"/>
        <v>1</v>
      </c>
      <c r="Z21" s="38">
        <f t="shared" si="2"/>
        <v>1</v>
      </c>
      <c r="AA21" s="38" t="str">
        <f t="shared" si="3"/>
        <v>ELIGIBLE</v>
      </c>
      <c r="AB21" s="38" t="str">
        <f t="shared" si="4"/>
        <v>OKAY</v>
      </c>
      <c r="AC21" s="38">
        <f t="shared" si="5"/>
        <v>0</v>
      </c>
      <c r="AD21" s="38">
        <f t="shared" si="6"/>
        <v>1</v>
      </c>
      <c r="AE21" s="38">
        <f t="shared" si="7"/>
        <v>0</v>
      </c>
      <c r="AF21" s="38">
        <f t="shared" si="8"/>
        <v>0</v>
      </c>
      <c r="AG21" s="38">
        <f t="shared" si="9"/>
        <v>0</v>
      </c>
      <c r="AH21" s="38">
        <f t="shared" si="10"/>
        <v>0</v>
      </c>
      <c r="AI21">
        <f t="shared" si="11"/>
        <v>0</v>
      </c>
      <c r="AJ21">
        <f t="shared" si="12"/>
        <v>0</v>
      </c>
      <c r="AK21">
        <f t="shared" si="13"/>
        <v>0</v>
      </c>
    </row>
    <row r="22" spans="1:37" ht="12.75">
      <c r="A22" s="39">
        <v>2303640</v>
      </c>
      <c r="B22" s="40">
        <v>60</v>
      </c>
      <c r="C22" s="39" t="s">
        <v>82</v>
      </c>
      <c r="D22" s="39" t="s">
        <v>75</v>
      </c>
      <c r="E22" s="39" t="s">
        <v>74</v>
      </c>
      <c r="F22" s="41">
        <v>4614</v>
      </c>
      <c r="G22" s="42">
        <v>630</v>
      </c>
      <c r="H22" s="39">
        <v>2073749927</v>
      </c>
      <c r="I22" s="43">
        <v>7</v>
      </c>
      <c r="J22" s="43" t="s">
        <v>43</v>
      </c>
      <c r="K22" s="44" t="s">
        <v>44</v>
      </c>
      <c r="L22" s="45">
        <v>68</v>
      </c>
      <c r="M22" s="44" t="s">
        <v>44</v>
      </c>
      <c r="N22" s="35" t="s">
        <v>43</v>
      </c>
      <c r="O22" s="46" t="s">
        <v>43</v>
      </c>
      <c r="P22" s="47">
        <v>26.61290322580645</v>
      </c>
      <c r="Q22" s="43" t="str">
        <f t="shared" si="14"/>
        <v>YES</v>
      </c>
      <c r="R22" s="43" t="s">
        <v>43</v>
      </c>
      <c r="S22" s="46" t="s">
        <v>45</v>
      </c>
      <c r="T22" s="45">
        <v>430</v>
      </c>
      <c r="U22" s="45">
        <v>355</v>
      </c>
      <c r="V22" s="45">
        <v>427</v>
      </c>
      <c r="W22" s="45">
        <v>7400</v>
      </c>
      <c r="X22" s="37">
        <f t="shared" si="0"/>
        <v>8612</v>
      </c>
      <c r="Y22" s="38">
        <f t="shared" si="1"/>
        <v>1</v>
      </c>
      <c r="Z22" s="38">
        <f t="shared" si="2"/>
        <v>1</v>
      </c>
      <c r="AA22" s="38" t="str">
        <f t="shared" si="3"/>
        <v>ELIGIBLE</v>
      </c>
      <c r="AB22" s="38" t="str">
        <f t="shared" si="4"/>
        <v>OKAY</v>
      </c>
      <c r="AC22" s="38">
        <f t="shared" si="5"/>
        <v>1</v>
      </c>
      <c r="AD22" s="38">
        <f t="shared" si="6"/>
        <v>1</v>
      </c>
      <c r="AE22" s="38" t="str">
        <f t="shared" si="7"/>
        <v>CHECK</v>
      </c>
      <c r="AF22" s="38" t="str">
        <f t="shared" si="8"/>
        <v>SRSA</v>
      </c>
      <c r="AG22" s="38">
        <f t="shared" si="9"/>
        <v>0</v>
      </c>
      <c r="AH22" s="38">
        <f t="shared" si="10"/>
        <v>0</v>
      </c>
      <c r="AI22">
        <f t="shared" si="11"/>
        <v>0</v>
      </c>
      <c r="AJ22">
        <f t="shared" si="12"/>
        <v>0</v>
      </c>
      <c r="AK22">
        <f t="shared" si="13"/>
        <v>0</v>
      </c>
    </row>
    <row r="23" spans="1:37" ht="12.75">
      <c r="A23" s="39">
        <v>2304080</v>
      </c>
      <c r="B23" s="40">
        <v>83</v>
      </c>
      <c r="C23" s="39" t="s">
        <v>83</v>
      </c>
      <c r="D23" s="39" t="s">
        <v>75</v>
      </c>
      <c r="E23" s="39" t="s">
        <v>74</v>
      </c>
      <c r="F23" s="41">
        <v>4614</v>
      </c>
      <c r="G23" s="42">
        <v>630</v>
      </c>
      <c r="H23" s="39">
        <v>2073749927</v>
      </c>
      <c r="I23" s="43">
        <v>7</v>
      </c>
      <c r="J23" s="43" t="s">
        <v>43</v>
      </c>
      <c r="K23" s="44" t="s">
        <v>44</v>
      </c>
      <c r="L23" s="45">
        <v>64</v>
      </c>
      <c r="M23" s="33" t="s">
        <v>44</v>
      </c>
      <c r="N23" s="46" t="s">
        <v>43</v>
      </c>
      <c r="O23" s="46" t="s">
        <v>43</v>
      </c>
      <c r="P23" s="47">
        <v>10.909090909090908</v>
      </c>
      <c r="Q23" s="43" t="str">
        <f t="shared" si="14"/>
        <v>NO</v>
      </c>
      <c r="R23" s="43" t="s">
        <v>43</v>
      </c>
      <c r="S23" s="46" t="s">
        <v>45</v>
      </c>
      <c r="T23" s="45">
        <v>306</v>
      </c>
      <c r="U23" s="45">
        <v>256</v>
      </c>
      <c r="V23" s="45">
        <v>308</v>
      </c>
      <c r="W23" s="45">
        <v>2869</v>
      </c>
      <c r="X23" s="37">
        <f t="shared" si="0"/>
        <v>3739</v>
      </c>
      <c r="Y23" s="38">
        <f t="shared" si="1"/>
        <v>1</v>
      </c>
      <c r="Z23" s="38">
        <f t="shared" si="2"/>
        <v>1</v>
      </c>
      <c r="AA23" s="38" t="str">
        <f t="shared" si="3"/>
        <v>ELIGIBLE</v>
      </c>
      <c r="AB23" s="38" t="str">
        <f t="shared" si="4"/>
        <v>OKAY</v>
      </c>
      <c r="AC23" s="38">
        <f t="shared" si="5"/>
        <v>0</v>
      </c>
      <c r="AD23" s="38">
        <f t="shared" si="6"/>
        <v>1</v>
      </c>
      <c r="AE23" s="38">
        <f t="shared" si="7"/>
        <v>0</v>
      </c>
      <c r="AF23" s="38">
        <f t="shared" si="8"/>
        <v>0</v>
      </c>
      <c r="AG23" s="38">
        <f t="shared" si="9"/>
        <v>0</v>
      </c>
      <c r="AH23" s="38">
        <f t="shared" si="10"/>
        <v>0</v>
      </c>
      <c r="AI23">
        <f t="shared" si="11"/>
        <v>0</v>
      </c>
      <c r="AJ23">
        <f t="shared" si="12"/>
        <v>0</v>
      </c>
      <c r="AK23">
        <f t="shared" si="13"/>
        <v>0</v>
      </c>
    </row>
    <row r="24" spans="1:37" ht="12.75">
      <c r="A24" s="39">
        <v>2304110</v>
      </c>
      <c r="B24" s="40">
        <v>85</v>
      </c>
      <c r="C24" s="39" t="s">
        <v>84</v>
      </c>
      <c r="D24" s="39" t="s">
        <v>85</v>
      </c>
      <c r="E24" s="39" t="s">
        <v>86</v>
      </c>
      <c r="F24" s="41">
        <v>4750</v>
      </c>
      <c r="G24" s="42">
        <v>9802</v>
      </c>
      <c r="H24" s="39">
        <v>2073254611</v>
      </c>
      <c r="I24" s="43">
        <v>7</v>
      </c>
      <c r="J24" s="43" t="s">
        <v>43</v>
      </c>
      <c r="K24" s="44" t="s">
        <v>44</v>
      </c>
      <c r="L24" s="45">
        <v>43.27</v>
      </c>
      <c r="M24" s="44" t="s">
        <v>44</v>
      </c>
      <c r="N24" s="35" t="s">
        <v>43</v>
      </c>
      <c r="O24" s="46" t="s">
        <v>43</v>
      </c>
      <c r="P24" s="47">
        <v>1.694915254237288</v>
      </c>
      <c r="Q24" s="43" t="str">
        <f t="shared" si="14"/>
        <v>NO</v>
      </c>
      <c r="R24" s="43" t="s">
        <v>43</v>
      </c>
      <c r="S24" s="46" t="s">
        <v>45</v>
      </c>
      <c r="T24" s="45">
        <v>474</v>
      </c>
      <c r="U24" s="45">
        <v>172</v>
      </c>
      <c r="V24" s="45">
        <v>526</v>
      </c>
      <c r="W24" s="45">
        <v>450</v>
      </c>
      <c r="X24" s="37">
        <f t="shared" si="0"/>
        <v>1622</v>
      </c>
      <c r="Y24" s="38">
        <f t="shared" si="1"/>
        <v>1</v>
      </c>
      <c r="Z24" s="38">
        <f t="shared" si="2"/>
        <v>1</v>
      </c>
      <c r="AA24" s="38" t="str">
        <f t="shared" si="3"/>
        <v>ELIGIBLE</v>
      </c>
      <c r="AB24" s="38" t="str">
        <f t="shared" si="4"/>
        <v>OKAY</v>
      </c>
      <c r="AC24" s="38">
        <f t="shared" si="5"/>
        <v>0</v>
      </c>
      <c r="AD24" s="38">
        <f t="shared" si="6"/>
        <v>1</v>
      </c>
      <c r="AE24" s="38">
        <f t="shared" si="7"/>
        <v>0</v>
      </c>
      <c r="AF24" s="38">
        <f t="shared" si="8"/>
        <v>0</v>
      </c>
      <c r="AG24" s="38">
        <f t="shared" si="9"/>
        <v>0</v>
      </c>
      <c r="AH24" s="38">
        <f t="shared" si="10"/>
        <v>0</v>
      </c>
      <c r="AI24">
        <f t="shared" si="11"/>
        <v>0</v>
      </c>
      <c r="AJ24">
        <f t="shared" si="12"/>
        <v>0</v>
      </c>
      <c r="AK24">
        <f t="shared" si="13"/>
        <v>0</v>
      </c>
    </row>
    <row r="25" spans="1:37" ht="12.75">
      <c r="A25" s="39">
        <v>2304160</v>
      </c>
      <c r="B25" s="40">
        <v>89</v>
      </c>
      <c r="C25" s="39" t="s">
        <v>87</v>
      </c>
      <c r="D25" s="39" t="s">
        <v>88</v>
      </c>
      <c r="E25" s="39" t="s">
        <v>89</v>
      </c>
      <c r="F25" s="41">
        <v>4631</v>
      </c>
      <c r="G25" s="42">
        <v>1110</v>
      </c>
      <c r="H25" s="39">
        <v>2078532567</v>
      </c>
      <c r="I25" s="43">
        <v>7</v>
      </c>
      <c r="J25" s="43" t="s">
        <v>43</v>
      </c>
      <c r="K25" s="44" t="s">
        <v>44</v>
      </c>
      <c r="L25" s="45">
        <v>56</v>
      </c>
      <c r="M25" s="33" t="s">
        <v>44</v>
      </c>
      <c r="N25" s="46" t="s">
        <v>43</v>
      </c>
      <c r="O25" s="46" t="s">
        <v>43</v>
      </c>
      <c r="P25" s="47">
        <v>18.867924528301888</v>
      </c>
      <c r="Q25" s="43" t="str">
        <f t="shared" si="14"/>
        <v>NO</v>
      </c>
      <c r="R25" s="43" t="s">
        <v>43</v>
      </c>
      <c r="S25" s="46" t="s">
        <v>45</v>
      </c>
      <c r="T25" s="45">
        <v>284</v>
      </c>
      <c r="U25" s="45">
        <v>167</v>
      </c>
      <c r="V25" s="45">
        <v>328</v>
      </c>
      <c r="W25" s="45">
        <v>2326</v>
      </c>
      <c r="X25" s="37">
        <f t="shared" si="0"/>
        <v>3105</v>
      </c>
      <c r="Y25" s="38">
        <f t="shared" si="1"/>
        <v>1</v>
      </c>
      <c r="Z25" s="38">
        <f t="shared" si="2"/>
        <v>1</v>
      </c>
      <c r="AA25" s="38" t="str">
        <f t="shared" si="3"/>
        <v>ELIGIBLE</v>
      </c>
      <c r="AB25" s="38" t="str">
        <f t="shared" si="4"/>
        <v>OKAY</v>
      </c>
      <c r="AC25" s="38">
        <f t="shared" si="5"/>
        <v>0</v>
      </c>
      <c r="AD25" s="38">
        <f t="shared" si="6"/>
        <v>1</v>
      </c>
      <c r="AE25" s="38">
        <f t="shared" si="7"/>
        <v>0</v>
      </c>
      <c r="AF25" s="38">
        <f t="shared" si="8"/>
        <v>0</v>
      </c>
      <c r="AG25" s="38">
        <f t="shared" si="9"/>
        <v>0</v>
      </c>
      <c r="AH25" s="38">
        <f t="shared" si="10"/>
        <v>0</v>
      </c>
      <c r="AI25">
        <f t="shared" si="11"/>
        <v>0</v>
      </c>
      <c r="AJ25">
        <f t="shared" si="12"/>
        <v>0</v>
      </c>
      <c r="AK25">
        <f t="shared" si="13"/>
        <v>0</v>
      </c>
    </row>
    <row r="26" spans="1:37" ht="12.75">
      <c r="A26" s="39">
        <v>2304230</v>
      </c>
      <c r="B26" s="40">
        <v>90</v>
      </c>
      <c r="C26" s="39" t="s">
        <v>90</v>
      </c>
      <c r="D26" s="39" t="s">
        <v>91</v>
      </c>
      <c r="E26" s="39" t="s">
        <v>92</v>
      </c>
      <c r="F26" s="41">
        <v>4353</v>
      </c>
      <c r="G26" s="42">
        <v>3232</v>
      </c>
      <c r="H26" s="39">
        <v>2075493261</v>
      </c>
      <c r="I26" s="43">
        <v>7</v>
      </c>
      <c r="J26" s="43" t="s">
        <v>43</v>
      </c>
      <c r="K26" s="44" t="s">
        <v>44</v>
      </c>
      <c r="L26" s="45">
        <v>284</v>
      </c>
      <c r="M26" s="44" t="s">
        <v>44</v>
      </c>
      <c r="N26" s="35" t="s">
        <v>43</v>
      </c>
      <c r="O26" s="46" t="s">
        <v>43</v>
      </c>
      <c r="P26" s="47">
        <v>15.250965250965251</v>
      </c>
      <c r="Q26" s="43" t="str">
        <f t="shared" si="14"/>
        <v>NO</v>
      </c>
      <c r="R26" s="43" t="s">
        <v>43</v>
      </c>
      <c r="S26" s="46" t="s">
        <v>45</v>
      </c>
      <c r="T26" s="45">
        <v>2677</v>
      </c>
      <c r="U26" s="45">
        <v>1507</v>
      </c>
      <c r="V26" s="45">
        <v>3072</v>
      </c>
      <c r="W26" s="45">
        <v>18637</v>
      </c>
      <c r="X26" s="37">
        <f t="shared" si="0"/>
        <v>25893</v>
      </c>
      <c r="Y26" s="38">
        <f t="shared" si="1"/>
        <v>1</v>
      </c>
      <c r="Z26" s="38">
        <f t="shared" si="2"/>
        <v>1</v>
      </c>
      <c r="AA26" s="38" t="str">
        <f t="shared" si="3"/>
        <v>ELIGIBLE</v>
      </c>
      <c r="AB26" s="38" t="str">
        <f t="shared" si="4"/>
        <v>OKAY</v>
      </c>
      <c r="AC26" s="38">
        <f t="shared" si="5"/>
        <v>0</v>
      </c>
      <c r="AD26" s="38">
        <f t="shared" si="6"/>
        <v>1</v>
      </c>
      <c r="AE26" s="38">
        <f t="shared" si="7"/>
        <v>0</v>
      </c>
      <c r="AF26" s="38">
        <f t="shared" si="8"/>
        <v>0</v>
      </c>
      <c r="AG26" s="38">
        <f t="shared" si="9"/>
        <v>0</v>
      </c>
      <c r="AH26" s="38">
        <f t="shared" si="10"/>
        <v>0</v>
      </c>
      <c r="AI26">
        <f t="shared" si="11"/>
        <v>0</v>
      </c>
      <c r="AJ26">
        <f t="shared" si="12"/>
        <v>0</v>
      </c>
      <c r="AK26">
        <f t="shared" si="13"/>
        <v>0</v>
      </c>
    </row>
    <row r="27" spans="1:37" ht="12.75">
      <c r="A27" s="39">
        <v>2304620</v>
      </c>
      <c r="B27" s="40">
        <v>106</v>
      </c>
      <c r="C27" s="39" t="s">
        <v>93</v>
      </c>
      <c r="D27" s="39" t="s">
        <v>69</v>
      </c>
      <c r="E27" s="39" t="s">
        <v>70</v>
      </c>
      <c r="F27" s="41">
        <v>4660</v>
      </c>
      <c r="G27" s="42">
        <v>60</v>
      </c>
      <c r="H27" s="39">
        <v>2072885049</v>
      </c>
      <c r="I27" s="43">
        <v>7</v>
      </c>
      <c r="J27" s="43" t="s">
        <v>43</v>
      </c>
      <c r="K27" s="44" t="s">
        <v>44</v>
      </c>
      <c r="L27" s="45">
        <v>11</v>
      </c>
      <c r="M27" s="33" t="s">
        <v>44</v>
      </c>
      <c r="N27" s="46" t="s">
        <v>43</v>
      </c>
      <c r="O27" s="46" t="s">
        <v>43</v>
      </c>
      <c r="P27" s="47">
        <v>19.35483870967742</v>
      </c>
      <c r="Q27" s="43" t="str">
        <f t="shared" si="14"/>
        <v>NO</v>
      </c>
      <c r="R27" s="43" t="s">
        <v>43</v>
      </c>
      <c r="S27" s="46" t="s">
        <v>45</v>
      </c>
      <c r="T27" s="45">
        <v>103</v>
      </c>
      <c r="U27" s="45">
        <v>49</v>
      </c>
      <c r="V27" s="45">
        <v>117</v>
      </c>
      <c r="W27" s="45">
        <v>1324</v>
      </c>
      <c r="X27" s="37">
        <f t="shared" si="0"/>
        <v>1593</v>
      </c>
      <c r="Y27" s="38">
        <f t="shared" si="1"/>
        <v>1</v>
      </c>
      <c r="Z27" s="38">
        <f t="shared" si="2"/>
        <v>1</v>
      </c>
      <c r="AA27" s="38" t="str">
        <f t="shared" si="3"/>
        <v>ELIGIBLE</v>
      </c>
      <c r="AB27" s="38" t="str">
        <f t="shared" si="4"/>
        <v>OKAY</v>
      </c>
      <c r="AC27" s="38">
        <f t="shared" si="5"/>
        <v>0</v>
      </c>
      <c r="AD27" s="38">
        <f t="shared" si="6"/>
        <v>1</v>
      </c>
      <c r="AE27" s="38">
        <f t="shared" si="7"/>
        <v>0</v>
      </c>
      <c r="AF27" s="38">
        <f t="shared" si="8"/>
        <v>0</v>
      </c>
      <c r="AG27" s="38">
        <f t="shared" si="9"/>
        <v>0</v>
      </c>
      <c r="AH27" s="38">
        <f t="shared" si="10"/>
        <v>0</v>
      </c>
      <c r="AI27">
        <f t="shared" si="11"/>
        <v>0</v>
      </c>
      <c r="AJ27">
        <f t="shared" si="12"/>
        <v>0</v>
      </c>
      <c r="AK27">
        <f t="shared" si="13"/>
        <v>0</v>
      </c>
    </row>
    <row r="28" spans="1:37" ht="12.75">
      <c r="A28" s="39">
        <v>2304860</v>
      </c>
      <c r="B28" s="40">
        <v>116</v>
      </c>
      <c r="C28" s="39" t="s">
        <v>94</v>
      </c>
      <c r="D28" s="39" t="s">
        <v>95</v>
      </c>
      <c r="E28" s="39" t="s">
        <v>96</v>
      </c>
      <c r="F28" s="41">
        <v>4072</v>
      </c>
      <c r="G28" s="42">
        <v>1878</v>
      </c>
      <c r="H28" s="39">
        <v>2072844505</v>
      </c>
      <c r="I28" s="43">
        <v>8</v>
      </c>
      <c r="J28" s="43" t="s">
        <v>43</v>
      </c>
      <c r="K28" s="44" t="s">
        <v>44</v>
      </c>
      <c r="L28" s="45">
        <v>192.77</v>
      </c>
      <c r="M28" s="44" t="s">
        <v>44</v>
      </c>
      <c r="N28" s="35" t="s">
        <v>43</v>
      </c>
      <c r="O28" s="46" t="s">
        <v>43</v>
      </c>
      <c r="P28" s="47">
        <v>6.477732793522267</v>
      </c>
      <c r="Q28" s="43" t="str">
        <f t="shared" si="14"/>
        <v>NO</v>
      </c>
      <c r="R28" s="43" t="s">
        <v>43</v>
      </c>
      <c r="S28" s="46" t="s">
        <v>45</v>
      </c>
      <c r="T28" s="45">
        <v>1237</v>
      </c>
      <c r="U28" s="45">
        <v>1020</v>
      </c>
      <c r="V28" s="45">
        <v>1227</v>
      </c>
      <c r="W28" s="45">
        <v>4774</v>
      </c>
      <c r="X28" s="37">
        <f t="shared" si="0"/>
        <v>8258</v>
      </c>
      <c r="Y28" s="38">
        <f t="shared" si="1"/>
        <v>1</v>
      </c>
      <c r="Z28" s="38">
        <f t="shared" si="2"/>
        <v>1</v>
      </c>
      <c r="AA28" s="38" t="str">
        <f t="shared" si="3"/>
        <v>ELIGIBLE</v>
      </c>
      <c r="AB28" s="38" t="str">
        <f t="shared" si="4"/>
        <v>OKAY</v>
      </c>
      <c r="AC28" s="38">
        <f t="shared" si="5"/>
        <v>0</v>
      </c>
      <c r="AD28" s="38">
        <f t="shared" si="6"/>
        <v>1</v>
      </c>
      <c r="AE28" s="38">
        <f t="shared" si="7"/>
        <v>0</v>
      </c>
      <c r="AF28" s="38">
        <f t="shared" si="8"/>
        <v>0</v>
      </c>
      <c r="AG28" s="38">
        <f t="shared" si="9"/>
        <v>0</v>
      </c>
      <c r="AH28" s="38">
        <f t="shared" si="10"/>
        <v>0</v>
      </c>
      <c r="AI28">
        <f t="shared" si="11"/>
        <v>0</v>
      </c>
      <c r="AJ28">
        <f t="shared" si="12"/>
        <v>0</v>
      </c>
      <c r="AK28">
        <f t="shared" si="13"/>
        <v>0</v>
      </c>
    </row>
    <row r="29" spans="1:37" ht="12.75">
      <c r="A29" s="39">
        <v>2304890</v>
      </c>
      <c r="B29" s="40">
        <v>118</v>
      </c>
      <c r="C29" s="39" t="s">
        <v>97</v>
      </c>
      <c r="D29" s="39" t="s">
        <v>61</v>
      </c>
      <c r="E29" s="39" t="s">
        <v>62</v>
      </c>
      <c r="F29" s="41">
        <v>4429</v>
      </c>
      <c r="G29" s="42">
        <v>6222</v>
      </c>
      <c r="H29" s="39">
        <v>2078437851</v>
      </c>
      <c r="I29" s="43">
        <v>8</v>
      </c>
      <c r="J29" s="43" t="s">
        <v>43</v>
      </c>
      <c r="K29" s="44" t="s">
        <v>44</v>
      </c>
      <c r="L29" s="45">
        <v>154.1</v>
      </c>
      <c r="M29" s="33" t="s">
        <v>44</v>
      </c>
      <c r="N29" s="46" t="s">
        <v>43</v>
      </c>
      <c r="O29" s="46" t="s">
        <v>43</v>
      </c>
      <c r="P29" s="47">
        <v>7.9422382671480145</v>
      </c>
      <c r="Q29" s="43" t="str">
        <f t="shared" si="14"/>
        <v>NO</v>
      </c>
      <c r="R29" s="43" t="s">
        <v>43</v>
      </c>
      <c r="S29" s="46" t="s">
        <v>45</v>
      </c>
      <c r="T29" s="45">
        <v>1230</v>
      </c>
      <c r="U29" s="45">
        <v>833</v>
      </c>
      <c r="V29" s="45">
        <v>1002</v>
      </c>
      <c r="W29" s="45">
        <v>5768</v>
      </c>
      <c r="X29" s="37">
        <f t="shared" si="0"/>
        <v>8833</v>
      </c>
      <c r="Y29" s="38">
        <f t="shared" si="1"/>
        <v>1</v>
      </c>
      <c r="Z29" s="38">
        <f t="shared" si="2"/>
        <v>1</v>
      </c>
      <c r="AA29" s="38" t="str">
        <f t="shared" si="3"/>
        <v>ELIGIBLE</v>
      </c>
      <c r="AB29" s="38" t="str">
        <f t="shared" si="4"/>
        <v>OKAY</v>
      </c>
      <c r="AC29" s="38">
        <f t="shared" si="5"/>
        <v>0</v>
      </c>
      <c r="AD29" s="38">
        <f t="shared" si="6"/>
        <v>1</v>
      </c>
      <c r="AE29" s="38">
        <f t="shared" si="7"/>
        <v>0</v>
      </c>
      <c r="AF29" s="38">
        <f t="shared" si="8"/>
        <v>0</v>
      </c>
      <c r="AG29" s="38">
        <f t="shared" si="9"/>
        <v>0</v>
      </c>
      <c r="AH29" s="38">
        <f t="shared" si="10"/>
        <v>0</v>
      </c>
      <c r="AI29">
        <f t="shared" si="11"/>
        <v>0</v>
      </c>
      <c r="AJ29">
        <f t="shared" si="12"/>
        <v>0</v>
      </c>
      <c r="AK29">
        <f t="shared" si="13"/>
        <v>0</v>
      </c>
    </row>
    <row r="30" spans="1:37" ht="12.75">
      <c r="A30" s="39">
        <v>2304895</v>
      </c>
      <c r="B30" s="40">
        <v>913</v>
      </c>
      <c r="C30" s="39" t="s">
        <v>98</v>
      </c>
      <c r="D30" s="39" t="s">
        <v>80</v>
      </c>
      <c r="E30" s="39" t="s">
        <v>81</v>
      </c>
      <c r="F30" s="41">
        <v>4683</v>
      </c>
      <c r="G30" s="42">
        <v>10</v>
      </c>
      <c r="H30" s="39">
        <v>2073487777</v>
      </c>
      <c r="I30" s="43">
        <v>7</v>
      </c>
      <c r="J30" s="43" t="s">
        <v>43</v>
      </c>
      <c r="K30" s="44" t="s">
        <v>44</v>
      </c>
      <c r="L30" s="45">
        <v>500.43</v>
      </c>
      <c r="M30" s="44" t="s">
        <v>44</v>
      </c>
      <c r="N30" s="35" t="s">
        <v>43</v>
      </c>
      <c r="O30" s="46" t="s">
        <v>43</v>
      </c>
      <c r="P30" s="47">
        <v>11.731843575418994</v>
      </c>
      <c r="Q30" s="43" t="str">
        <f t="shared" si="14"/>
        <v>NO</v>
      </c>
      <c r="R30" s="43" t="s">
        <v>43</v>
      </c>
      <c r="S30" s="46" t="s">
        <v>45</v>
      </c>
      <c r="T30" s="45">
        <v>4242</v>
      </c>
      <c r="U30" s="45">
        <v>2635</v>
      </c>
      <c r="V30" s="45">
        <v>3171</v>
      </c>
      <c r="W30" s="45">
        <v>16867</v>
      </c>
      <c r="X30" s="37">
        <f t="shared" si="0"/>
        <v>26915</v>
      </c>
      <c r="Y30" s="38">
        <f t="shared" si="1"/>
        <v>1</v>
      </c>
      <c r="Z30" s="38">
        <f t="shared" si="2"/>
        <v>1</v>
      </c>
      <c r="AA30" s="38" t="str">
        <f t="shared" si="3"/>
        <v>ELIGIBLE</v>
      </c>
      <c r="AB30" s="38" t="str">
        <f t="shared" si="4"/>
        <v>OKAY</v>
      </c>
      <c r="AC30" s="38">
        <f t="shared" si="5"/>
        <v>0</v>
      </c>
      <c r="AD30" s="38">
        <f t="shared" si="6"/>
        <v>1</v>
      </c>
      <c r="AE30" s="38">
        <f t="shared" si="7"/>
        <v>0</v>
      </c>
      <c r="AF30" s="38">
        <f t="shared" si="8"/>
        <v>0</v>
      </c>
      <c r="AG30" s="38">
        <f t="shared" si="9"/>
        <v>0</v>
      </c>
      <c r="AH30" s="38">
        <f t="shared" si="10"/>
        <v>0</v>
      </c>
      <c r="AI30">
        <f t="shared" si="11"/>
        <v>0</v>
      </c>
      <c r="AJ30">
        <f t="shared" si="12"/>
        <v>0</v>
      </c>
      <c r="AK30">
        <f t="shared" si="13"/>
        <v>0</v>
      </c>
    </row>
    <row r="31" spans="1:37" ht="12.75">
      <c r="A31" s="39">
        <v>2305130</v>
      </c>
      <c r="B31" s="40">
        <v>128</v>
      </c>
      <c r="C31" s="39" t="s">
        <v>99</v>
      </c>
      <c r="D31" s="39" t="s">
        <v>100</v>
      </c>
      <c r="E31" s="39" t="s">
        <v>99</v>
      </c>
      <c r="F31" s="41">
        <v>4342</v>
      </c>
      <c r="G31" s="42">
        <v>430</v>
      </c>
      <c r="H31" s="39">
        <v>2077372559</v>
      </c>
      <c r="I31" s="43">
        <v>7</v>
      </c>
      <c r="J31" s="43" t="s">
        <v>43</v>
      </c>
      <c r="K31" s="44" t="s">
        <v>44</v>
      </c>
      <c r="L31" s="45">
        <v>121</v>
      </c>
      <c r="M31" s="33" t="s">
        <v>44</v>
      </c>
      <c r="N31" s="46" t="s">
        <v>43</v>
      </c>
      <c r="O31" s="46" t="s">
        <v>43</v>
      </c>
      <c r="P31" s="47">
        <v>9.926470588235293</v>
      </c>
      <c r="Q31" s="43" t="str">
        <f t="shared" si="14"/>
        <v>NO</v>
      </c>
      <c r="R31" s="43" t="s">
        <v>43</v>
      </c>
      <c r="S31" s="46" t="s">
        <v>45</v>
      </c>
      <c r="T31" s="45">
        <v>1350</v>
      </c>
      <c r="U31" s="45">
        <v>690</v>
      </c>
      <c r="V31" s="45">
        <v>1536</v>
      </c>
      <c r="W31" s="45">
        <v>6614</v>
      </c>
      <c r="X31" s="37">
        <f t="shared" si="0"/>
        <v>10190</v>
      </c>
      <c r="Y31" s="38">
        <f t="shared" si="1"/>
        <v>1</v>
      </c>
      <c r="Z31" s="38">
        <f t="shared" si="2"/>
        <v>1</v>
      </c>
      <c r="AA31" s="38" t="str">
        <f t="shared" si="3"/>
        <v>ELIGIBLE</v>
      </c>
      <c r="AB31" s="38" t="str">
        <f t="shared" si="4"/>
        <v>OKAY</v>
      </c>
      <c r="AC31" s="38">
        <f t="shared" si="5"/>
        <v>0</v>
      </c>
      <c r="AD31" s="38">
        <f t="shared" si="6"/>
        <v>1</v>
      </c>
      <c r="AE31" s="38">
        <f t="shared" si="7"/>
        <v>0</v>
      </c>
      <c r="AF31" s="38">
        <f t="shared" si="8"/>
        <v>0</v>
      </c>
      <c r="AG31" s="38">
        <f t="shared" si="9"/>
        <v>0</v>
      </c>
      <c r="AH31" s="38">
        <f t="shared" si="10"/>
        <v>0</v>
      </c>
      <c r="AI31">
        <f t="shared" si="11"/>
        <v>0</v>
      </c>
      <c r="AJ31">
        <f t="shared" si="12"/>
        <v>0</v>
      </c>
      <c r="AK31">
        <f t="shared" si="13"/>
        <v>0</v>
      </c>
    </row>
    <row r="32" spans="1:37" ht="12.75">
      <c r="A32" s="39">
        <v>2305280</v>
      </c>
      <c r="B32" s="40">
        <v>136</v>
      </c>
      <c r="C32" s="39" t="s">
        <v>101</v>
      </c>
      <c r="D32" s="39" t="s">
        <v>102</v>
      </c>
      <c r="E32" s="39" t="s">
        <v>101</v>
      </c>
      <c r="F32" s="41">
        <v>4430</v>
      </c>
      <c r="G32" s="42">
        <v>1139</v>
      </c>
      <c r="H32" s="39">
        <v>2077463500</v>
      </c>
      <c r="I32" s="43">
        <v>7</v>
      </c>
      <c r="J32" s="43" t="s">
        <v>43</v>
      </c>
      <c r="K32" s="44" t="s">
        <v>44</v>
      </c>
      <c r="L32" s="45">
        <v>406</v>
      </c>
      <c r="M32" s="44" t="s">
        <v>44</v>
      </c>
      <c r="N32" s="35" t="s">
        <v>43</v>
      </c>
      <c r="O32" s="46" t="s">
        <v>43</v>
      </c>
      <c r="P32" s="47">
        <v>8.866995073891626</v>
      </c>
      <c r="Q32" s="43" t="str">
        <f t="shared" si="14"/>
        <v>NO</v>
      </c>
      <c r="R32" s="43" t="s">
        <v>43</v>
      </c>
      <c r="S32" s="46" t="s">
        <v>45</v>
      </c>
      <c r="T32" s="45">
        <v>3859</v>
      </c>
      <c r="U32" s="45">
        <v>2310</v>
      </c>
      <c r="V32" s="45">
        <v>4454</v>
      </c>
      <c r="W32" s="45">
        <v>11810</v>
      </c>
      <c r="X32" s="37">
        <f t="shared" si="0"/>
        <v>22433</v>
      </c>
      <c r="Y32" s="38">
        <f t="shared" si="1"/>
        <v>1</v>
      </c>
      <c r="Z32" s="38">
        <f t="shared" si="2"/>
        <v>1</v>
      </c>
      <c r="AA32" s="38" t="str">
        <f t="shared" si="3"/>
        <v>ELIGIBLE</v>
      </c>
      <c r="AB32" s="38" t="str">
        <f t="shared" si="4"/>
        <v>OKAY</v>
      </c>
      <c r="AC32" s="38">
        <f t="shared" si="5"/>
        <v>0</v>
      </c>
      <c r="AD32" s="38">
        <f t="shared" si="6"/>
        <v>1</v>
      </c>
      <c r="AE32" s="38">
        <f t="shared" si="7"/>
        <v>0</v>
      </c>
      <c r="AF32" s="38">
        <f t="shared" si="8"/>
        <v>0</v>
      </c>
      <c r="AG32" s="38">
        <f t="shared" si="9"/>
        <v>0</v>
      </c>
      <c r="AH32" s="38">
        <f t="shared" si="10"/>
        <v>0</v>
      </c>
      <c r="AI32">
        <f t="shared" si="11"/>
        <v>0</v>
      </c>
      <c r="AJ32">
        <f t="shared" si="12"/>
        <v>0</v>
      </c>
      <c r="AK32">
        <f t="shared" si="13"/>
        <v>0</v>
      </c>
    </row>
    <row r="33" spans="1:37" ht="12.75">
      <c r="A33" s="39">
        <v>2305310</v>
      </c>
      <c r="B33" s="40">
        <v>137</v>
      </c>
      <c r="C33" s="39" t="s">
        <v>103</v>
      </c>
      <c r="D33" s="39" t="s">
        <v>104</v>
      </c>
      <c r="E33" s="39" t="s">
        <v>103</v>
      </c>
      <c r="F33" s="41">
        <v>4740</v>
      </c>
      <c r="G33" s="42">
        <v>126</v>
      </c>
      <c r="H33" s="39">
        <v>2074887700</v>
      </c>
      <c r="I33" s="43">
        <v>7</v>
      </c>
      <c r="J33" s="43" t="s">
        <v>43</v>
      </c>
      <c r="K33" s="44" t="s">
        <v>44</v>
      </c>
      <c r="L33" s="45">
        <v>217.62</v>
      </c>
      <c r="M33" s="44" t="s">
        <v>44</v>
      </c>
      <c r="N33" s="35" t="s">
        <v>43</v>
      </c>
      <c r="O33" s="46" t="s">
        <v>43</v>
      </c>
      <c r="P33" s="47">
        <v>21.71945701357466</v>
      </c>
      <c r="Q33" s="43" t="str">
        <f t="shared" si="14"/>
        <v>YES</v>
      </c>
      <c r="R33" s="43" t="s">
        <v>43</v>
      </c>
      <c r="S33" s="46" t="s">
        <v>45</v>
      </c>
      <c r="T33" s="45">
        <v>2051</v>
      </c>
      <c r="U33" s="45">
        <v>1113</v>
      </c>
      <c r="V33" s="45">
        <v>2346</v>
      </c>
      <c r="W33" s="45">
        <v>11600</v>
      </c>
      <c r="X33" s="37">
        <f t="shared" si="0"/>
        <v>17110</v>
      </c>
      <c r="Y33" s="38">
        <f t="shared" si="1"/>
        <v>1</v>
      </c>
      <c r="Z33" s="38">
        <f t="shared" si="2"/>
        <v>1</v>
      </c>
      <c r="AA33" s="38" t="str">
        <f t="shared" si="3"/>
        <v>ELIGIBLE</v>
      </c>
      <c r="AB33" s="38" t="str">
        <f t="shared" si="4"/>
        <v>OKAY</v>
      </c>
      <c r="AC33" s="38">
        <f t="shared" si="5"/>
        <v>1</v>
      </c>
      <c r="AD33" s="38">
        <f t="shared" si="6"/>
        <v>1</v>
      </c>
      <c r="AE33" s="38" t="str">
        <f t="shared" si="7"/>
        <v>CHECK</v>
      </c>
      <c r="AF33" s="38" t="str">
        <f t="shared" si="8"/>
        <v>SRSA</v>
      </c>
      <c r="AG33" s="38">
        <f t="shared" si="9"/>
        <v>0</v>
      </c>
      <c r="AH33" s="38">
        <f t="shared" si="10"/>
        <v>0</v>
      </c>
      <c r="AI33">
        <f t="shared" si="11"/>
        <v>0</v>
      </c>
      <c r="AJ33">
        <f t="shared" si="12"/>
        <v>0</v>
      </c>
      <c r="AK33">
        <f t="shared" si="13"/>
        <v>0</v>
      </c>
    </row>
    <row r="34" spans="1:37" ht="12.75">
      <c r="A34" s="39">
        <v>2305360</v>
      </c>
      <c r="B34" s="40">
        <v>138</v>
      </c>
      <c r="C34" s="39" t="s">
        <v>89</v>
      </c>
      <c r="D34" s="39" t="s">
        <v>88</v>
      </c>
      <c r="E34" s="39" t="s">
        <v>89</v>
      </c>
      <c r="F34" s="41">
        <v>4631</v>
      </c>
      <c r="G34" s="42">
        <v>1110</v>
      </c>
      <c r="H34" s="39">
        <v>2078532567</v>
      </c>
      <c r="I34" s="43">
        <v>7</v>
      </c>
      <c r="J34" s="43" t="s">
        <v>43</v>
      </c>
      <c r="K34" s="44" t="s">
        <v>44</v>
      </c>
      <c r="L34" s="45">
        <v>321</v>
      </c>
      <c r="M34" s="44" t="s">
        <v>44</v>
      </c>
      <c r="N34" s="35" t="s">
        <v>43</v>
      </c>
      <c r="O34" s="46" t="s">
        <v>43</v>
      </c>
      <c r="P34" s="47">
        <v>20.527859237536656</v>
      </c>
      <c r="Q34" s="43" t="str">
        <f t="shared" si="14"/>
        <v>YES</v>
      </c>
      <c r="R34" s="43" t="s">
        <v>43</v>
      </c>
      <c r="S34" s="46" t="s">
        <v>45</v>
      </c>
      <c r="T34" s="45">
        <v>3254</v>
      </c>
      <c r="U34" s="45">
        <v>1626</v>
      </c>
      <c r="V34" s="45">
        <v>3698</v>
      </c>
      <c r="W34" s="45">
        <v>16919</v>
      </c>
      <c r="X34" s="37">
        <f t="shared" si="0"/>
        <v>25497</v>
      </c>
      <c r="Y34" s="38">
        <f t="shared" si="1"/>
        <v>1</v>
      </c>
      <c r="Z34" s="38">
        <f t="shared" si="2"/>
        <v>1</v>
      </c>
      <c r="AA34" s="38" t="str">
        <f t="shared" si="3"/>
        <v>ELIGIBLE</v>
      </c>
      <c r="AB34" s="38" t="str">
        <f t="shared" si="4"/>
        <v>OKAY</v>
      </c>
      <c r="AC34" s="38">
        <f t="shared" si="5"/>
        <v>1</v>
      </c>
      <c r="AD34" s="38">
        <f t="shared" si="6"/>
        <v>1</v>
      </c>
      <c r="AE34" s="38" t="str">
        <f t="shared" si="7"/>
        <v>CHECK</v>
      </c>
      <c r="AF34" s="38" t="str">
        <f t="shared" si="8"/>
        <v>SRSA</v>
      </c>
      <c r="AG34" s="38">
        <f t="shared" si="9"/>
        <v>0</v>
      </c>
      <c r="AH34" s="38">
        <f t="shared" si="10"/>
        <v>0</v>
      </c>
      <c r="AI34">
        <f t="shared" si="11"/>
        <v>0</v>
      </c>
      <c r="AJ34">
        <f t="shared" si="12"/>
        <v>0</v>
      </c>
      <c r="AK34">
        <f t="shared" si="13"/>
        <v>0</v>
      </c>
    </row>
    <row r="35" spans="1:37" ht="12.75">
      <c r="A35" s="39">
        <v>2305380</v>
      </c>
      <c r="B35" s="40">
        <v>912</v>
      </c>
      <c r="C35" s="39" t="s">
        <v>105</v>
      </c>
      <c r="D35" s="39" t="s">
        <v>106</v>
      </c>
      <c r="E35" s="39" t="s">
        <v>107</v>
      </c>
      <c r="F35" s="41">
        <v>4424</v>
      </c>
      <c r="G35" s="42">
        <v>9716</v>
      </c>
      <c r="H35" s="39">
        <v>2074482882</v>
      </c>
      <c r="I35" s="43">
        <v>7</v>
      </c>
      <c r="J35" s="43" t="s">
        <v>43</v>
      </c>
      <c r="K35" s="44" t="s">
        <v>44</v>
      </c>
      <c r="L35" s="45">
        <v>41.65</v>
      </c>
      <c r="M35" s="33" t="s">
        <v>44</v>
      </c>
      <c r="N35" s="46" t="s">
        <v>43</v>
      </c>
      <c r="O35" s="46" t="s">
        <v>43</v>
      </c>
      <c r="P35" s="47">
        <v>9.433962264150944</v>
      </c>
      <c r="Q35" s="43" t="str">
        <f t="shared" si="14"/>
        <v>NO</v>
      </c>
      <c r="R35" s="43" t="s">
        <v>43</v>
      </c>
      <c r="S35" s="46" t="s">
        <v>45</v>
      </c>
      <c r="T35" s="45">
        <v>470</v>
      </c>
      <c r="U35" s="45">
        <v>207</v>
      </c>
      <c r="V35" s="45">
        <v>530</v>
      </c>
      <c r="W35" s="45">
        <v>1335</v>
      </c>
      <c r="X35" s="37">
        <f t="shared" si="0"/>
        <v>2542</v>
      </c>
      <c r="Y35" s="38">
        <f t="shared" si="1"/>
        <v>1</v>
      </c>
      <c r="Z35" s="38">
        <f t="shared" si="2"/>
        <v>1</v>
      </c>
      <c r="AA35" s="38" t="str">
        <f t="shared" si="3"/>
        <v>ELIGIBLE</v>
      </c>
      <c r="AB35" s="38" t="str">
        <f t="shared" si="4"/>
        <v>OKAY</v>
      </c>
      <c r="AC35" s="38">
        <f t="shared" si="5"/>
        <v>0</v>
      </c>
      <c r="AD35" s="38">
        <f t="shared" si="6"/>
        <v>1</v>
      </c>
      <c r="AE35" s="38">
        <f t="shared" si="7"/>
        <v>0</v>
      </c>
      <c r="AF35" s="38">
        <f t="shared" si="8"/>
        <v>0</v>
      </c>
      <c r="AG35" s="38">
        <f t="shared" si="9"/>
        <v>0</v>
      </c>
      <c r="AH35" s="38">
        <f t="shared" si="10"/>
        <v>0</v>
      </c>
      <c r="AI35">
        <f t="shared" si="11"/>
        <v>0</v>
      </c>
      <c r="AJ35">
        <f t="shared" si="12"/>
        <v>0</v>
      </c>
      <c r="AK35">
        <f t="shared" si="13"/>
        <v>0</v>
      </c>
    </row>
    <row r="36" spans="1:37" ht="12.75">
      <c r="A36" s="39">
        <v>2305400</v>
      </c>
      <c r="B36" s="40">
        <v>140</v>
      </c>
      <c r="C36" s="39" t="s">
        <v>108</v>
      </c>
      <c r="D36" s="39" t="s">
        <v>109</v>
      </c>
      <c r="E36" s="39" t="s">
        <v>110</v>
      </c>
      <c r="F36" s="41">
        <v>4538</v>
      </c>
      <c r="G36" s="42">
        <v>1834</v>
      </c>
      <c r="H36" s="39">
        <v>2076332874</v>
      </c>
      <c r="I36" s="43">
        <v>7</v>
      </c>
      <c r="J36" s="43" t="s">
        <v>43</v>
      </c>
      <c r="K36" s="44" t="s">
        <v>44</v>
      </c>
      <c r="L36" s="45">
        <v>95</v>
      </c>
      <c r="M36" s="33" t="s">
        <v>44</v>
      </c>
      <c r="N36" s="46" t="s">
        <v>43</v>
      </c>
      <c r="O36" s="46" t="s">
        <v>43</v>
      </c>
      <c r="P36" s="47">
        <v>12.953367875647666</v>
      </c>
      <c r="Q36" s="43" t="str">
        <f t="shared" si="14"/>
        <v>NO</v>
      </c>
      <c r="R36" s="43" t="s">
        <v>43</v>
      </c>
      <c r="S36" s="46" t="s">
        <v>45</v>
      </c>
      <c r="T36" s="45">
        <v>1061</v>
      </c>
      <c r="U36" s="45">
        <v>876</v>
      </c>
      <c r="V36" s="45">
        <v>539</v>
      </c>
      <c r="W36" s="45">
        <v>6457</v>
      </c>
      <c r="X36" s="37">
        <f t="shared" si="0"/>
        <v>8933</v>
      </c>
      <c r="Y36" s="38">
        <f t="shared" si="1"/>
        <v>1</v>
      </c>
      <c r="Z36" s="38">
        <f t="shared" si="2"/>
        <v>1</v>
      </c>
      <c r="AA36" s="38" t="str">
        <f t="shared" si="3"/>
        <v>ELIGIBLE</v>
      </c>
      <c r="AB36" s="38" t="str">
        <f t="shared" si="4"/>
        <v>OKAY</v>
      </c>
      <c r="AC36" s="38">
        <f t="shared" si="5"/>
        <v>0</v>
      </c>
      <c r="AD36" s="38">
        <f t="shared" si="6"/>
        <v>1</v>
      </c>
      <c r="AE36" s="38">
        <f t="shared" si="7"/>
        <v>0</v>
      </c>
      <c r="AF36" s="38">
        <f t="shared" si="8"/>
        <v>0</v>
      </c>
      <c r="AG36" s="38">
        <f t="shared" si="9"/>
        <v>0</v>
      </c>
      <c r="AH36" s="38">
        <f t="shared" si="10"/>
        <v>0</v>
      </c>
      <c r="AI36">
        <f t="shared" si="11"/>
        <v>0</v>
      </c>
      <c r="AJ36">
        <f t="shared" si="12"/>
        <v>0</v>
      </c>
      <c r="AK36">
        <f t="shared" si="13"/>
        <v>0</v>
      </c>
    </row>
    <row r="37" spans="1:37" ht="12.75">
      <c r="A37" s="39">
        <v>2305730</v>
      </c>
      <c r="B37" s="40">
        <v>904</v>
      </c>
      <c r="C37" s="39" t="s">
        <v>111</v>
      </c>
      <c r="D37" s="39" t="s">
        <v>112</v>
      </c>
      <c r="E37" s="39" t="s">
        <v>113</v>
      </c>
      <c r="F37" s="41">
        <v>4664</v>
      </c>
      <c r="G37" s="42">
        <v>9706</v>
      </c>
      <c r="H37" s="39">
        <v>2074223522</v>
      </c>
      <c r="I37" s="43">
        <v>7</v>
      </c>
      <c r="J37" s="43" t="s">
        <v>43</v>
      </c>
      <c r="K37" s="44" t="s">
        <v>44</v>
      </c>
      <c r="L37" s="45">
        <v>329</v>
      </c>
      <c r="M37" s="33" t="s">
        <v>44</v>
      </c>
      <c r="N37" s="46" t="s">
        <v>43</v>
      </c>
      <c r="O37" s="46" t="s">
        <v>43</v>
      </c>
      <c r="P37" s="47">
        <v>18.181818181818183</v>
      </c>
      <c r="Q37" s="43" t="str">
        <f t="shared" si="14"/>
        <v>NO</v>
      </c>
      <c r="R37" s="43" t="s">
        <v>43</v>
      </c>
      <c r="S37" s="46" t="s">
        <v>45</v>
      </c>
      <c r="T37" s="45">
        <v>2293</v>
      </c>
      <c r="U37" s="45">
        <v>1759</v>
      </c>
      <c r="V37" s="45">
        <v>2116</v>
      </c>
      <c r="W37" s="45">
        <v>12920</v>
      </c>
      <c r="X37" s="37">
        <f t="shared" si="0"/>
        <v>19088</v>
      </c>
      <c r="Y37" s="38">
        <f t="shared" si="1"/>
        <v>1</v>
      </c>
      <c r="Z37" s="38">
        <f t="shared" si="2"/>
        <v>1</v>
      </c>
      <c r="AA37" s="38" t="str">
        <f t="shared" si="3"/>
        <v>ELIGIBLE</v>
      </c>
      <c r="AB37" s="38" t="str">
        <f t="shared" si="4"/>
        <v>OKAY</v>
      </c>
      <c r="AC37" s="38">
        <f t="shared" si="5"/>
        <v>0</v>
      </c>
      <c r="AD37" s="38">
        <f t="shared" si="6"/>
        <v>1</v>
      </c>
      <c r="AE37" s="38">
        <f t="shared" si="7"/>
        <v>0</v>
      </c>
      <c r="AF37" s="38">
        <f t="shared" si="8"/>
        <v>0</v>
      </c>
      <c r="AG37" s="38">
        <f t="shared" si="9"/>
        <v>0</v>
      </c>
      <c r="AH37" s="38">
        <f t="shared" si="10"/>
        <v>0</v>
      </c>
      <c r="AI37">
        <f t="shared" si="11"/>
        <v>0</v>
      </c>
      <c r="AJ37">
        <f t="shared" si="12"/>
        <v>0</v>
      </c>
      <c r="AK37">
        <f t="shared" si="13"/>
        <v>0</v>
      </c>
    </row>
    <row r="38" spans="1:37" ht="12.75">
      <c r="A38" s="39">
        <v>2305970</v>
      </c>
      <c r="B38" s="40">
        <v>167</v>
      </c>
      <c r="C38" s="39" t="s">
        <v>114</v>
      </c>
      <c r="D38" s="39" t="s">
        <v>115</v>
      </c>
      <c r="E38" s="39" t="s">
        <v>116</v>
      </c>
      <c r="F38" s="41">
        <v>4530</v>
      </c>
      <c r="G38" s="42">
        <v>9801</v>
      </c>
      <c r="H38" s="39">
        <v>2074431113</v>
      </c>
      <c r="I38" s="43">
        <v>7</v>
      </c>
      <c r="J38" s="43" t="s">
        <v>43</v>
      </c>
      <c r="K38" s="44" t="s">
        <v>44</v>
      </c>
      <c r="L38" s="45">
        <v>79.8</v>
      </c>
      <c r="M38" s="33" t="s">
        <v>44</v>
      </c>
      <c r="N38" s="46" t="s">
        <v>43</v>
      </c>
      <c r="O38" s="46" t="s">
        <v>43</v>
      </c>
      <c r="P38" s="47">
        <v>12.751677852348994</v>
      </c>
      <c r="Q38" s="43" t="str">
        <f t="shared" si="14"/>
        <v>NO</v>
      </c>
      <c r="R38" s="43" t="s">
        <v>43</v>
      </c>
      <c r="S38" s="46" t="s">
        <v>45</v>
      </c>
      <c r="T38" s="45">
        <v>534</v>
      </c>
      <c r="U38" s="45">
        <v>414</v>
      </c>
      <c r="V38" s="45">
        <v>498</v>
      </c>
      <c r="W38" s="45">
        <v>4554</v>
      </c>
      <c r="X38" s="37">
        <f t="shared" si="0"/>
        <v>6000</v>
      </c>
      <c r="Y38" s="38">
        <f t="shared" si="1"/>
        <v>1</v>
      </c>
      <c r="Z38" s="38">
        <f t="shared" si="2"/>
        <v>1</v>
      </c>
      <c r="AA38" s="38" t="str">
        <f t="shared" si="3"/>
        <v>ELIGIBLE</v>
      </c>
      <c r="AB38" s="38" t="str">
        <f t="shared" si="4"/>
        <v>OKAY</v>
      </c>
      <c r="AC38" s="38">
        <f t="shared" si="5"/>
        <v>0</v>
      </c>
      <c r="AD38" s="38">
        <f t="shared" si="6"/>
        <v>1</v>
      </c>
      <c r="AE38" s="38">
        <f t="shared" si="7"/>
        <v>0</v>
      </c>
      <c r="AF38" s="38">
        <f t="shared" si="8"/>
        <v>0</v>
      </c>
      <c r="AG38" s="38">
        <f t="shared" si="9"/>
        <v>0</v>
      </c>
      <c r="AH38" s="38">
        <f t="shared" si="10"/>
        <v>0</v>
      </c>
      <c r="AI38">
        <f t="shared" si="11"/>
        <v>0</v>
      </c>
      <c r="AJ38">
        <f t="shared" si="12"/>
        <v>0</v>
      </c>
      <c r="AK38">
        <f t="shared" si="13"/>
        <v>0</v>
      </c>
    </row>
    <row r="39" spans="1:37" ht="12.75">
      <c r="A39" s="39">
        <v>2306000</v>
      </c>
      <c r="B39" s="40">
        <v>169</v>
      </c>
      <c r="C39" s="39" t="s">
        <v>117</v>
      </c>
      <c r="D39" s="39" t="s">
        <v>118</v>
      </c>
      <c r="E39" s="39" t="s">
        <v>117</v>
      </c>
      <c r="F39" s="41">
        <v>4401</v>
      </c>
      <c r="G39" s="42">
        <v>6360</v>
      </c>
      <c r="H39" s="39">
        <v>2079424405</v>
      </c>
      <c r="I39" s="43">
        <v>8</v>
      </c>
      <c r="J39" s="43" t="s">
        <v>43</v>
      </c>
      <c r="K39" s="44" t="s">
        <v>44</v>
      </c>
      <c r="L39" s="45">
        <v>475</v>
      </c>
      <c r="M39" s="33" t="s">
        <v>44</v>
      </c>
      <c r="N39" s="46" t="s">
        <v>43</v>
      </c>
      <c r="O39" s="46" t="s">
        <v>43</v>
      </c>
      <c r="P39" s="47">
        <v>8.428571428571429</v>
      </c>
      <c r="Q39" s="43" t="str">
        <f t="shared" si="14"/>
        <v>NO</v>
      </c>
      <c r="R39" s="43" t="s">
        <v>43</v>
      </c>
      <c r="S39" s="46" t="s">
        <v>45</v>
      </c>
      <c r="T39" s="45">
        <v>3862</v>
      </c>
      <c r="U39" s="45">
        <v>2483</v>
      </c>
      <c r="V39" s="45">
        <v>2988</v>
      </c>
      <c r="W39" s="45">
        <v>15816</v>
      </c>
      <c r="X39" s="37">
        <f t="shared" si="0"/>
        <v>25149</v>
      </c>
      <c r="Y39" s="38">
        <f t="shared" si="1"/>
        <v>1</v>
      </c>
      <c r="Z39" s="38">
        <f t="shared" si="2"/>
        <v>1</v>
      </c>
      <c r="AA39" s="38" t="str">
        <f t="shared" si="3"/>
        <v>ELIGIBLE</v>
      </c>
      <c r="AB39" s="38" t="str">
        <f t="shared" si="4"/>
        <v>OKAY</v>
      </c>
      <c r="AC39" s="38">
        <f t="shared" si="5"/>
        <v>0</v>
      </c>
      <c r="AD39" s="38">
        <f t="shared" si="6"/>
        <v>1</v>
      </c>
      <c r="AE39" s="38">
        <f t="shared" si="7"/>
        <v>0</v>
      </c>
      <c r="AF39" s="38">
        <f t="shared" si="8"/>
        <v>0</v>
      </c>
      <c r="AG39" s="38">
        <f t="shared" si="9"/>
        <v>0</v>
      </c>
      <c r="AH39" s="38">
        <f t="shared" si="10"/>
        <v>0</v>
      </c>
      <c r="AI39">
        <f t="shared" si="11"/>
        <v>0</v>
      </c>
      <c r="AJ39">
        <f t="shared" si="12"/>
        <v>0</v>
      </c>
      <c r="AK39">
        <f t="shared" si="13"/>
        <v>0</v>
      </c>
    </row>
    <row r="40" spans="1:37" ht="12.75">
      <c r="A40" s="39">
        <v>2306090</v>
      </c>
      <c r="B40" s="40">
        <v>172</v>
      </c>
      <c r="C40" s="39" t="s">
        <v>119</v>
      </c>
      <c r="D40" s="39" t="s">
        <v>112</v>
      </c>
      <c r="E40" s="39" t="s">
        <v>113</v>
      </c>
      <c r="F40" s="41">
        <v>4664</v>
      </c>
      <c r="G40" s="42">
        <v>9706</v>
      </c>
      <c r="H40" s="39">
        <v>2074223522</v>
      </c>
      <c r="I40" s="43">
        <v>7</v>
      </c>
      <c r="J40" s="43" t="s">
        <v>43</v>
      </c>
      <c r="K40" s="44" t="s">
        <v>44</v>
      </c>
      <c r="L40" s="45">
        <v>143</v>
      </c>
      <c r="M40" s="44" t="s">
        <v>44</v>
      </c>
      <c r="N40" s="35" t="s">
        <v>43</v>
      </c>
      <c r="O40" s="46" t="s">
        <v>43</v>
      </c>
      <c r="P40" s="47">
        <v>10.4</v>
      </c>
      <c r="Q40" s="43" t="str">
        <f t="shared" si="14"/>
        <v>NO</v>
      </c>
      <c r="R40" s="43" t="s">
        <v>43</v>
      </c>
      <c r="S40" s="46" t="s">
        <v>45</v>
      </c>
      <c r="T40" s="45">
        <v>1409</v>
      </c>
      <c r="U40" s="45">
        <v>788</v>
      </c>
      <c r="V40" s="45">
        <v>1616</v>
      </c>
      <c r="W40" s="45">
        <v>6542</v>
      </c>
      <c r="X40" s="37">
        <f t="shared" si="0"/>
        <v>10355</v>
      </c>
      <c r="Y40" s="38">
        <f t="shared" si="1"/>
        <v>1</v>
      </c>
      <c r="Z40" s="38">
        <f t="shared" si="2"/>
        <v>1</v>
      </c>
      <c r="AA40" s="38" t="str">
        <f t="shared" si="3"/>
        <v>ELIGIBLE</v>
      </c>
      <c r="AB40" s="38" t="str">
        <f t="shared" si="4"/>
        <v>OKAY</v>
      </c>
      <c r="AC40" s="38">
        <f t="shared" si="5"/>
        <v>0</v>
      </c>
      <c r="AD40" s="38">
        <f t="shared" si="6"/>
        <v>1</v>
      </c>
      <c r="AE40" s="38">
        <f t="shared" si="7"/>
        <v>0</v>
      </c>
      <c r="AF40" s="38">
        <f t="shared" si="8"/>
        <v>0</v>
      </c>
      <c r="AG40" s="38">
        <f t="shared" si="9"/>
        <v>0</v>
      </c>
      <c r="AH40" s="38">
        <f t="shared" si="10"/>
        <v>0</v>
      </c>
      <c r="AI40">
        <f t="shared" si="11"/>
        <v>0</v>
      </c>
      <c r="AJ40">
        <f t="shared" si="12"/>
        <v>0</v>
      </c>
      <c r="AK40">
        <f t="shared" si="13"/>
        <v>0</v>
      </c>
    </row>
    <row r="41" spans="1:37" ht="12.75">
      <c r="A41" s="39">
        <v>2306160</v>
      </c>
      <c r="B41" s="40">
        <v>914</v>
      </c>
      <c r="C41" s="39" t="s">
        <v>120</v>
      </c>
      <c r="D41" s="39" t="s">
        <v>78</v>
      </c>
      <c r="E41" s="39" t="s">
        <v>51</v>
      </c>
      <c r="F41" s="41">
        <v>4543</v>
      </c>
      <c r="G41" s="42">
        <v>907</v>
      </c>
      <c r="H41" s="39">
        <v>2075633044</v>
      </c>
      <c r="I41" s="43">
        <v>7</v>
      </c>
      <c r="J41" s="43" t="s">
        <v>43</v>
      </c>
      <c r="K41" s="44" t="s">
        <v>44</v>
      </c>
      <c r="L41" s="45">
        <v>423</v>
      </c>
      <c r="M41" s="44" t="s">
        <v>44</v>
      </c>
      <c r="N41" s="35" t="s">
        <v>43</v>
      </c>
      <c r="O41" s="46" t="s">
        <v>43</v>
      </c>
      <c r="P41" s="47">
        <v>11.538461538461538</v>
      </c>
      <c r="Q41" s="43" t="str">
        <f t="shared" si="14"/>
        <v>NO</v>
      </c>
      <c r="R41" s="43" t="s">
        <v>43</v>
      </c>
      <c r="S41" s="46" t="s">
        <v>45</v>
      </c>
      <c r="T41" s="45">
        <v>5796</v>
      </c>
      <c r="U41" s="45">
        <v>4960</v>
      </c>
      <c r="V41" s="45">
        <v>5969</v>
      </c>
      <c r="W41" s="45">
        <v>21166</v>
      </c>
      <c r="X41" s="37">
        <f t="shared" si="0"/>
        <v>37891</v>
      </c>
      <c r="Y41" s="38">
        <f t="shared" si="1"/>
        <v>1</v>
      </c>
      <c r="Z41" s="38">
        <f t="shared" si="2"/>
        <v>1</v>
      </c>
      <c r="AA41" s="38" t="str">
        <f t="shared" si="3"/>
        <v>ELIGIBLE</v>
      </c>
      <c r="AB41" s="38" t="str">
        <f t="shared" si="4"/>
        <v>OKAY</v>
      </c>
      <c r="AC41" s="38">
        <f t="shared" si="5"/>
        <v>0</v>
      </c>
      <c r="AD41" s="38">
        <f t="shared" si="6"/>
        <v>1</v>
      </c>
      <c r="AE41" s="38">
        <f t="shared" si="7"/>
        <v>0</v>
      </c>
      <c r="AF41" s="38">
        <f t="shared" si="8"/>
        <v>0</v>
      </c>
      <c r="AG41" s="38">
        <f t="shared" si="9"/>
        <v>0</v>
      </c>
      <c r="AH41" s="38">
        <f t="shared" si="10"/>
        <v>0</v>
      </c>
      <c r="AI41">
        <f t="shared" si="11"/>
        <v>0</v>
      </c>
      <c r="AJ41">
        <f t="shared" si="12"/>
        <v>0</v>
      </c>
      <c r="AK41">
        <f t="shared" si="13"/>
        <v>0</v>
      </c>
    </row>
    <row r="42" spans="1:37" ht="12.75">
      <c r="A42" s="39">
        <v>2306180</v>
      </c>
      <c r="B42" s="40">
        <v>177</v>
      </c>
      <c r="C42" s="39" t="s">
        <v>121</v>
      </c>
      <c r="D42" s="39" t="s">
        <v>58</v>
      </c>
      <c r="E42" s="39" t="s">
        <v>59</v>
      </c>
      <c r="F42" s="41">
        <v>4461</v>
      </c>
      <c r="G42" s="42">
        <v>299</v>
      </c>
      <c r="H42" s="39">
        <v>2078278061</v>
      </c>
      <c r="I42" s="43">
        <v>7</v>
      </c>
      <c r="J42" s="43" t="s">
        <v>43</v>
      </c>
      <c r="K42" s="44" t="s">
        <v>44</v>
      </c>
      <c r="L42" s="45">
        <v>167.11</v>
      </c>
      <c r="M42" s="44" t="s">
        <v>44</v>
      </c>
      <c r="N42" s="35" t="s">
        <v>43</v>
      </c>
      <c r="O42" s="46" t="s">
        <v>43</v>
      </c>
      <c r="P42" s="47">
        <v>15.974440894568689</v>
      </c>
      <c r="Q42" s="43" t="str">
        <f t="shared" si="14"/>
        <v>NO</v>
      </c>
      <c r="R42" s="43" t="s">
        <v>43</v>
      </c>
      <c r="S42" s="46" t="s">
        <v>45</v>
      </c>
      <c r="T42" s="45">
        <v>1955</v>
      </c>
      <c r="U42" s="45">
        <v>941</v>
      </c>
      <c r="V42" s="45">
        <v>2216</v>
      </c>
      <c r="W42" s="45">
        <v>11776</v>
      </c>
      <c r="X42" s="37">
        <f t="shared" si="0"/>
        <v>16888</v>
      </c>
      <c r="Y42" s="38">
        <f t="shared" si="1"/>
        <v>1</v>
      </c>
      <c r="Z42" s="38">
        <f t="shared" si="2"/>
        <v>1</v>
      </c>
      <c r="AA42" s="38" t="str">
        <f t="shared" si="3"/>
        <v>ELIGIBLE</v>
      </c>
      <c r="AB42" s="38" t="str">
        <f t="shared" si="4"/>
        <v>OKAY</v>
      </c>
      <c r="AC42" s="38">
        <f t="shared" si="5"/>
        <v>0</v>
      </c>
      <c r="AD42" s="38">
        <f t="shared" si="6"/>
        <v>1</v>
      </c>
      <c r="AE42" s="38">
        <f t="shared" si="7"/>
        <v>0</v>
      </c>
      <c r="AF42" s="38">
        <f t="shared" si="8"/>
        <v>0</v>
      </c>
      <c r="AG42" s="38">
        <f t="shared" si="9"/>
        <v>0</v>
      </c>
      <c r="AH42" s="38">
        <f t="shared" si="10"/>
        <v>0</v>
      </c>
      <c r="AI42">
        <f t="shared" si="11"/>
        <v>0</v>
      </c>
      <c r="AJ42">
        <f t="shared" si="12"/>
        <v>0</v>
      </c>
      <c r="AK42">
        <f t="shared" si="13"/>
        <v>0</v>
      </c>
    </row>
    <row r="43" spans="1:37" ht="12.75">
      <c r="A43" s="39">
        <v>2306250</v>
      </c>
      <c r="B43" s="40">
        <v>180</v>
      </c>
      <c r="C43" s="39" t="s">
        <v>122</v>
      </c>
      <c r="D43" s="39" t="s">
        <v>123</v>
      </c>
      <c r="E43" s="39" t="s">
        <v>122</v>
      </c>
      <c r="F43" s="41">
        <v>4441</v>
      </c>
      <c r="G43" s="42">
        <v>100</v>
      </c>
      <c r="H43" s="39">
        <v>2076953708</v>
      </c>
      <c r="I43" s="43">
        <v>7</v>
      </c>
      <c r="J43" s="43" t="s">
        <v>43</v>
      </c>
      <c r="K43" s="44" t="s">
        <v>44</v>
      </c>
      <c r="L43" s="45">
        <v>319.21</v>
      </c>
      <c r="M43" s="44" t="s">
        <v>44</v>
      </c>
      <c r="N43" s="35" t="s">
        <v>43</v>
      </c>
      <c r="O43" s="46" t="s">
        <v>43</v>
      </c>
      <c r="P43" s="47">
        <v>17.475728155339805</v>
      </c>
      <c r="Q43" s="43" t="str">
        <f t="shared" si="14"/>
        <v>NO</v>
      </c>
      <c r="R43" s="43" t="s">
        <v>43</v>
      </c>
      <c r="S43" s="46" t="s">
        <v>45</v>
      </c>
      <c r="T43" s="45">
        <v>2872</v>
      </c>
      <c r="U43" s="45">
        <v>1660</v>
      </c>
      <c r="V43" s="45">
        <v>3304</v>
      </c>
      <c r="W43" s="45">
        <v>14876</v>
      </c>
      <c r="X43" s="37">
        <f t="shared" si="0"/>
        <v>22712</v>
      </c>
      <c r="Y43" s="38">
        <f t="shared" si="1"/>
        <v>1</v>
      </c>
      <c r="Z43" s="38">
        <f t="shared" si="2"/>
        <v>1</v>
      </c>
      <c r="AA43" s="38" t="str">
        <f t="shared" si="3"/>
        <v>ELIGIBLE</v>
      </c>
      <c r="AB43" s="38" t="str">
        <f t="shared" si="4"/>
        <v>OKAY</v>
      </c>
      <c r="AC43" s="38">
        <f t="shared" si="5"/>
        <v>0</v>
      </c>
      <c r="AD43" s="38">
        <f t="shared" si="6"/>
        <v>1</v>
      </c>
      <c r="AE43" s="38">
        <f t="shared" si="7"/>
        <v>0</v>
      </c>
      <c r="AF43" s="38">
        <f t="shared" si="8"/>
        <v>0</v>
      </c>
      <c r="AG43" s="38">
        <f t="shared" si="9"/>
        <v>0</v>
      </c>
      <c r="AH43" s="38">
        <f t="shared" si="10"/>
        <v>0</v>
      </c>
      <c r="AI43">
        <f t="shared" si="11"/>
        <v>0</v>
      </c>
      <c r="AJ43">
        <f t="shared" si="12"/>
        <v>0</v>
      </c>
      <c r="AK43">
        <f t="shared" si="13"/>
        <v>0</v>
      </c>
    </row>
    <row r="44" spans="1:37" ht="12.75">
      <c r="A44" s="39">
        <v>2306260</v>
      </c>
      <c r="B44" s="40">
        <v>187</v>
      </c>
      <c r="C44" s="39" t="s">
        <v>124</v>
      </c>
      <c r="D44" s="39" t="s">
        <v>125</v>
      </c>
      <c r="E44" s="39" t="s">
        <v>126</v>
      </c>
      <c r="F44" s="41">
        <v>4605</v>
      </c>
      <c r="G44" s="42">
        <v>9708</v>
      </c>
      <c r="H44" s="39">
        <v>2076677571</v>
      </c>
      <c r="I44" s="43">
        <v>7</v>
      </c>
      <c r="J44" s="43" t="s">
        <v>43</v>
      </c>
      <c r="K44" s="44" t="s">
        <v>44</v>
      </c>
      <c r="L44" s="45">
        <v>212</v>
      </c>
      <c r="M44" s="33" t="s">
        <v>44</v>
      </c>
      <c r="N44" s="46" t="s">
        <v>43</v>
      </c>
      <c r="O44" s="46" t="s">
        <v>43</v>
      </c>
      <c r="P44" s="47">
        <v>13.26530612244898</v>
      </c>
      <c r="Q44" s="43" t="str">
        <f t="shared" si="14"/>
        <v>NO</v>
      </c>
      <c r="R44" s="43" t="s">
        <v>43</v>
      </c>
      <c r="S44" s="46" t="s">
        <v>45</v>
      </c>
      <c r="T44" s="45">
        <v>2108</v>
      </c>
      <c r="U44" s="45">
        <v>1153</v>
      </c>
      <c r="V44" s="45">
        <v>2413</v>
      </c>
      <c r="W44" s="45">
        <v>9772</v>
      </c>
      <c r="X44" s="37">
        <f t="shared" si="0"/>
        <v>15446</v>
      </c>
      <c r="Y44" s="38">
        <f t="shared" si="1"/>
        <v>1</v>
      </c>
      <c r="Z44" s="38">
        <f t="shared" si="2"/>
        <v>1</v>
      </c>
      <c r="AA44" s="38" t="str">
        <f t="shared" si="3"/>
        <v>ELIGIBLE</v>
      </c>
      <c r="AB44" s="38" t="str">
        <f t="shared" si="4"/>
        <v>OKAY</v>
      </c>
      <c r="AC44" s="38">
        <f t="shared" si="5"/>
        <v>0</v>
      </c>
      <c r="AD44" s="38">
        <f t="shared" si="6"/>
        <v>1</v>
      </c>
      <c r="AE44" s="38">
        <f t="shared" si="7"/>
        <v>0</v>
      </c>
      <c r="AF44" s="38">
        <f t="shared" si="8"/>
        <v>0</v>
      </c>
      <c r="AG44" s="38">
        <f t="shared" si="9"/>
        <v>0</v>
      </c>
      <c r="AH44" s="38">
        <f t="shared" si="10"/>
        <v>0</v>
      </c>
      <c r="AI44">
        <f t="shared" si="11"/>
        <v>0</v>
      </c>
      <c r="AJ44">
        <f t="shared" si="12"/>
        <v>0</v>
      </c>
      <c r="AK44">
        <f t="shared" si="13"/>
        <v>0</v>
      </c>
    </row>
    <row r="45" spans="1:37" ht="12.75">
      <c r="A45" s="39">
        <v>2306330</v>
      </c>
      <c r="B45" s="40">
        <v>189</v>
      </c>
      <c r="C45" s="39" t="s">
        <v>127</v>
      </c>
      <c r="D45" s="39" t="s">
        <v>128</v>
      </c>
      <c r="E45" s="39" t="s">
        <v>127</v>
      </c>
      <c r="F45" s="41">
        <v>4942</v>
      </c>
      <c r="G45" s="42">
        <v>100</v>
      </c>
      <c r="H45" s="39">
        <v>2076832211</v>
      </c>
      <c r="I45" s="43">
        <v>7</v>
      </c>
      <c r="J45" s="43" t="s">
        <v>43</v>
      </c>
      <c r="K45" s="44" t="s">
        <v>44</v>
      </c>
      <c r="L45" s="45">
        <v>95</v>
      </c>
      <c r="M45" s="44" t="s">
        <v>44</v>
      </c>
      <c r="N45" s="35" t="s">
        <v>43</v>
      </c>
      <c r="O45" s="46" t="s">
        <v>43</v>
      </c>
      <c r="P45" s="47">
        <v>30.45977011494253</v>
      </c>
      <c r="Q45" s="43" t="str">
        <f t="shared" si="14"/>
        <v>YES</v>
      </c>
      <c r="R45" s="43" t="s">
        <v>43</v>
      </c>
      <c r="S45" s="46" t="s">
        <v>45</v>
      </c>
      <c r="T45" s="45">
        <v>932</v>
      </c>
      <c r="U45" s="45">
        <v>434</v>
      </c>
      <c r="V45" s="45">
        <v>1054</v>
      </c>
      <c r="W45" s="45">
        <v>11694</v>
      </c>
      <c r="X45" s="37">
        <f t="shared" si="0"/>
        <v>14114</v>
      </c>
      <c r="Y45" s="38">
        <f t="shared" si="1"/>
        <v>1</v>
      </c>
      <c r="Z45" s="38">
        <f t="shared" si="2"/>
        <v>1</v>
      </c>
      <c r="AA45" s="38" t="str">
        <f t="shared" si="3"/>
        <v>ELIGIBLE</v>
      </c>
      <c r="AB45" s="38" t="str">
        <f t="shared" si="4"/>
        <v>OKAY</v>
      </c>
      <c r="AC45" s="38">
        <f t="shared" si="5"/>
        <v>1</v>
      </c>
      <c r="AD45" s="38">
        <f t="shared" si="6"/>
        <v>1</v>
      </c>
      <c r="AE45" s="38" t="str">
        <f t="shared" si="7"/>
        <v>CHECK</v>
      </c>
      <c r="AF45" s="38" t="str">
        <f t="shared" si="8"/>
        <v>SRSA</v>
      </c>
      <c r="AG45" s="38">
        <f t="shared" si="9"/>
        <v>0</v>
      </c>
      <c r="AH45" s="38">
        <f t="shared" si="10"/>
        <v>0</v>
      </c>
      <c r="AI45">
        <f t="shared" si="11"/>
        <v>0</v>
      </c>
      <c r="AJ45">
        <f t="shared" si="12"/>
        <v>0</v>
      </c>
      <c r="AK45">
        <f t="shared" si="13"/>
        <v>0</v>
      </c>
    </row>
    <row r="46" spans="1:37" ht="12.75">
      <c r="A46" s="39">
        <v>2306610</v>
      </c>
      <c r="B46" s="40">
        <v>204</v>
      </c>
      <c r="C46" s="39" t="s">
        <v>65</v>
      </c>
      <c r="D46" s="39" t="s">
        <v>64</v>
      </c>
      <c r="E46" s="39" t="s">
        <v>65</v>
      </c>
      <c r="F46" s="41">
        <v>4847</v>
      </c>
      <c r="G46" s="42">
        <v>9612</v>
      </c>
      <c r="H46" s="39">
        <v>2077633818</v>
      </c>
      <c r="I46" s="43">
        <v>7</v>
      </c>
      <c r="J46" s="43" t="s">
        <v>43</v>
      </c>
      <c r="K46" s="44" t="s">
        <v>44</v>
      </c>
      <c r="L46" s="45">
        <v>151</v>
      </c>
      <c r="M46" s="44" t="s">
        <v>44</v>
      </c>
      <c r="N46" s="35" t="s">
        <v>43</v>
      </c>
      <c r="O46" s="46" t="s">
        <v>43</v>
      </c>
      <c r="P46" s="47">
        <v>16.149068322981368</v>
      </c>
      <c r="Q46" s="43" t="str">
        <f t="shared" si="14"/>
        <v>NO</v>
      </c>
      <c r="R46" s="43" t="s">
        <v>43</v>
      </c>
      <c r="S46" s="46" t="s">
        <v>45</v>
      </c>
      <c r="T46" s="45">
        <v>1162</v>
      </c>
      <c r="U46" s="45">
        <v>734</v>
      </c>
      <c r="V46" s="45">
        <v>883</v>
      </c>
      <c r="W46" s="45">
        <v>6466</v>
      </c>
      <c r="X46" s="37">
        <f t="shared" si="0"/>
        <v>9245</v>
      </c>
      <c r="Y46" s="38">
        <f t="shared" si="1"/>
        <v>1</v>
      </c>
      <c r="Z46" s="38">
        <f t="shared" si="2"/>
        <v>1</v>
      </c>
      <c r="AA46" s="38" t="str">
        <f t="shared" si="3"/>
        <v>ELIGIBLE</v>
      </c>
      <c r="AB46" s="38" t="str">
        <f t="shared" si="4"/>
        <v>OKAY</v>
      </c>
      <c r="AC46" s="38">
        <f t="shared" si="5"/>
        <v>0</v>
      </c>
      <c r="AD46" s="38">
        <f t="shared" si="6"/>
        <v>1</v>
      </c>
      <c r="AE46" s="38">
        <f t="shared" si="7"/>
        <v>0</v>
      </c>
      <c r="AF46" s="38">
        <f t="shared" si="8"/>
        <v>0</v>
      </c>
      <c r="AG46" s="38">
        <f t="shared" si="9"/>
        <v>0</v>
      </c>
      <c r="AH46" s="38">
        <f t="shared" si="10"/>
        <v>0</v>
      </c>
      <c r="AI46">
        <f t="shared" si="11"/>
        <v>0</v>
      </c>
      <c r="AJ46">
        <f t="shared" si="12"/>
        <v>0</v>
      </c>
      <c r="AK46">
        <f t="shared" si="13"/>
        <v>0</v>
      </c>
    </row>
    <row r="47" spans="1:37" ht="12.75">
      <c r="A47" s="39">
        <v>2306780</v>
      </c>
      <c r="B47" s="40">
        <v>210</v>
      </c>
      <c r="C47" s="39" t="s">
        <v>129</v>
      </c>
      <c r="D47" s="39" t="s">
        <v>80</v>
      </c>
      <c r="E47" s="39" t="s">
        <v>81</v>
      </c>
      <c r="F47" s="41">
        <v>4683</v>
      </c>
      <c r="G47" s="42">
        <v>10</v>
      </c>
      <c r="H47" s="39">
        <v>2073487777</v>
      </c>
      <c r="I47" s="43">
        <v>7</v>
      </c>
      <c r="J47" s="43" t="s">
        <v>43</v>
      </c>
      <c r="K47" s="44" t="s">
        <v>44</v>
      </c>
      <c r="L47" s="45">
        <v>9.1</v>
      </c>
      <c r="M47" s="44" t="s">
        <v>44</v>
      </c>
      <c r="N47" s="35" t="s">
        <v>43</v>
      </c>
      <c r="O47" s="46" t="s">
        <v>43</v>
      </c>
      <c r="P47" s="47">
        <v>20</v>
      </c>
      <c r="Q47" s="43" t="str">
        <f t="shared" si="14"/>
        <v>YES</v>
      </c>
      <c r="R47" s="43" t="s">
        <v>43</v>
      </c>
      <c r="S47" s="46" t="s">
        <v>45</v>
      </c>
      <c r="T47" s="45">
        <v>52</v>
      </c>
      <c r="U47" s="45">
        <v>44</v>
      </c>
      <c r="V47" s="45">
        <v>53</v>
      </c>
      <c r="W47" s="45">
        <v>271</v>
      </c>
      <c r="X47" s="37">
        <f t="shared" si="0"/>
        <v>420</v>
      </c>
      <c r="Y47" s="38">
        <f t="shared" si="1"/>
        <v>1</v>
      </c>
      <c r="Z47" s="38">
        <f t="shared" si="2"/>
        <v>1</v>
      </c>
      <c r="AA47" s="38" t="str">
        <f t="shared" si="3"/>
        <v>ELIGIBLE</v>
      </c>
      <c r="AB47" s="38" t="str">
        <f t="shared" si="4"/>
        <v>OKAY</v>
      </c>
      <c r="AC47" s="38">
        <f t="shared" si="5"/>
        <v>1</v>
      </c>
      <c r="AD47" s="38">
        <f t="shared" si="6"/>
        <v>1</v>
      </c>
      <c r="AE47" s="38" t="str">
        <f t="shared" si="7"/>
        <v>CHECK</v>
      </c>
      <c r="AF47" s="38" t="str">
        <f t="shared" si="8"/>
        <v>SRSA</v>
      </c>
      <c r="AG47" s="38">
        <f t="shared" si="9"/>
        <v>0</v>
      </c>
      <c r="AH47" s="38">
        <f t="shared" si="10"/>
        <v>0</v>
      </c>
      <c r="AI47">
        <f t="shared" si="11"/>
        <v>0</v>
      </c>
      <c r="AJ47">
        <f t="shared" si="12"/>
        <v>0</v>
      </c>
      <c r="AK47">
        <f t="shared" si="13"/>
        <v>0</v>
      </c>
    </row>
    <row r="48" spans="1:37" ht="12.75">
      <c r="A48" s="39">
        <v>2306810</v>
      </c>
      <c r="B48" s="40">
        <v>211</v>
      </c>
      <c r="C48" s="39" t="s">
        <v>130</v>
      </c>
      <c r="D48" s="39" t="s">
        <v>131</v>
      </c>
      <c r="E48" s="39" t="s">
        <v>130</v>
      </c>
      <c r="F48" s="41">
        <v>4848</v>
      </c>
      <c r="G48" s="42">
        <v>118</v>
      </c>
      <c r="H48" s="39">
        <v>2077346723</v>
      </c>
      <c r="I48" s="43">
        <v>7</v>
      </c>
      <c r="J48" s="43" t="s">
        <v>43</v>
      </c>
      <c r="K48" s="44" t="s">
        <v>44</v>
      </c>
      <c r="L48" s="45">
        <v>80.27</v>
      </c>
      <c r="M48" s="33" t="s">
        <v>44</v>
      </c>
      <c r="N48" s="46" t="s">
        <v>43</v>
      </c>
      <c r="O48" s="46" t="s">
        <v>43</v>
      </c>
      <c r="P48" s="47">
        <v>8.653846153846153</v>
      </c>
      <c r="Q48" s="43" t="str">
        <f t="shared" si="14"/>
        <v>NO</v>
      </c>
      <c r="R48" s="43" t="s">
        <v>43</v>
      </c>
      <c r="S48" s="46" t="s">
        <v>45</v>
      </c>
      <c r="T48" s="45">
        <v>663</v>
      </c>
      <c r="U48" s="45">
        <v>517</v>
      </c>
      <c r="V48" s="45">
        <v>622</v>
      </c>
      <c r="W48" s="45">
        <v>2607</v>
      </c>
      <c r="X48" s="37">
        <f t="shared" si="0"/>
        <v>4409</v>
      </c>
      <c r="Y48" s="38">
        <f t="shared" si="1"/>
        <v>1</v>
      </c>
      <c r="Z48" s="38">
        <f t="shared" si="2"/>
        <v>1</v>
      </c>
      <c r="AA48" s="38" t="str">
        <f t="shared" si="3"/>
        <v>ELIGIBLE</v>
      </c>
      <c r="AB48" s="38" t="str">
        <f t="shared" si="4"/>
        <v>OKAY</v>
      </c>
      <c r="AC48" s="38">
        <f t="shared" si="5"/>
        <v>0</v>
      </c>
      <c r="AD48" s="38">
        <f t="shared" si="6"/>
        <v>1</v>
      </c>
      <c r="AE48" s="38">
        <f t="shared" si="7"/>
        <v>0</v>
      </c>
      <c r="AF48" s="38">
        <f t="shared" si="8"/>
        <v>0</v>
      </c>
      <c r="AG48" s="38">
        <f t="shared" si="9"/>
        <v>0</v>
      </c>
      <c r="AH48" s="38">
        <f t="shared" si="10"/>
        <v>0</v>
      </c>
      <c r="AI48">
        <f t="shared" si="11"/>
        <v>0</v>
      </c>
      <c r="AJ48">
        <f t="shared" si="12"/>
        <v>0</v>
      </c>
      <c r="AK48">
        <f t="shared" si="13"/>
        <v>0</v>
      </c>
    </row>
    <row r="49" spans="1:37" ht="12.75">
      <c r="A49" s="39">
        <v>2306870</v>
      </c>
      <c r="B49" s="40">
        <v>215</v>
      </c>
      <c r="C49" s="39" t="s">
        <v>132</v>
      </c>
      <c r="D49" s="39" t="s">
        <v>91</v>
      </c>
      <c r="E49" s="39" t="s">
        <v>92</v>
      </c>
      <c r="F49" s="41">
        <v>4353</v>
      </c>
      <c r="G49" s="42">
        <v>3232</v>
      </c>
      <c r="H49" s="39">
        <v>2075493261</v>
      </c>
      <c r="I49" s="43">
        <v>7</v>
      </c>
      <c r="J49" s="43" t="s">
        <v>43</v>
      </c>
      <c r="K49" s="44" t="s">
        <v>44</v>
      </c>
      <c r="L49" s="45">
        <v>234</v>
      </c>
      <c r="M49" s="44" t="s">
        <v>44</v>
      </c>
      <c r="N49" s="35" t="s">
        <v>43</v>
      </c>
      <c r="O49" s="46" t="s">
        <v>43</v>
      </c>
      <c r="P49" s="47">
        <v>12.195121951219512</v>
      </c>
      <c r="Q49" s="43" t="str">
        <f t="shared" si="14"/>
        <v>NO</v>
      </c>
      <c r="R49" s="43" t="s">
        <v>43</v>
      </c>
      <c r="S49" s="46" t="s">
        <v>45</v>
      </c>
      <c r="T49" s="45">
        <v>1913</v>
      </c>
      <c r="U49" s="45">
        <v>1256</v>
      </c>
      <c r="V49" s="45">
        <v>1512</v>
      </c>
      <c r="W49" s="45">
        <v>13264</v>
      </c>
      <c r="X49" s="37">
        <f t="shared" si="0"/>
        <v>17945</v>
      </c>
      <c r="Y49" s="38">
        <f t="shared" si="1"/>
        <v>1</v>
      </c>
      <c r="Z49" s="38">
        <f t="shared" si="2"/>
        <v>1</v>
      </c>
      <c r="AA49" s="38" t="str">
        <f t="shared" si="3"/>
        <v>ELIGIBLE</v>
      </c>
      <c r="AB49" s="38" t="str">
        <f t="shared" si="4"/>
        <v>OKAY</v>
      </c>
      <c r="AC49" s="38">
        <f t="shared" si="5"/>
        <v>0</v>
      </c>
      <c r="AD49" s="38">
        <f t="shared" si="6"/>
        <v>1</v>
      </c>
      <c r="AE49" s="38">
        <f t="shared" si="7"/>
        <v>0</v>
      </c>
      <c r="AF49" s="38">
        <f t="shared" si="8"/>
        <v>0</v>
      </c>
      <c r="AG49" s="38">
        <f t="shared" si="9"/>
        <v>0</v>
      </c>
      <c r="AH49" s="38">
        <f t="shared" si="10"/>
        <v>0</v>
      </c>
      <c r="AI49">
        <f t="shared" si="11"/>
        <v>0</v>
      </c>
      <c r="AJ49">
        <f t="shared" si="12"/>
        <v>0</v>
      </c>
      <c r="AK49">
        <f t="shared" si="13"/>
        <v>0</v>
      </c>
    </row>
    <row r="50" spans="1:37" ht="12.75">
      <c r="A50" s="39">
        <v>2306900</v>
      </c>
      <c r="B50" s="40">
        <v>216</v>
      </c>
      <c r="C50" s="39" t="s">
        <v>133</v>
      </c>
      <c r="D50" s="39" t="s">
        <v>134</v>
      </c>
      <c r="E50" s="39" t="s">
        <v>135</v>
      </c>
      <c r="F50" s="41">
        <v>4654</v>
      </c>
      <c r="G50" s="42">
        <v>1205</v>
      </c>
      <c r="H50" s="39">
        <v>2074342630</v>
      </c>
      <c r="I50" s="43">
        <v>7</v>
      </c>
      <c r="J50" s="43" t="s">
        <v>43</v>
      </c>
      <c r="K50" s="44" t="s">
        <v>44</v>
      </c>
      <c r="L50" s="45">
        <v>67</v>
      </c>
      <c r="M50" s="33" t="s">
        <v>44</v>
      </c>
      <c r="N50" s="46" t="s">
        <v>43</v>
      </c>
      <c r="O50" s="46" t="s">
        <v>43</v>
      </c>
      <c r="P50" s="47">
        <v>23.008849557522122</v>
      </c>
      <c r="Q50" s="43" t="str">
        <f t="shared" si="14"/>
        <v>YES</v>
      </c>
      <c r="R50" s="43" t="s">
        <v>43</v>
      </c>
      <c r="S50" s="46" t="s">
        <v>45</v>
      </c>
      <c r="T50" s="45">
        <v>670</v>
      </c>
      <c r="U50" s="45">
        <v>335</v>
      </c>
      <c r="V50" s="45">
        <v>761</v>
      </c>
      <c r="W50" s="45">
        <v>5908</v>
      </c>
      <c r="X50" s="37">
        <f t="shared" si="0"/>
        <v>7674</v>
      </c>
      <c r="Y50" s="38">
        <f t="shared" si="1"/>
        <v>1</v>
      </c>
      <c r="Z50" s="38">
        <f t="shared" si="2"/>
        <v>1</v>
      </c>
      <c r="AA50" s="38" t="str">
        <f t="shared" si="3"/>
        <v>ELIGIBLE</v>
      </c>
      <c r="AB50" s="38" t="str">
        <f t="shared" si="4"/>
        <v>OKAY</v>
      </c>
      <c r="AC50" s="38">
        <f t="shared" si="5"/>
        <v>1</v>
      </c>
      <c r="AD50" s="38">
        <f t="shared" si="6"/>
        <v>1</v>
      </c>
      <c r="AE50" s="38" t="str">
        <f t="shared" si="7"/>
        <v>CHECK</v>
      </c>
      <c r="AF50" s="38" t="str">
        <f t="shared" si="8"/>
        <v>SRSA</v>
      </c>
      <c r="AG50" s="38">
        <f t="shared" si="9"/>
        <v>0</v>
      </c>
      <c r="AH50" s="38">
        <f t="shared" si="10"/>
        <v>0</v>
      </c>
      <c r="AI50">
        <f t="shared" si="11"/>
        <v>0</v>
      </c>
      <c r="AJ50">
        <f t="shared" si="12"/>
        <v>0</v>
      </c>
      <c r="AK50">
        <f t="shared" si="13"/>
        <v>0</v>
      </c>
    </row>
    <row r="51" spans="1:37" ht="12.75">
      <c r="A51" s="39">
        <v>2307100</v>
      </c>
      <c r="B51" s="40">
        <v>217</v>
      </c>
      <c r="C51" s="39" t="s">
        <v>73</v>
      </c>
      <c r="D51" s="39" t="s">
        <v>72</v>
      </c>
      <c r="E51" s="39" t="s">
        <v>73</v>
      </c>
      <c r="F51" s="41">
        <v>4649</v>
      </c>
      <c r="G51" s="42">
        <v>309</v>
      </c>
      <c r="H51" s="39">
        <v>2074972154</v>
      </c>
      <c r="I51" s="43">
        <v>7</v>
      </c>
      <c r="J51" s="43" t="s">
        <v>43</v>
      </c>
      <c r="K51" s="44" t="s">
        <v>44</v>
      </c>
      <c r="L51" s="45">
        <v>128.35</v>
      </c>
      <c r="M51" s="33" t="s">
        <v>44</v>
      </c>
      <c r="N51" s="46" t="s">
        <v>43</v>
      </c>
      <c r="O51" s="46" t="s">
        <v>43</v>
      </c>
      <c r="P51" s="47">
        <v>31.428571428571427</v>
      </c>
      <c r="Q51" s="43" t="str">
        <f t="shared" si="14"/>
        <v>YES</v>
      </c>
      <c r="R51" s="43" t="s">
        <v>43</v>
      </c>
      <c r="S51" s="46" t="s">
        <v>45</v>
      </c>
      <c r="T51" s="45">
        <v>1376</v>
      </c>
      <c r="U51" s="45">
        <v>670</v>
      </c>
      <c r="V51" s="45">
        <v>1561</v>
      </c>
      <c r="W51" s="45">
        <v>17046</v>
      </c>
      <c r="X51" s="37">
        <f t="shared" si="0"/>
        <v>20653</v>
      </c>
      <c r="Y51" s="38">
        <f t="shared" si="1"/>
        <v>1</v>
      </c>
      <c r="Z51" s="38">
        <f t="shared" si="2"/>
        <v>1</v>
      </c>
      <c r="AA51" s="38" t="str">
        <f t="shared" si="3"/>
        <v>ELIGIBLE</v>
      </c>
      <c r="AB51" s="38" t="str">
        <f t="shared" si="4"/>
        <v>OKAY</v>
      </c>
      <c r="AC51" s="38">
        <f t="shared" si="5"/>
        <v>1</v>
      </c>
      <c r="AD51" s="38">
        <f t="shared" si="6"/>
        <v>1</v>
      </c>
      <c r="AE51" s="38" t="str">
        <f t="shared" si="7"/>
        <v>CHECK</v>
      </c>
      <c r="AF51" s="38" t="str">
        <f t="shared" si="8"/>
        <v>SRSA</v>
      </c>
      <c r="AG51" s="38">
        <f t="shared" si="9"/>
        <v>0</v>
      </c>
      <c r="AH51" s="38">
        <f t="shared" si="10"/>
        <v>0</v>
      </c>
      <c r="AI51">
        <f t="shared" si="11"/>
        <v>0</v>
      </c>
      <c r="AJ51">
        <f t="shared" si="12"/>
        <v>0</v>
      </c>
      <c r="AK51">
        <f t="shared" si="13"/>
        <v>0</v>
      </c>
    </row>
    <row r="52" spans="1:37" ht="12.75">
      <c r="A52" s="39">
        <v>2307250</v>
      </c>
      <c r="B52" s="40">
        <v>228</v>
      </c>
      <c r="C52" s="39" t="s">
        <v>136</v>
      </c>
      <c r="D52" s="39" t="s">
        <v>125</v>
      </c>
      <c r="E52" s="39" t="s">
        <v>126</v>
      </c>
      <c r="F52" s="41">
        <v>4605</v>
      </c>
      <c r="G52" s="42">
        <v>9708</v>
      </c>
      <c r="H52" s="39">
        <v>2076677571</v>
      </c>
      <c r="I52" s="43">
        <v>7</v>
      </c>
      <c r="J52" s="43" t="s">
        <v>43</v>
      </c>
      <c r="K52" s="44" t="s">
        <v>44</v>
      </c>
      <c r="L52" s="45">
        <v>155</v>
      </c>
      <c r="M52" s="33" t="s">
        <v>44</v>
      </c>
      <c r="N52" s="46" t="s">
        <v>43</v>
      </c>
      <c r="O52" s="46" t="s">
        <v>43</v>
      </c>
      <c r="P52" s="47">
        <v>11.2</v>
      </c>
      <c r="Q52" s="43" t="str">
        <f t="shared" si="14"/>
        <v>NO</v>
      </c>
      <c r="R52" s="43" t="s">
        <v>43</v>
      </c>
      <c r="S52" s="46" t="s">
        <v>45</v>
      </c>
      <c r="T52" s="45">
        <v>1085</v>
      </c>
      <c r="U52" s="45">
        <v>778</v>
      </c>
      <c r="V52" s="45">
        <v>937</v>
      </c>
      <c r="W52" s="45">
        <v>6947</v>
      </c>
      <c r="X52" s="37">
        <f t="shared" si="0"/>
        <v>9747</v>
      </c>
      <c r="Y52" s="38">
        <f t="shared" si="1"/>
        <v>1</v>
      </c>
      <c r="Z52" s="38">
        <f t="shared" si="2"/>
        <v>1</v>
      </c>
      <c r="AA52" s="38" t="str">
        <f t="shared" si="3"/>
        <v>ELIGIBLE</v>
      </c>
      <c r="AB52" s="38" t="str">
        <f t="shared" si="4"/>
        <v>OKAY</v>
      </c>
      <c r="AC52" s="38">
        <f t="shared" si="5"/>
        <v>0</v>
      </c>
      <c r="AD52" s="38">
        <f t="shared" si="6"/>
        <v>1</v>
      </c>
      <c r="AE52" s="38">
        <f t="shared" si="7"/>
        <v>0</v>
      </c>
      <c r="AF52" s="38">
        <f t="shared" si="8"/>
        <v>0</v>
      </c>
      <c r="AG52" s="38">
        <f t="shared" si="9"/>
        <v>0</v>
      </c>
      <c r="AH52" s="38">
        <f t="shared" si="10"/>
        <v>0</v>
      </c>
      <c r="AI52">
        <f t="shared" si="11"/>
        <v>0</v>
      </c>
      <c r="AJ52">
        <f t="shared" si="12"/>
        <v>0</v>
      </c>
      <c r="AK52">
        <f t="shared" si="13"/>
        <v>0</v>
      </c>
    </row>
    <row r="53" spans="1:37" ht="12.75">
      <c r="A53" s="39">
        <v>2307380</v>
      </c>
      <c r="B53" s="40">
        <v>236</v>
      </c>
      <c r="C53" s="39" t="s">
        <v>86</v>
      </c>
      <c r="D53" s="39" t="s">
        <v>137</v>
      </c>
      <c r="E53" s="39" t="s">
        <v>86</v>
      </c>
      <c r="F53" s="41">
        <v>4750</v>
      </c>
      <c r="G53" s="42">
        <v>1115</v>
      </c>
      <c r="H53" s="39">
        <v>2073254888</v>
      </c>
      <c r="I53" s="43">
        <v>7</v>
      </c>
      <c r="J53" s="43" t="s">
        <v>43</v>
      </c>
      <c r="K53" s="44" t="s">
        <v>44</v>
      </c>
      <c r="L53" s="45">
        <v>326</v>
      </c>
      <c r="M53" s="33" t="s">
        <v>44</v>
      </c>
      <c r="N53" s="46" t="s">
        <v>43</v>
      </c>
      <c r="O53" s="46" t="s">
        <v>43</v>
      </c>
      <c r="P53" s="47">
        <v>6.814580031695722</v>
      </c>
      <c r="Q53" s="43" t="str">
        <f t="shared" si="14"/>
        <v>NO</v>
      </c>
      <c r="R53" s="43" t="s">
        <v>43</v>
      </c>
      <c r="S53" s="46" t="s">
        <v>45</v>
      </c>
      <c r="T53" s="45">
        <v>2784</v>
      </c>
      <c r="U53" s="45">
        <v>1542</v>
      </c>
      <c r="V53" s="45">
        <v>3190</v>
      </c>
      <c r="W53" s="45">
        <v>20149</v>
      </c>
      <c r="X53" s="37">
        <f t="shared" si="0"/>
        <v>27665</v>
      </c>
      <c r="Y53" s="38">
        <f t="shared" si="1"/>
        <v>1</v>
      </c>
      <c r="Z53" s="38">
        <f t="shared" si="2"/>
        <v>1</v>
      </c>
      <c r="AA53" s="38" t="str">
        <f t="shared" si="3"/>
        <v>ELIGIBLE</v>
      </c>
      <c r="AB53" s="38" t="str">
        <f t="shared" si="4"/>
        <v>OKAY</v>
      </c>
      <c r="AC53" s="38">
        <f t="shared" si="5"/>
        <v>0</v>
      </c>
      <c r="AD53" s="38">
        <f t="shared" si="6"/>
        <v>1</v>
      </c>
      <c r="AE53" s="38">
        <f t="shared" si="7"/>
        <v>0</v>
      </c>
      <c r="AF53" s="38">
        <f t="shared" si="8"/>
        <v>0</v>
      </c>
      <c r="AG53" s="38">
        <f t="shared" si="9"/>
        <v>0</v>
      </c>
      <c r="AH53" s="38">
        <f t="shared" si="10"/>
        <v>0</v>
      </c>
      <c r="AI53">
        <f t="shared" si="11"/>
        <v>0</v>
      </c>
      <c r="AJ53">
        <f t="shared" si="12"/>
        <v>0</v>
      </c>
      <c r="AK53">
        <f t="shared" si="13"/>
        <v>0</v>
      </c>
    </row>
    <row r="54" spans="1:37" ht="12.75">
      <c r="A54" s="39">
        <v>2307450</v>
      </c>
      <c r="B54" s="40">
        <v>240</v>
      </c>
      <c r="C54" s="39" t="s">
        <v>138</v>
      </c>
      <c r="D54" s="39" t="s">
        <v>64</v>
      </c>
      <c r="E54" s="39" t="s">
        <v>65</v>
      </c>
      <c r="F54" s="41">
        <v>4847</v>
      </c>
      <c r="G54" s="42">
        <v>9722</v>
      </c>
      <c r="H54" s="39">
        <v>2077633818</v>
      </c>
      <c r="I54" s="43">
        <v>7</v>
      </c>
      <c r="J54" s="43" t="s">
        <v>43</v>
      </c>
      <c r="K54" s="44" t="s">
        <v>44</v>
      </c>
      <c r="L54" s="45">
        <v>193</v>
      </c>
      <c r="M54" s="33" t="s">
        <v>44</v>
      </c>
      <c r="N54" s="46" t="s">
        <v>43</v>
      </c>
      <c r="O54" s="46" t="s">
        <v>43</v>
      </c>
      <c r="P54" s="47">
        <v>16.216216216216218</v>
      </c>
      <c r="Q54" s="43" t="str">
        <f t="shared" si="14"/>
        <v>NO</v>
      </c>
      <c r="R54" s="43" t="s">
        <v>43</v>
      </c>
      <c r="S54" s="46" t="s">
        <v>45</v>
      </c>
      <c r="T54" s="45">
        <v>1600</v>
      </c>
      <c r="U54" s="45">
        <v>1172</v>
      </c>
      <c r="V54" s="45">
        <v>1411</v>
      </c>
      <c r="W54" s="45">
        <v>10427</v>
      </c>
      <c r="X54" s="37">
        <f t="shared" si="0"/>
        <v>14610</v>
      </c>
      <c r="Y54" s="38">
        <f t="shared" si="1"/>
        <v>1</v>
      </c>
      <c r="Z54" s="38">
        <f t="shared" si="2"/>
        <v>1</v>
      </c>
      <c r="AA54" s="38" t="str">
        <f t="shared" si="3"/>
        <v>ELIGIBLE</v>
      </c>
      <c r="AB54" s="38" t="str">
        <f t="shared" si="4"/>
        <v>OKAY</v>
      </c>
      <c r="AC54" s="38">
        <f t="shared" si="5"/>
        <v>0</v>
      </c>
      <c r="AD54" s="38">
        <f t="shared" si="6"/>
        <v>1</v>
      </c>
      <c r="AE54" s="38">
        <f t="shared" si="7"/>
        <v>0</v>
      </c>
      <c r="AF54" s="38">
        <f t="shared" si="8"/>
        <v>0</v>
      </c>
      <c r="AG54" s="38">
        <f t="shared" si="9"/>
        <v>0</v>
      </c>
      <c r="AH54" s="38">
        <f t="shared" si="10"/>
        <v>0</v>
      </c>
      <c r="AI54">
        <f t="shared" si="11"/>
        <v>0</v>
      </c>
      <c r="AJ54">
        <f t="shared" si="12"/>
        <v>0</v>
      </c>
      <c r="AK54">
        <f t="shared" si="13"/>
        <v>0</v>
      </c>
    </row>
    <row r="55" spans="1:37" ht="12.75">
      <c r="A55" s="39">
        <v>2307590</v>
      </c>
      <c r="B55" s="40">
        <v>247</v>
      </c>
      <c r="C55" s="39" t="s">
        <v>139</v>
      </c>
      <c r="D55" s="39" t="s">
        <v>69</v>
      </c>
      <c r="E55" s="39" t="s">
        <v>70</v>
      </c>
      <c r="F55" s="41">
        <v>4660</v>
      </c>
      <c r="G55" s="42">
        <v>60</v>
      </c>
      <c r="H55" s="39">
        <v>2072885049</v>
      </c>
      <c r="I55" s="43">
        <v>7</v>
      </c>
      <c r="J55" s="43" t="s">
        <v>43</v>
      </c>
      <c r="K55" s="44" t="s">
        <v>44</v>
      </c>
      <c r="L55" s="45">
        <v>4</v>
      </c>
      <c r="M55" s="44" t="s">
        <v>44</v>
      </c>
      <c r="N55" s="35" t="s">
        <v>43</v>
      </c>
      <c r="O55" s="46" t="s">
        <v>43</v>
      </c>
      <c r="P55" s="47">
        <v>22.22222222222222</v>
      </c>
      <c r="Q55" s="43" t="str">
        <f t="shared" si="14"/>
        <v>YES</v>
      </c>
      <c r="R55" s="43" t="s">
        <v>43</v>
      </c>
      <c r="S55" s="46" t="s">
        <v>45</v>
      </c>
      <c r="T55" s="45">
        <v>37</v>
      </c>
      <c r="U55" s="45">
        <v>20</v>
      </c>
      <c r="V55" s="45">
        <v>43</v>
      </c>
      <c r="W55" s="45">
        <v>446</v>
      </c>
      <c r="X55" s="37">
        <f t="shared" si="0"/>
        <v>546</v>
      </c>
      <c r="Y55" s="38">
        <f t="shared" si="1"/>
        <v>1</v>
      </c>
      <c r="Z55" s="38">
        <f t="shared" si="2"/>
        <v>1</v>
      </c>
      <c r="AA55" s="38" t="str">
        <f t="shared" si="3"/>
        <v>ELIGIBLE</v>
      </c>
      <c r="AB55" s="38" t="str">
        <f t="shared" si="4"/>
        <v>OKAY</v>
      </c>
      <c r="AC55" s="38">
        <f t="shared" si="5"/>
        <v>1</v>
      </c>
      <c r="AD55" s="38">
        <f t="shared" si="6"/>
        <v>1</v>
      </c>
      <c r="AE55" s="38" t="str">
        <f t="shared" si="7"/>
        <v>CHECK</v>
      </c>
      <c r="AF55" s="38" t="str">
        <f t="shared" si="8"/>
        <v>SRSA</v>
      </c>
      <c r="AG55" s="38">
        <f t="shared" si="9"/>
        <v>0</v>
      </c>
      <c r="AH55" s="38">
        <f t="shared" si="10"/>
        <v>0</v>
      </c>
      <c r="AI55">
        <f t="shared" si="11"/>
        <v>0</v>
      </c>
      <c r="AJ55">
        <f t="shared" si="12"/>
        <v>0</v>
      </c>
      <c r="AK55">
        <f t="shared" si="13"/>
        <v>0</v>
      </c>
    </row>
    <row r="56" spans="1:37" ht="12.75">
      <c r="A56" s="39">
        <v>2307710</v>
      </c>
      <c r="B56" s="40">
        <v>253</v>
      </c>
      <c r="C56" s="39" t="s">
        <v>135</v>
      </c>
      <c r="D56" s="39" t="s">
        <v>134</v>
      </c>
      <c r="E56" s="39" t="s">
        <v>135</v>
      </c>
      <c r="F56" s="41">
        <v>4654</v>
      </c>
      <c r="G56" s="42">
        <v>1205</v>
      </c>
      <c r="H56" s="39">
        <v>2074342630</v>
      </c>
      <c r="I56" s="43">
        <v>7</v>
      </c>
      <c r="J56" s="43" t="s">
        <v>43</v>
      </c>
      <c r="K56" s="44" t="s">
        <v>44</v>
      </c>
      <c r="L56" s="45">
        <v>438</v>
      </c>
      <c r="M56" s="44" t="s">
        <v>44</v>
      </c>
      <c r="N56" s="35" t="s">
        <v>43</v>
      </c>
      <c r="O56" s="46" t="s">
        <v>43</v>
      </c>
      <c r="P56" s="47">
        <v>16.40625</v>
      </c>
      <c r="Q56" s="43" t="str">
        <f t="shared" si="14"/>
        <v>NO</v>
      </c>
      <c r="R56" s="43" t="s">
        <v>43</v>
      </c>
      <c r="S56" s="46" t="s">
        <v>45</v>
      </c>
      <c r="T56" s="45">
        <v>5140</v>
      </c>
      <c r="U56" s="45">
        <v>2985</v>
      </c>
      <c r="V56" s="45">
        <v>5381</v>
      </c>
      <c r="W56" s="45">
        <v>23632</v>
      </c>
      <c r="X56" s="37">
        <f t="shared" si="0"/>
        <v>37138</v>
      </c>
      <c r="Y56" s="38">
        <f t="shared" si="1"/>
        <v>1</v>
      </c>
      <c r="Z56" s="38">
        <f t="shared" si="2"/>
        <v>1</v>
      </c>
      <c r="AA56" s="38" t="str">
        <f t="shared" si="3"/>
        <v>ELIGIBLE</v>
      </c>
      <c r="AB56" s="38" t="str">
        <f t="shared" si="4"/>
        <v>OKAY</v>
      </c>
      <c r="AC56" s="38">
        <f t="shared" si="5"/>
        <v>0</v>
      </c>
      <c r="AD56" s="38">
        <f t="shared" si="6"/>
        <v>1</v>
      </c>
      <c r="AE56" s="38">
        <f t="shared" si="7"/>
        <v>0</v>
      </c>
      <c r="AF56" s="38">
        <f t="shared" si="8"/>
        <v>0</v>
      </c>
      <c r="AG56" s="38">
        <f t="shared" si="9"/>
        <v>0</v>
      </c>
      <c r="AH56" s="38">
        <f t="shared" si="10"/>
        <v>0</v>
      </c>
      <c r="AI56">
        <f t="shared" si="11"/>
        <v>0</v>
      </c>
      <c r="AJ56">
        <f t="shared" si="12"/>
        <v>0</v>
      </c>
      <c r="AK56">
        <f t="shared" si="13"/>
        <v>0</v>
      </c>
    </row>
    <row r="57" spans="1:37" ht="12.75">
      <c r="A57" s="39">
        <v>2307920</v>
      </c>
      <c r="B57" s="40">
        <v>260</v>
      </c>
      <c r="C57" s="39" t="s">
        <v>140</v>
      </c>
      <c r="D57" s="39" t="s">
        <v>141</v>
      </c>
      <c r="E57" s="39" t="s">
        <v>142</v>
      </c>
      <c r="F57" s="41">
        <v>4355</v>
      </c>
      <c r="G57" s="42">
        <v>87</v>
      </c>
      <c r="H57" s="39">
        <v>2076853336</v>
      </c>
      <c r="I57" s="43">
        <v>7</v>
      </c>
      <c r="J57" s="43" t="s">
        <v>43</v>
      </c>
      <c r="K57" s="44" t="s">
        <v>44</v>
      </c>
      <c r="L57" s="45">
        <v>183.16</v>
      </c>
      <c r="M57" s="33" t="s">
        <v>44</v>
      </c>
      <c r="N57" s="46" t="s">
        <v>43</v>
      </c>
      <c r="O57" s="46" t="s">
        <v>43</v>
      </c>
      <c r="P57" s="47">
        <v>10.546875</v>
      </c>
      <c r="Q57" s="43" t="str">
        <f t="shared" si="14"/>
        <v>NO</v>
      </c>
      <c r="R57" s="43" t="s">
        <v>43</v>
      </c>
      <c r="S57" s="46" t="s">
        <v>45</v>
      </c>
      <c r="T57" s="45">
        <v>1493</v>
      </c>
      <c r="U57" s="45">
        <v>1167</v>
      </c>
      <c r="V57" s="45">
        <v>1405</v>
      </c>
      <c r="W57" s="45">
        <v>7282</v>
      </c>
      <c r="X57" s="37">
        <f t="shared" si="0"/>
        <v>11347</v>
      </c>
      <c r="Y57" s="38">
        <f t="shared" si="1"/>
        <v>1</v>
      </c>
      <c r="Z57" s="38">
        <f t="shared" si="2"/>
        <v>1</v>
      </c>
      <c r="AA57" s="38" t="str">
        <f t="shared" si="3"/>
        <v>ELIGIBLE</v>
      </c>
      <c r="AB57" s="38" t="str">
        <f t="shared" si="4"/>
        <v>OKAY</v>
      </c>
      <c r="AC57" s="38">
        <f t="shared" si="5"/>
        <v>0</v>
      </c>
      <c r="AD57" s="38">
        <f t="shared" si="6"/>
        <v>1</v>
      </c>
      <c r="AE57" s="38">
        <f t="shared" si="7"/>
        <v>0</v>
      </c>
      <c r="AF57" s="38">
        <f t="shared" si="8"/>
        <v>0</v>
      </c>
      <c r="AG57" s="38">
        <f t="shared" si="9"/>
        <v>0</v>
      </c>
      <c r="AH57" s="38">
        <f t="shared" si="10"/>
        <v>0</v>
      </c>
      <c r="AI57">
        <f t="shared" si="11"/>
        <v>0</v>
      </c>
      <c r="AJ57">
        <f t="shared" si="12"/>
        <v>0</v>
      </c>
      <c r="AK57">
        <f t="shared" si="13"/>
        <v>0</v>
      </c>
    </row>
    <row r="58" spans="1:37" ht="12.75">
      <c r="A58" s="39">
        <v>2308100</v>
      </c>
      <c r="B58" s="40">
        <v>269</v>
      </c>
      <c r="C58" s="39" t="s">
        <v>143</v>
      </c>
      <c r="D58" s="39" t="s">
        <v>144</v>
      </c>
      <c r="E58" s="39" t="s">
        <v>143</v>
      </c>
      <c r="F58" s="41">
        <v>4256</v>
      </c>
      <c r="G58" s="42">
        <v>5515</v>
      </c>
      <c r="H58" s="39">
        <v>2073466221</v>
      </c>
      <c r="I58" s="43">
        <v>8</v>
      </c>
      <c r="J58" s="43" t="s">
        <v>43</v>
      </c>
      <c r="K58" s="44" t="s">
        <v>44</v>
      </c>
      <c r="L58" s="45">
        <v>400.08</v>
      </c>
      <c r="M58" s="33" t="s">
        <v>44</v>
      </c>
      <c r="N58" s="46" t="s">
        <v>43</v>
      </c>
      <c r="O58" s="46" t="s">
        <v>43</v>
      </c>
      <c r="P58" s="47">
        <v>4.958677685950414</v>
      </c>
      <c r="Q58" s="43" t="str">
        <f t="shared" si="14"/>
        <v>NO</v>
      </c>
      <c r="R58" s="43" t="s">
        <v>43</v>
      </c>
      <c r="S58" s="46" t="s">
        <v>45</v>
      </c>
      <c r="T58" s="45">
        <v>3594</v>
      </c>
      <c r="U58" s="45">
        <v>2133</v>
      </c>
      <c r="V58" s="45">
        <v>4144</v>
      </c>
      <c r="W58" s="45">
        <v>9260</v>
      </c>
      <c r="X58" s="37">
        <f t="shared" si="0"/>
        <v>19131</v>
      </c>
      <c r="Y58" s="38">
        <f t="shared" si="1"/>
        <v>1</v>
      </c>
      <c r="Z58" s="38">
        <f t="shared" si="2"/>
        <v>1</v>
      </c>
      <c r="AA58" s="38" t="str">
        <f t="shared" si="3"/>
        <v>ELIGIBLE</v>
      </c>
      <c r="AB58" s="38" t="str">
        <f t="shared" si="4"/>
        <v>OKAY</v>
      </c>
      <c r="AC58" s="38">
        <f t="shared" si="5"/>
        <v>0</v>
      </c>
      <c r="AD58" s="38">
        <f t="shared" si="6"/>
        <v>1</v>
      </c>
      <c r="AE58" s="38">
        <f t="shared" si="7"/>
        <v>0</v>
      </c>
      <c r="AF58" s="38">
        <f t="shared" si="8"/>
        <v>0</v>
      </c>
      <c r="AG58" s="38">
        <f t="shared" si="9"/>
        <v>0</v>
      </c>
      <c r="AH58" s="38">
        <f t="shared" si="10"/>
        <v>0</v>
      </c>
      <c r="AI58">
        <f t="shared" si="11"/>
        <v>0</v>
      </c>
      <c r="AJ58">
        <f t="shared" si="12"/>
        <v>0</v>
      </c>
      <c r="AK58">
        <f t="shared" si="13"/>
        <v>0</v>
      </c>
    </row>
    <row r="59" spans="1:37" ht="12.75">
      <c r="A59" s="39">
        <v>2308160</v>
      </c>
      <c r="B59" s="40">
        <v>271</v>
      </c>
      <c r="C59" s="39" t="s">
        <v>145</v>
      </c>
      <c r="D59" s="39" t="s">
        <v>102</v>
      </c>
      <c r="E59" s="39" t="s">
        <v>101</v>
      </c>
      <c r="F59" s="41">
        <v>4430</v>
      </c>
      <c r="G59" s="42">
        <v>1139</v>
      </c>
      <c r="H59" s="39">
        <v>2077463500</v>
      </c>
      <c r="I59" s="43">
        <v>7</v>
      </c>
      <c r="J59" s="43" t="s">
        <v>43</v>
      </c>
      <c r="K59" s="44" t="s">
        <v>44</v>
      </c>
      <c r="L59" s="45">
        <v>211</v>
      </c>
      <c r="M59" s="44" t="s">
        <v>44</v>
      </c>
      <c r="N59" s="35" t="s">
        <v>43</v>
      </c>
      <c r="O59" s="46" t="s">
        <v>43</v>
      </c>
      <c r="P59" s="47">
        <v>14.37371663244353</v>
      </c>
      <c r="Q59" s="43" t="str">
        <f t="shared" si="14"/>
        <v>NO</v>
      </c>
      <c r="R59" s="43" t="s">
        <v>43</v>
      </c>
      <c r="S59" s="46" t="s">
        <v>45</v>
      </c>
      <c r="T59" s="45">
        <v>1907</v>
      </c>
      <c r="U59" s="45">
        <v>1108</v>
      </c>
      <c r="V59" s="45">
        <v>2195</v>
      </c>
      <c r="W59" s="45">
        <v>17242</v>
      </c>
      <c r="X59" s="37">
        <f t="shared" si="0"/>
        <v>22452</v>
      </c>
      <c r="Y59" s="38">
        <f t="shared" si="1"/>
        <v>1</v>
      </c>
      <c r="Z59" s="38">
        <f t="shared" si="2"/>
        <v>1</v>
      </c>
      <c r="AA59" s="38" t="str">
        <f t="shared" si="3"/>
        <v>ELIGIBLE</v>
      </c>
      <c r="AB59" s="38" t="str">
        <f t="shared" si="4"/>
        <v>OKAY</v>
      </c>
      <c r="AC59" s="38">
        <f t="shared" si="5"/>
        <v>0</v>
      </c>
      <c r="AD59" s="38">
        <f t="shared" si="6"/>
        <v>1</v>
      </c>
      <c r="AE59" s="38">
        <f t="shared" si="7"/>
        <v>0</v>
      </c>
      <c r="AF59" s="38">
        <f t="shared" si="8"/>
        <v>0</v>
      </c>
      <c r="AG59" s="38">
        <f t="shared" si="9"/>
        <v>0</v>
      </c>
      <c r="AH59" s="38">
        <f t="shared" si="10"/>
        <v>0</v>
      </c>
      <c r="AI59">
        <f t="shared" si="11"/>
        <v>0</v>
      </c>
      <c r="AJ59">
        <f t="shared" si="12"/>
        <v>0</v>
      </c>
      <c r="AK59">
        <f t="shared" si="13"/>
        <v>0</v>
      </c>
    </row>
    <row r="60" spans="1:37" ht="12.75">
      <c r="A60" s="39">
        <v>2308250</v>
      </c>
      <c r="B60" s="40">
        <v>276</v>
      </c>
      <c r="C60" s="39" t="s">
        <v>59</v>
      </c>
      <c r="D60" s="39" t="s">
        <v>58</v>
      </c>
      <c r="E60" s="39" t="s">
        <v>59</v>
      </c>
      <c r="F60" s="41">
        <v>4461</v>
      </c>
      <c r="G60" s="42">
        <v>299</v>
      </c>
      <c r="H60" s="39">
        <v>2078278061</v>
      </c>
      <c r="I60" s="43">
        <v>8</v>
      </c>
      <c r="J60" s="43" t="s">
        <v>43</v>
      </c>
      <c r="K60" s="44" t="s">
        <v>44</v>
      </c>
      <c r="L60" s="45">
        <v>337</v>
      </c>
      <c r="M60" s="33" t="s">
        <v>44</v>
      </c>
      <c r="N60" s="46" t="s">
        <v>43</v>
      </c>
      <c r="O60" s="46" t="s">
        <v>43</v>
      </c>
      <c r="P60" s="47">
        <v>8.695652173913043</v>
      </c>
      <c r="Q60" s="43" t="str">
        <f t="shared" si="14"/>
        <v>NO</v>
      </c>
      <c r="R60" s="43" t="s">
        <v>43</v>
      </c>
      <c r="S60" s="46" t="s">
        <v>45</v>
      </c>
      <c r="T60" s="45">
        <v>3056</v>
      </c>
      <c r="U60" s="45">
        <v>1857</v>
      </c>
      <c r="V60" s="45">
        <v>3532</v>
      </c>
      <c r="W60" s="45">
        <v>13058</v>
      </c>
      <c r="X60" s="37">
        <f t="shared" si="0"/>
        <v>21503</v>
      </c>
      <c r="Y60" s="38">
        <f t="shared" si="1"/>
        <v>1</v>
      </c>
      <c r="Z60" s="38">
        <f t="shared" si="2"/>
        <v>1</v>
      </c>
      <c r="AA60" s="38" t="str">
        <f t="shared" si="3"/>
        <v>ELIGIBLE</v>
      </c>
      <c r="AB60" s="38" t="str">
        <f t="shared" si="4"/>
        <v>OKAY</v>
      </c>
      <c r="AC60" s="38">
        <f t="shared" si="5"/>
        <v>0</v>
      </c>
      <c r="AD60" s="38">
        <f t="shared" si="6"/>
        <v>1</v>
      </c>
      <c r="AE60" s="38">
        <f t="shared" si="7"/>
        <v>0</v>
      </c>
      <c r="AF60" s="38">
        <f t="shared" si="8"/>
        <v>0</v>
      </c>
      <c r="AG60" s="38">
        <f t="shared" si="9"/>
        <v>0</v>
      </c>
      <c r="AH60" s="38">
        <f t="shared" si="10"/>
        <v>0</v>
      </c>
      <c r="AI60">
        <f t="shared" si="11"/>
        <v>0</v>
      </c>
      <c r="AJ60">
        <f t="shared" si="12"/>
        <v>0</v>
      </c>
      <c r="AK60">
        <f t="shared" si="13"/>
        <v>0</v>
      </c>
    </row>
    <row r="61" spans="1:37" ht="12.75">
      <c r="A61" s="39">
        <v>2308310</v>
      </c>
      <c r="B61" s="40">
        <v>279</v>
      </c>
      <c r="C61" s="39" t="s">
        <v>146</v>
      </c>
      <c r="D61" s="39" t="s">
        <v>144</v>
      </c>
      <c r="E61" s="39" t="s">
        <v>143</v>
      </c>
      <c r="F61" s="41">
        <v>4256</v>
      </c>
      <c r="G61" s="42">
        <v>5515</v>
      </c>
      <c r="H61" s="39">
        <v>2073466221</v>
      </c>
      <c r="I61" s="43">
        <v>7</v>
      </c>
      <c r="J61" s="43" t="s">
        <v>43</v>
      </c>
      <c r="K61" s="44" t="s">
        <v>44</v>
      </c>
      <c r="L61" s="45">
        <v>315</v>
      </c>
      <c r="M61" s="44" t="s">
        <v>44</v>
      </c>
      <c r="N61" s="35" t="s">
        <v>43</v>
      </c>
      <c r="O61" s="46" t="s">
        <v>43</v>
      </c>
      <c r="P61" s="47">
        <v>1.41643059490085</v>
      </c>
      <c r="Q61" s="43" t="str">
        <f t="shared" si="14"/>
        <v>NO</v>
      </c>
      <c r="R61" s="43" t="s">
        <v>43</v>
      </c>
      <c r="S61" s="46" t="s">
        <v>45</v>
      </c>
      <c r="T61" s="45">
        <v>1982</v>
      </c>
      <c r="U61" s="45">
        <v>1488</v>
      </c>
      <c r="V61" s="45">
        <v>1790</v>
      </c>
      <c r="W61" s="45">
        <v>3127</v>
      </c>
      <c r="X61" s="37">
        <f t="shared" si="0"/>
        <v>8387</v>
      </c>
      <c r="Y61" s="38">
        <f t="shared" si="1"/>
        <v>1</v>
      </c>
      <c r="Z61" s="38">
        <f t="shared" si="2"/>
        <v>1</v>
      </c>
      <c r="AA61" s="38" t="str">
        <f t="shared" si="3"/>
        <v>ELIGIBLE</v>
      </c>
      <c r="AB61" s="38" t="str">
        <f t="shared" si="4"/>
        <v>OKAY</v>
      </c>
      <c r="AC61" s="38">
        <f t="shared" si="5"/>
        <v>0</v>
      </c>
      <c r="AD61" s="38">
        <f t="shared" si="6"/>
        <v>1</v>
      </c>
      <c r="AE61" s="38">
        <f t="shared" si="7"/>
        <v>0</v>
      </c>
      <c r="AF61" s="38">
        <f t="shared" si="8"/>
        <v>0</v>
      </c>
      <c r="AG61" s="38">
        <f t="shared" si="9"/>
        <v>0</v>
      </c>
      <c r="AH61" s="38">
        <f t="shared" si="10"/>
        <v>0</v>
      </c>
      <c r="AI61">
        <f t="shared" si="11"/>
        <v>0</v>
      </c>
      <c r="AJ61">
        <f t="shared" si="12"/>
        <v>0</v>
      </c>
      <c r="AK61">
        <f t="shared" si="13"/>
        <v>0</v>
      </c>
    </row>
    <row r="62" spans="1:37" ht="12.75">
      <c r="A62" s="39">
        <v>2308340</v>
      </c>
      <c r="B62" s="40">
        <v>280</v>
      </c>
      <c r="C62" s="39" t="s">
        <v>147</v>
      </c>
      <c r="D62" s="39" t="s">
        <v>100</v>
      </c>
      <c r="E62" s="39" t="s">
        <v>99</v>
      </c>
      <c r="F62" s="41">
        <v>4342</v>
      </c>
      <c r="G62" s="42">
        <v>2308</v>
      </c>
      <c r="H62" s="39">
        <v>2077372559</v>
      </c>
      <c r="I62" s="43">
        <v>7</v>
      </c>
      <c r="J62" s="43" t="s">
        <v>43</v>
      </c>
      <c r="K62" s="44" t="s">
        <v>44</v>
      </c>
      <c r="L62" s="45">
        <v>4.63</v>
      </c>
      <c r="M62" s="44" t="s">
        <v>44</v>
      </c>
      <c r="N62" s="35" t="s">
        <v>43</v>
      </c>
      <c r="O62" s="46" t="s">
        <v>43</v>
      </c>
      <c r="P62" s="47">
        <v>16.666666666666664</v>
      </c>
      <c r="Q62" s="43" t="str">
        <f t="shared" si="14"/>
        <v>NO</v>
      </c>
      <c r="R62" s="43" t="s">
        <v>43</v>
      </c>
      <c r="S62" s="46" t="s">
        <v>45</v>
      </c>
      <c r="T62" s="45">
        <v>37</v>
      </c>
      <c r="U62" s="45">
        <v>20</v>
      </c>
      <c r="V62" s="45">
        <v>43</v>
      </c>
      <c r="W62" s="45">
        <v>446</v>
      </c>
      <c r="X62" s="37">
        <f t="shared" si="0"/>
        <v>546</v>
      </c>
      <c r="Y62" s="38">
        <f t="shared" si="1"/>
        <v>1</v>
      </c>
      <c r="Z62" s="38">
        <f t="shared" si="2"/>
        <v>1</v>
      </c>
      <c r="AA62" s="38" t="str">
        <f t="shared" si="3"/>
        <v>ELIGIBLE</v>
      </c>
      <c r="AB62" s="38" t="str">
        <f t="shared" si="4"/>
        <v>OKAY</v>
      </c>
      <c r="AC62" s="38">
        <f t="shared" si="5"/>
        <v>0</v>
      </c>
      <c r="AD62" s="38">
        <f t="shared" si="6"/>
        <v>1</v>
      </c>
      <c r="AE62" s="38">
        <f t="shared" si="7"/>
        <v>0</v>
      </c>
      <c r="AF62" s="38">
        <f t="shared" si="8"/>
        <v>0</v>
      </c>
      <c r="AG62" s="38">
        <f t="shared" si="9"/>
        <v>0</v>
      </c>
      <c r="AH62" s="38">
        <f t="shared" si="10"/>
        <v>0</v>
      </c>
      <c r="AI62">
        <f t="shared" si="11"/>
        <v>0</v>
      </c>
      <c r="AJ62">
        <f t="shared" si="12"/>
        <v>0</v>
      </c>
      <c r="AK62">
        <f t="shared" si="13"/>
        <v>0</v>
      </c>
    </row>
    <row r="63" spans="1:37" ht="12.75">
      <c r="A63" s="39">
        <v>2308400</v>
      </c>
      <c r="B63" s="40">
        <v>917</v>
      </c>
      <c r="C63" s="39" t="s">
        <v>148</v>
      </c>
      <c r="D63" s="39" t="s">
        <v>72</v>
      </c>
      <c r="E63" s="39" t="s">
        <v>73</v>
      </c>
      <c r="F63" s="41">
        <v>4649</v>
      </c>
      <c r="G63" s="42">
        <v>309</v>
      </c>
      <c r="H63" s="39">
        <v>2074972154</v>
      </c>
      <c r="I63" s="43">
        <v>7</v>
      </c>
      <c r="J63" s="43" t="s">
        <v>43</v>
      </c>
      <c r="K63" s="44" t="s">
        <v>44</v>
      </c>
      <c r="L63" s="45">
        <v>95.02</v>
      </c>
      <c r="M63" s="33" t="s">
        <v>44</v>
      </c>
      <c r="N63" s="46" t="s">
        <v>43</v>
      </c>
      <c r="O63" s="46" t="s">
        <v>43</v>
      </c>
      <c r="P63" s="47">
        <v>23.404255319148938</v>
      </c>
      <c r="Q63" s="43" t="str">
        <f t="shared" si="14"/>
        <v>YES</v>
      </c>
      <c r="R63" s="43" t="s">
        <v>43</v>
      </c>
      <c r="S63" s="46" t="s">
        <v>45</v>
      </c>
      <c r="T63" s="45">
        <v>1076</v>
      </c>
      <c r="U63" s="45">
        <v>552</v>
      </c>
      <c r="V63" s="45">
        <v>1225</v>
      </c>
      <c r="W63" s="45">
        <v>5375</v>
      </c>
      <c r="X63" s="37">
        <f t="shared" si="0"/>
        <v>8228</v>
      </c>
      <c r="Y63" s="38">
        <f t="shared" si="1"/>
        <v>1</v>
      </c>
      <c r="Z63" s="38">
        <f t="shared" si="2"/>
        <v>1</v>
      </c>
      <c r="AA63" s="38" t="str">
        <f t="shared" si="3"/>
        <v>ELIGIBLE</v>
      </c>
      <c r="AB63" s="38" t="str">
        <f t="shared" si="4"/>
        <v>OKAY</v>
      </c>
      <c r="AC63" s="38">
        <f t="shared" si="5"/>
        <v>1</v>
      </c>
      <c r="AD63" s="38">
        <f t="shared" si="6"/>
        <v>1</v>
      </c>
      <c r="AE63" s="38" t="str">
        <f t="shared" si="7"/>
        <v>CHECK</v>
      </c>
      <c r="AF63" s="38" t="str">
        <f t="shared" si="8"/>
        <v>SRSA</v>
      </c>
      <c r="AG63" s="38">
        <f t="shared" si="9"/>
        <v>0</v>
      </c>
      <c r="AH63" s="38">
        <f t="shared" si="10"/>
        <v>0</v>
      </c>
      <c r="AI63">
        <f t="shared" si="11"/>
        <v>0</v>
      </c>
      <c r="AJ63">
        <f t="shared" si="12"/>
        <v>0</v>
      </c>
      <c r="AK63">
        <f t="shared" si="13"/>
        <v>0</v>
      </c>
    </row>
    <row r="64" spans="1:37" ht="12.75">
      <c r="A64" s="39">
        <v>2308490</v>
      </c>
      <c r="B64" s="40">
        <v>291</v>
      </c>
      <c r="C64" s="39" t="s">
        <v>70</v>
      </c>
      <c r="D64" s="39" t="s">
        <v>69</v>
      </c>
      <c r="E64" s="39" t="s">
        <v>70</v>
      </c>
      <c r="F64" s="41">
        <v>4660</v>
      </c>
      <c r="G64" s="42">
        <v>60</v>
      </c>
      <c r="H64" s="39">
        <v>2072885049</v>
      </c>
      <c r="I64" s="43">
        <v>7</v>
      </c>
      <c r="J64" s="43" t="s">
        <v>43</v>
      </c>
      <c r="K64" s="44" t="s">
        <v>44</v>
      </c>
      <c r="L64" s="45">
        <v>191</v>
      </c>
      <c r="M64" s="44" t="s">
        <v>44</v>
      </c>
      <c r="N64" s="35" t="s">
        <v>43</v>
      </c>
      <c r="O64" s="46" t="s">
        <v>43</v>
      </c>
      <c r="P64" s="47">
        <v>4.784688995215311</v>
      </c>
      <c r="Q64" s="43" t="str">
        <f t="shared" si="14"/>
        <v>NO</v>
      </c>
      <c r="R64" s="43" t="s">
        <v>43</v>
      </c>
      <c r="S64" s="46" t="s">
        <v>45</v>
      </c>
      <c r="T64" s="45">
        <v>1159</v>
      </c>
      <c r="U64" s="45">
        <v>1035</v>
      </c>
      <c r="V64" s="45">
        <v>1227</v>
      </c>
      <c r="W64" s="45">
        <v>3539</v>
      </c>
      <c r="X64" s="37">
        <f t="shared" si="0"/>
        <v>6960</v>
      </c>
      <c r="Y64" s="38">
        <f t="shared" si="1"/>
        <v>1</v>
      </c>
      <c r="Z64" s="38">
        <f t="shared" si="2"/>
        <v>1</v>
      </c>
      <c r="AA64" s="38" t="str">
        <f t="shared" si="3"/>
        <v>ELIGIBLE</v>
      </c>
      <c r="AB64" s="38" t="str">
        <f t="shared" si="4"/>
        <v>OKAY</v>
      </c>
      <c r="AC64" s="38">
        <f t="shared" si="5"/>
        <v>0</v>
      </c>
      <c r="AD64" s="38">
        <f t="shared" si="6"/>
        <v>1</v>
      </c>
      <c r="AE64" s="38">
        <f t="shared" si="7"/>
        <v>0</v>
      </c>
      <c r="AF64" s="38">
        <f t="shared" si="8"/>
        <v>0</v>
      </c>
      <c r="AG64" s="38">
        <f t="shared" si="9"/>
        <v>0</v>
      </c>
      <c r="AH64" s="38">
        <f t="shared" si="10"/>
        <v>0</v>
      </c>
      <c r="AI64">
        <f t="shared" si="11"/>
        <v>0</v>
      </c>
      <c r="AJ64">
        <f t="shared" si="12"/>
        <v>0</v>
      </c>
      <c r="AK64">
        <f t="shared" si="13"/>
        <v>0</v>
      </c>
    </row>
    <row r="65" spans="1:37" ht="12.75">
      <c r="A65" s="39">
        <v>2308560</v>
      </c>
      <c r="B65" s="40">
        <v>292</v>
      </c>
      <c r="C65" s="39" t="s">
        <v>149</v>
      </c>
      <c r="D65" s="39" t="s">
        <v>141</v>
      </c>
      <c r="E65" s="39" t="s">
        <v>142</v>
      </c>
      <c r="F65" s="41">
        <v>4355</v>
      </c>
      <c r="G65" s="42">
        <v>87</v>
      </c>
      <c r="H65" s="39">
        <v>2076853336</v>
      </c>
      <c r="I65" s="43">
        <v>7</v>
      </c>
      <c r="J65" s="43" t="s">
        <v>43</v>
      </c>
      <c r="K65" s="44" t="s">
        <v>44</v>
      </c>
      <c r="L65" s="45">
        <v>117.02</v>
      </c>
      <c r="M65" s="33" t="s">
        <v>44</v>
      </c>
      <c r="N65" s="46" t="s">
        <v>43</v>
      </c>
      <c r="O65" s="46" t="s">
        <v>43</v>
      </c>
      <c r="P65" s="47">
        <v>14.917127071823206</v>
      </c>
      <c r="Q65" s="43" t="str">
        <f t="shared" si="14"/>
        <v>NO</v>
      </c>
      <c r="R65" s="43" t="s">
        <v>43</v>
      </c>
      <c r="S65" s="46" t="s">
        <v>45</v>
      </c>
      <c r="T65" s="45">
        <v>1016</v>
      </c>
      <c r="U65" s="45">
        <v>670</v>
      </c>
      <c r="V65" s="45">
        <v>806</v>
      </c>
      <c r="W65" s="45">
        <v>6586</v>
      </c>
      <c r="X65" s="37">
        <f t="shared" si="0"/>
        <v>9078</v>
      </c>
      <c r="Y65" s="38">
        <f t="shared" si="1"/>
        <v>1</v>
      </c>
      <c r="Z65" s="38">
        <f t="shared" si="2"/>
        <v>1</v>
      </c>
      <c r="AA65" s="38" t="str">
        <f t="shared" si="3"/>
        <v>ELIGIBLE</v>
      </c>
      <c r="AB65" s="38" t="str">
        <f t="shared" si="4"/>
        <v>OKAY</v>
      </c>
      <c r="AC65" s="38">
        <f t="shared" si="5"/>
        <v>0</v>
      </c>
      <c r="AD65" s="38">
        <f t="shared" si="6"/>
        <v>1</v>
      </c>
      <c r="AE65" s="38">
        <f t="shared" si="7"/>
        <v>0</v>
      </c>
      <c r="AF65" s="38">
        <f t="shared" si="8"/>
        <v>0</v>
      </c>
      <c r="AG65" s="38">
        <f t="shared" si="9"/>
        <v>0</v>
      </c>
      <c r="AH65" s="38">
        <f t="shared" si="10"/>
        <v>0</v>
      </c>
      <c r="AI65">
        <f t="shared" si="11"/>
        <v>0</v>
      </c>
      <c r="AJ65">
        <f t="shared" si="12"/>
        <v>0</v>
      </c>
      <c r="AK65">
        <f t="shared" si="13"/>
        <v>0</v>
      </c>
    </row>
    <row r="66" spans="1:37" ht="12.75">
      <c r="A66" s="39">
        <v>2308700</v>
      </c>
      <c r="B66" s="40">
        <v>305</v>
      </c>
      <c r="C66" s="39" t="s">
        <v>150</v>
      </c>
      <c r="D66" s="39" t="s">
        <v>151</v>
      </c>
      <c r="E66" s="39" t="s">
        <v>152</v>
      </c>
      <c r="F66" s="41">
        <v>4736</v>
      </c>
      <c r="G66" s="42">
        <v>9524</v>
      </c>
      <c r="H66" s="39">
        <v>2074988436</v>
      </c>
      <c r="I66" s="43">
        <v>7</v>
      </c>
      <c r="J66" s="43" t="s">
        <v>43</v>
      </c>
      <c r="K66" s="44" t="s">
        <v>44</v>
      </c>
      <c r="L66" s="45">
        <v>71.35</v>
      </c>
      <c r="M66" s="44" t="s">
        <v>44</v>
      </c>
      <c r="N66" s="35" t="s">
        <v>43</v>
      </c>
      <c r="O66" s="46" t="s">
        <v>43</v>
      </c>
      <c r="P66" s="47">
        <v>9.701492537313433</v>
      </c>
      <c r="Q66" s="43" t="str">
        <f t="shared" si="14"/>
        <v>NO</v>
      </c>
      <c r="R66" s="43" t="s">
        <v>43</v>
      </c>
      <c r="S66" s="46" t="s">
        <v>45</v>
      </c>
      <c r="T66" s="45">
        <v>654</v>
      </c>
      <c r="U66" s="45">
        <v>394</v>
      </c>
      <c r="V66" s="45">
        <v>755</v>
      </c>
      <c r="W66" s="45">
        <v>3271</v>
      </c>
      <c r="X66" s="37">
        <f t="shared" si="0"/>
        <v>5074</v>
      </c>
      <c r="Y66" s="38">
        <f t="shared" si="1"/>
        <v>1</v>
      </c>
      <c r="Z66" s="38">
        <f t="shared" si="2"/>
        <v>1</v>
      </c>
      <c r="AA66" s="38" t="str">
        <f t="shared" si="3"/>
        <v>ELIGIBLE</v>
      </c>
      <c r="AB66" s="38" t="str">
        <f t="shared" si="4"/>
        <v>OKAY</v>
      </c>
      <c r="AC66" s="38">
        <f t="shared" si="5"/>
        <v>0</v>
      </c>
      <c r="AD66" s="38">
        <f t="shared" si="6"/>
        <v>1</v>
      </c>
      <c r="AE66" s="38">
        <f t="shared" si="7"/>
        <v>0</v>
      </c>
      <c r="AF66" s="38">
        <f t="shared" si="8"/>
        <v>0</v>
      </c>
      <c r="AG66" s="38">
        <f t="shared" si="9"/>
        <v>0</v>
      </c>
      <c r="AH66" s="38">
        <f t="shared" si="10"/>
        <v>0</v>
      </c>
      <c r="AI66">
        <f t="shared" si="11"/>
        <v>0</v>
      </c>
      <c r="AJ66">
        <f t="shared" si="12"/>
        <v>0</v>
      </c>
      <c r="AK66">
        <f t="shared" si="13"/>
        <v>0</v>
      </c>
    </row>
    <row r="67" spans="1:37" ht="12.75">
      <c r="A67" s="39">
        <v>2308940</v>
      </c>
      <c r="B67" s="40">
        <v>307</v>
      </c>
      <c r="C67" s="39" t="s">
        <v>153</v>
      </c>
      <c r="D67" s="39" t="s">
        <v>78</v>
      </c>
      <c r="E67" s="39" t="s">
        <v>51</v>
      </c>
      <c r="F67" s="41">
        <v>4543</v>
      </c>
      <c r="G67" s="42">
        <v>907</v>
      </c>
      <c r="H67" s="39">
        <v>2075633044</v>
      </c>
      <c r="I67" s="43">
        <v>7</v>
      </c>
      <c r="J67" s="43" t="s">
        <v>43</v>
      </c>
      <c r="K67" s="44" t="s">
        <v>44</v>
      </c>
      <c r="L67" s="45">
        <v>183.7</v>
      </c>
      <c r="M67" s="44" t="s">
        <v>44</v>
      </c>
      <c r="N67" s="35" t="s">
        <v>43</v>
      </c>
      <c r="O67" s="46" t="s">
        <v>43</v>
      </c>
      <c r="P67" s="47">
        <v>12.977099236641221</v>
      </c>
      <c r="Q67" s="43" t="str">
        <f t="shared" si="14"/>
        <v>NO</v>
      </c>
      <c r="R67" s="43" t="s">
        <v>43</v>
      </c>
      <c r="S67" s="46" t="s">
        <v>45</v>
      </c>
      <c r="T67" s="45">
        <v>1445</v>
      </c>
      <c r="U67" s="45">
        <v>985</v>
      </c>
      <c r="V67" s="45">
        <v>1186</v>
      </c>
      <c r="W67" s="45">
        <v>8491</v>
      </c>
      <c r="X67" s="37">
        <f t="shared" si="0"/>
        <v>12107</v>
      </c>
      <c r="Y67" s="38">
        <f t="shared" si="1"/>
        <v>1</v>
      </c>
      <c r="Z67" s="38">
        <f t="shared" si="2"/>
        <v>1</v>
      </c>
      <c r="AA67" s="38" t="str">
        <f t="shared" si="3"/>
        <v>ELIGIBLE</v>
      </c>
      <c r="AB67" s="38" t="str">
        <f t="shared" si="4"/>
        <v>OKAY</v>
      </c>
      <c r="AC67" s="38">
        <f t="shared" si="5"/>
        <v>0</v>
      </c>
      <c r="AD67" s="38">
        <f t="shared" si="6"/>
        <v>1</v>
      </c>
      <c r="AE67" s="38">
        <f t="shared" si="7"/>
        <v>0</v>
      </c>
      <c r="AF67" s="38">
        <f t="shared" si="8"/>
        <v>0</v>
      </c>
      <c r="AG67" s="38">
        <f t="shared" si="9"/>
        <v>0</v>
      </c>
      <c r="AH67" s="38">
        <f t="shared" si="10"/>
        <v>0</v>
      </c>
      <c r="AI67">
        <f t="shared" si="11"/>
        <v>0</v>
      </c>
      <c r="AJ67">
        <f t="shared" si="12"/>
        <v>0</v>
      </c>
      <c r="AK67">
        <f t="shared" si="13"/>
        <v>0</v>
      </c>
    </row>
    <row r="68" spans="1:37" ht="12.75">
      <c r="A68" s="39">
        <v>2309270</v>
      </c>
      <c r="B68" s="40">
        <v>323</v>
      </c>
      <c r="C68" s="39" t="s">
        <v>154</v>
      </c>
      <c r="D68" s="39" t="s">
        <v>155</v>
      </c>
      <c r="E68" s="39" t="s">
        <v>156</v>
      </c>
      <c r="F68" s="41">
        <v>4416</v>
      </c>
      <c r="G68" s="42">
        <v>1222</v>
      </c>
      <c r="H68" s="39">
        <v>2074692331</v>
      </c>
      <c r="I68" s="43">
        <v>7</v>
      </c>
      <c r="J68" s="43" t="s">
        <v>43</v>
      </c>
      <c r="K68" s="44" t="s">
        <v>44</v>
      </c>
      <c r="L68" s="45">
        <v>216.8</v>
      </c>
      <c r="M68" s="44" t="s">
        <v>44</v>
      </c>
      <c r="N68" s="35" t="s">
        <v>43</v>
      </c>
      <c r="O68" s="46" t="s">
        <v>43</v>
      </c>
      <c r="P68" s="47">
        <v>13.043478260869565</v>
      </c>
      <c r="Q68" s="43" t="str">
        <f t="shared" si="14"/>
        <v>NO</v>
      </c>
      <c r="R68" s="43" t="s">
        <v>43</v>
      </c>
      <c r="S68" s="46" t="s">
        <v>45</v>
      </c>
      <c r="T68" s="45">
        <v>1771</v>
      </c>
      <c r="U68" s="45">
        <v>1167</v>
      </c>
      <c r="V68" s="45">
        <v>1405</v>
      </c>
      <c r="W68" s="45">
        <v>11675</v>
      </c>
      <c r="X68" s="37">
        <f t="shared" si="0"/>
        <v>16018</v>
      </c>
      <c r="Y68" s="38">
        <f t="shared" si="1"/>
        <v>1</v>
      </c>
      <c r="Z68" s="38">
        <f t="shared" si="2"/>
        <v>1</v>
      </c>
      <c r="AA68" s="38" t="str">
        <f t="shared" si="3"/>
        <v>ELIGIBLE</v>
      </c>
      <c r="AB68" s="38" t="str">
        <f t="shared" si="4"/>
        <v>OKAY</v>
      </c>
      <c r="AC68" s="38">
        <f t="shared" si="5"/>
        <v>0</v>
      </c>
      <c r="AD68" s="38">
        <f t="shared" si="6"/>
        <v>1</v>
      </c>
      <c r="AE68" s="38">
        <f t="shared" si="7"/>
        <v>0</v>
      </c>
      <c r="AF68" s="38">
        <f t="shared" si="8"/>
        <v>0</v>
      </c>
      <c r="AG68" s="38">
        <f t="shared" si="9"/>
        <v>0</v>
      </c>
      <c r="AH68" s="38">
        <f t="shared" si="10"/>
        <v>0</v>
      </c>
      <c r="AI68">
        <f t="shared" si="11"/>
        <v>0</v>
      </c>
      <c r="AJ68">
        <f t="shared" si="12"/>
        <v>0</v>
      </c>
      <c r="AK68">
        <f t="shared" si="13"/>
        <v>0</v>
      </c>
    </row>
    <row r="69" spans="1:37" ht="12.75">
      <c r="A69" s="39">
        <v>2309330</v>
      </c>
      <c r="B69" s="40">
        <v>325</v>
      </c>
      <c r="C69" s="39" t="s">
        <v>157</v>
      </c>
      <c r="D69" s="39" t="s">
        <v>155</v>
      </c>
      <c r="E69" s="39" t="s">
        <v>156</v>
      </c>
      <c r="F69" s="41">
        <v>4416</v>
      </c>
      <c r="G69" s="42">
        <v>1222</v>
      </c>
      <c r="H69" s="39">
        <v>2074692331</v>
      </c>
      <c r="I69" s="43">
        <v>8</v>
      </c>
      <c r="J69" s="43" t="s">
        <v>43</v>
      </c>
      <c r="K69" s="44" t="s">
        <v>44</v>
      </c>
      <c r="L69" s="45">
        <v>397</v>
      </c>
      <c r="M69" s="44" t="s">
        <v>44</v>
      </c>
      <c r="N69" s="35" t="s">
        <v>43</v>
      </c>
      <c r="O69" s="46" t="s">
        <v>43</v>
      </c>
      <c r="P69" s="47">
        <v>11.875</v>
      </c>
      <c r="Q69" s="43" t="str">
        <f t="shared" si="14"/>
        <v>NO</v>
      </c>
      <c r="R69" s="43" t="s">
        <v>43</v>
      </c>
      <c r="S69" s="46" t="s">
        <v>45</v>
      </c>
      <c r="T69" s="45">
        <v>2780</v>
      </c>
      <c r="U69" s="45">
        <v>2020</v>
      </c>
      <c r="V69" s="45">
        <v>2430</v>
      </c>
      <c r="W69" s="45">
        <v>18726</v>
      </c>
      <c r="X69" s="37">
        <f t="shared" si="0"/>
        <v>25956</v>
      </c>
      <c r="Y69" s="38">
        <f t="shared" si="1"/>
        <v>1</v>
      </c>
      <c r="Z69" s="38">
        <f t="shared" si="2"/>
        <v>1</v>
      </c>
      <c r="AA69" s="38" t="str">
        <f t="shared" si="3"/>
        <v>ELIGIBLE</v>
      </c>
      <c r="AB69" s="38" t="str">
        <f t="shared" si="4"/>
        <v>OKAY</v>
      </c>
      <c r="AC69" s="38">
        <f t="shared" si="5"/>
        <v>0</v>
      </c>
      <c r="AD69" s="38">
        <f t="shared" si="6"/>
        <v>1</v>
      </c>
      <c r="AE69" s="38">
        <f t="shared" si="7"/>
        <v>0</v>
      </c>
      <c r="AF69" s="38">
        <f t="shared" si="8"/>
        <v>0</v>
      </c>
      <c r="AG69" s="38">
        <f t="shared" si="9"/>
        <v>0</v>
      </c>
      <c r="AH69" s="38">
        <f t="shared" si="10"/>
        <v>0</v>
      </c>
      <c r="AI69">
        <f t="shared" si="11"/>
        <v>0</v>
      </c>
      <c r="AJ69">
        <f t="shared" si="12"/>
        <v>0</v>
      </c>
      <c r="AK69">
        <f t="shared" si="13"/>
        <v>0</v>
      </c>
    </row>
    <row r="70" spans="1:37" ht="12.75">
      <c r="A70" s="39">
        <v>2309390</v>
      </c>
      <c r="B70" s="40">
        <v>327</v>
      </c>
      <c r="C70" s="39" t="s">
        <v>158</v>
      </c>
      <c r="D70" s="39" t="s">
        <v>125</v>
      </c>
      <c r="E70" s="39" t="s">
        <v>126</v>
      </c>
      <c r="F70" s="41">
        <v>4605</v>
      </c>
      <c r="G70" s="42">
        <v>9708</v>
      </c>
      <c r="H70" s="39">
        <v>2076677571</v>
      </c>
      <c r="I70" s="43">
        <v>6</v>
      </c>
      <c r="J70" s="43" t="s">
        <v>45</v>
      </c>
      <c r="K70" s="44" t="s">
        <v>43</v>
      </c>
      <c r="L70" s="45">
        <v>117</v>
      </c>
      <c r="M70" s="33" t="s">
        <v>44</v>
      </c>
      <c r="N70" s="46" t="s">
        <v>43</v>
      </c>
      <c r="O70" s="46" t="s">
        <v>43</v>
      </c>
      <c r="P70" s="47">
        <v>20.253164556962027</v>
      </c>
      <c r="Q70" s="43" t="str">
        <f t="shared" si="14"/>
        <v>YES</v>
      </c>
      <c r="R70" s="43" t="s">
        <v>43</v>
      </c>
      <c r="S70" s="46" t="s">
        <v>45</v>
      </c>
      <c r="T70" s="45">
        <v>1057</v>
      </c>
      <c r="U70" s="45">
        <v>635</v>
      </c>
      <c r="V70" s="45">
        <v>1220</v>
      </c>
      <c r="W70" s="45">
        <v>5282</v>
      </c>
      <c r="X70" s="37">
        <f t="shared" si="0"/>
        <v>8194</v>
      </c>
      <c r="Y70" s="38">
        <f t="shared" si="1"/>
        <v>1</v>
      </c>
      <c r="Z70" s="38">
        <f t="shared" si="2"/>
        <v>1</v>
      </c>
      <c r="AA70" s="38" t="str">
        <f t="shared" si="3"/>
        <v>ELIGIBLE</v>
      </c>
      <c r="AB70" s="38" t="str">
        <f t="shared" si="4"/>
        <v>OKAY</v>
      </c>
      <c r="AC70" s="38">
        <f t="shared" si="5"/>
        <v>1</v>
      </c>
      <c r="AD70" s="38">
        <f t="shared" si="6"/>
        <v>1</v>
      </c>
      <c r="AE70" s="38" t="str">
        <f t="shared" si="7"/>
        <v>CHECK</v>
      </c>
      <c r="AF70" s="38" t="str">
        <f t="shared" si="8"/>
        <v>SRSA</v>
      </c>
      <c r="AG70" s="38">
        <f t="shared" si="9"/>
        <v>0</v>
      </c>
      <c r="AH70" s="38">
        <f t="shared" si="10"/>
        <v>0</v>
      </c>
      <c r="AI70">
        <f t="shared" si="11"/>
        <v>0</v>
      </c>
      <c r="AJ70">
        <f t="shared" si="12"/>
        <v>0</v>
      </c>
      <c r="AK70">
        <f t="shared" si="13"/>
        <v>0</v>
      </c>
    </row>
    <row r="71" spans="1:37" ht="12.75">
      <c r="A71" s="39">
        <v>2309510</v>
      </c>
      <c r="B71" s="40">
        <v>332</v>
      </c>
      <c r="C71" s="39" t="s">
        <v>159</v>
      </c>
      <c r="D71" s="39" t="s">
        <v>91</v>
      </c>
      <c r="E71" s="39" t="s">
        <v>92</v>
      </c>
      <c r="F71" s="41">
        <v>4353</v>
      </c>
      <c r="G71" s="42">
        <v>3232</v>
      </c>
      <c r="H71" s="39">
        <v>2075493261</v>
      </c>
      <c r="I71" s="43">
        <v>7</v>
      </c>
      <c r="J71" s="43" t="s">
        <v>43</v>
      </c>
      <c r="K71" s="44" t="s">
        <v>44</v>
      </c>
      <c r="L71" s="45">
        <v>159</v>
      </c>
      <c r="M71" s="44" t="s">
        <v>44</v>
      </c>
      <c r="N71" s="35" t="s">
        <v>43</v>
      </c>
      <c r="O71" s="46" t="s">
        <v>43</v>
      </c>
      <c r="P71" s="47">
        <v>14.354066985645932</v>
      </c>
      <c r="Q71" s="43" t="str">
        <f t="shared" si="14"/>
        <v>NO</v>
      </c>
      <c r="R71" s="43" t="s">
        <v>43</v>
      </c>
      <c r="S71" s="46" t="s">
        <v>45</v>
      </c>
      <c r="T71" s="45">
        <v>1373</v>
      </c>
      <c r="U71" s="45">
        <v>818</v>
      </c>
      <c r="V71" s="45">
        <v>1584</v>
      </c>
      <c r="W71" s="45">
        <v>7420</v>
      </c>
      <c r="X71" s="37">
        <f t="shared" si="0"/>
        <v>11195</v>
      </c>
      <c r="Y71" s="38">
        <f t="shared" si="1"/>
        <v>1</v>
      </c>
      <c r="Z71" s="38">
        <f t="shared" si="2"/>
        <v>1</v>
      </c>
      <c r="AA71" s="38" t="str">
        <f t="shared" si="3"/>
        <v>ELIGIBLE</v>
      </c>
      <c r="AB71" s="38" t="str">
        <f t="shared" si="4"/>
        <v>OKAY</v>
      </c>
      <c r="AC71" s="38">
        <f t="shared" si="5"/>
        <v>0</v>
      </c>
      <c r="AD71" s="38">
        <f t="shared" si="6"/>
        <v>1</v>
      </c>
      <c r="AE71" s="38">
        <f t="shared" si="7"/>
        <v>0</v>
      </c>
      <c r="AF71" s="38">
        <f t="shared" si="8"/>
        <v>0</v>
      </c>
      <c r="AG71" s="38">
        <f t="shared" si="9"/>
        <v>0</v>
      </c>
      <c r="AH71" s="38">
        <f t="shared" si="10"/>
        <v>0</v>
      </c>
      <c r="AI71">
        <f t="shared" si="11"/>
        <v>0</v>
      </c>
      <c r="AJ71">
        <f t="shared" si="12"/>
        <v>0</v>
      </c>
      <c r="AK71">
        <f t="shared" si="13"/>
        <v>0</v>
      </c>
    </row>
    <row r="72" spans="1:37" ht="12.75">
      <c r="A72" s="39">
        <v>2309560</v>
      </c>
      <c r="B72" s="40">
        <v>339</v>
      </c>
      <c r="C72" s="39" t="s">
        <v>160</v>
      </c>
      <c r="D72" s="39" t="s">
        <v>88</v>
      </c>
      <c r="E72" s="39" t="s">
        <v>89</v>
      </c>
      <c r="F72" s="41">
        <v>4631</v>
      </c>
      <c r="G72" s="42">
        <v>1110</v>
      </c>
      <c r="H72" s="39">
        <v>2078532567</v>
      </c>
      <c r="I72" s="43">
        <v>7</v>
      </c>
      <c r="J72" s="43" t="s">
        <v>43</v>
      </c>
      <c r="K72" s="44" t="s">
        <v>44</v>
      </c>
      <c r="L72" s="45">
        <v>144</v>
      </c>
      <c r="M72" s="44" t="s">
        <v>44</v>
      </c>
      <c r="N72" s="35" t="s">
        <v>43</v>
      </c>
      <c r="O72" s="46" t="s">
        <v>43</v>
      </c>
      <c r="P72" s="47">
        <v>20.833333333333336</v>
      </c>
      <c r="Q72" s="43" t="str">
        <f t="shared" si="14"/>
        <v>YES</v>
      </c>
      <c r="R72" s="43" t="s">
        <v>43</v>
      </c>
      <c r="S72" s="46" t="s">
        <v>45</v>
      </c>
      <c r="T72" s="45">
        <v>1116</v>
      </c>
      <c r="U72" s="45">
        <v>517</v>
      </c>
      <c r="V72" s="45">
        <v>1261</v>
      </c>
      <c r="W72" s="45">
        <v>8046</v>
      </c>
      <c r="X72" s="37">
        <f aca="true" t="shared" si="15" ref="X72:X128">SUM(T72:W72)</f>
        <v>10940</v>
      </c>
      <c r="Y72" s="38">
        <f aca="true" t="shared" si="16" ref="Y72:Y128">IF(OR(J72="YES",K72="YES"),1,0)</f>
        <v>1</v>
      </c>
      <c r="Z72" s="38">
        <f aca="true" t="shared" si="17" ref="Z72:Z128">IF(OR(L72&lt;600,M72="YES"),1,0)</f>
        <v>1</v>
      </c>
      <c r="AA72" s="38" t="str">
        <f aca="true" t="shared" si="18" ref="AA72:AA128">IF(AND(Y72=1,Z72=1),"ELIGIBLE",0)</f>
        <v>ELIGIBLE</v>
      </c>
      <c r="AB72" s="38" t="str">
        <f aca="true" t="shared" si="19" ref="AB72:AB128">IF(AND(AA72="ELIGIBLE",N72="YES"),"OKAY",0)</f>
        <v>OKAY</v>
      </c>
      <c r="AC72" s="38">
        <f aca="true" t="shared" si="20" ref="AC72:AC128">IF(AND(P72&gt;=20,Q72="YES"),1,0)</f>
        <v>1</v>
      </c>
      <c r="AD72" s="38">
        <f aca="true" t="shared" si="21" ref="AD72:AD128">IF(R72="YES",1,0)</f>
        <v>1</v>
      </c>
      <c r="AE72" s="38" t="str">
        <f aca="true" t="shared" si="22" ref="AE72:AE128">IF(AND(AC72=1,AD72=1),"CHECK",0)</f>
        <v>CHECK</v>
      </c>
      <c r="AF72" s="38" t="str">
        <f aca="true" t="shared" si="23" ref="AF72:AF128">IF(AND(AA72="ELIGIBLE",AE72="CHECK"),"SRSA",0)</f>
        <v>SRSA</v>
      </c>
      <c r="AG72" s="38">
        <f aca="true" t="shared" si="24" ref="AG72:AG128">IF(AND(AE72="CHECK",AF72=0),"RLISP",0)</f>
        <v>0</v>
      </c>
      <c r="AH72" s="38">
        <f aca="true" t="shared" si="25" ref="AH72:AH128">IF(AND(AB72="OKAY",AG72="RLISP"),"NO",0)</f>
        <v>0</v>
      </c>
      <c r="AI72">
        <f aca="true" t="shared" si="26" ref="AI72:AI128">IF(AND(OR(Y72=0,Z72=0),(N72="YES")),"TROUBLE",0)</f>
        <v>0</v>
      </c>
      <c r="AJ72">
        <f aca="true" t="shared" si="27" ref="AJ72:AJ128">IF(AND(OR(AC72=0,AD72=0),(S72="YES")),"TROUBLE",0)</f>
        <v>0</v>
      </c>
      <c r="AK72">
        <f aca="true" t="shared" si="28" ref="AK72:AK128">IF(AND(AND(AE72=0,P72&gt;=19.95),(S72=1)),"PROBLEM",0)</f>
        <v>0</v>
      </c>
    </row>
    <row r="73" spans="1:37" ht="12.75">
      <c r="A73" s="39">
        <v>2309630</v>
      </c>
      <c r="B73" s="40">
        <v>340</v>
      </c>
      <c r="C73" s="39" t="s">
        <v>161</v>
      </c>
      <c r="D73" s="39" t="s">
        <v>75</v>
      </c>
      <c r="E73" s="39" t="s">
        <v>74</v>
      </c>
      <c r="F73" s="41">
        <v>4614</v>
      </c>
      <c r="G73" s="42">
        <v>630</v>
      </c>
      <c r="H73" s="39">
        <v>2073749927</v>
      </c>
      <c r="I73" s="43">
        <v>7</v>
      </c>
      <c r="J73" s="43" t="s">
        <v>43</v>
      </c>
      <c r="K73" s="44" t="s">
        <v>44</v>
      </c>
      <c r="L73" s="45">
        <v>104</v>
      </c>
      <c r="M73" s="44" t="s">
        <v>44</v>
      </c>
      <c r="N73" s="35" t="s">
        <v>43</v>
      </c>
      <c r="O73" s="46" t="s">
        <v>43</v>
      </c>
      <c r="P73" s="47">
        <v>17.272727272727273</v>
      </c>
      <c r="Q73" s="43" t="str">
        <f t="shared" si="14"/>
        <v>NO</v>
      </c>
      <c r="R73" s="43" t="s">
        <v>43</v>
      </c>
      <c r="S73" s="46" t="s">
        <v>45</v>
      </c>
      <c r="T73" s="45">
        <v>867</v>
      </c>
      <c r="U73" s="45">
        <v>517</v>
      </c>
      <c r="V73" s="45">
        <v>999</v>
      </c>
      <c r="W73" s="45">
        <v>8674</v>
      </c>
      <c r="X73" s="37">
        <f t="shared" si="15"/>
        <v>11057</v>
      </c>
      <c r="Y73" s="38">
        <f t="shared" si="16"/>
        <v>1</v>
      </c>
      <c r="Z73" s="38">
        <f t="shared" si="17"/>
        <v>1</v>
      </c>
      <c r="AA73" s="38" t="str">
        <f t="shared" si="18"/>
        <v>ELIGIBLE</v>
      </c>
      <c r="AB73" s="38" t="str">
        <f t="shared" si="19"/>
        <v>OKAY</v>
      </c>
      <c r="AC73" s="38">
        <f t="shared" si="20"/>
        <v>0</v>
      </c>
      <c r="AD73" s="38">
        <f t="shared" si="21"/>
        <v>1</v>
      </c>
      <c r="AE73" s="38">
        <f t="shared" si="22"/>
        <v>0</v>
      </c>
      <c r="AF73" s="38">
        <f t="shared" si="23"/>
        <v>0</v>
      </c>
      <c r="AG73" s="38">
        <f t="shared" si="24"/>
        <v>0</v>
      </c>
      <c r="AH73" s="38">
        <f t="shared" si="25"/>
        <v>0</v>
      </c>
      <c r="AI73">
        <f t="shared" si="26"/>
        <v>0</v>
      </c>
      <c r="AJ73">
        <f t="shared" si="27"/>
        <v>0</v>
      </c>
      <c r="AK73">
        <f t="shared" si="28"/>
        <v>0</v>
      </c>
    </row>
    <row r="74" spans="1:37" ht="12.75">
      <c r="A74" s="39">
        <v>2309650</v>
      </c>
      <c r="B74" s="40">
        <v>342</v>
      </c>
      <c r="C74" s="39" t="s">
        <v>162</v>
      </c>
      <c r="D74" s="39" t="s">
        <v>88</v>
      </c>
      <c r="E74" s="39" t="s">
        <v>89</v>
      </c>
      <c r="F74" s="41">
        <v>4631</v>
      </c>
      <c r="G74" s="42">
        <v>1110</v>
      </c>
      <c r="H74" s="39">
        <v>2078532567</v>
      </c>
      <c r="I74" s="43">
        <v>7</v>
      </c>
      <c r="J74" s="43" t="s">
        <v>43</v>
      </c>
      <c r="K74" s="44" t="s">
        <v>44</v>
      </c>
      <c r="L74" s="45">
        <v>101</v>
      </c>
      <c r="M74" s="33" t="s">
        <v>44</v>
      </c>
      <c r="N74" s="46" t="s">
        <v>43</v>
      </c>
      <c r="O74" s="46" t="s">
        <v>43</v>
      </c>
      <c r="P74" s="47">
        <v>14.743589743589745</v>
      </c>
      <c r="Q74" s="43" t="str">
        <f aca="true" t="shared" si="29" ref="Q74:Q98">IF(P74&lt;20,"NO","YES")</f>
        <v>NO</v>
      </c>
      <c r="R74" s="43" t="s">
        <v>43</v>
      </c>
      <c r="S74" s="46" t="s">
        <v>45</v>
      </c>
      <c r="T74" s="45">
        <v>968</v>
      </c>
      <c r="U74" s="45">
        <v>517</v>
      </c>
      <c r="V74" s="45">
        <v>1106</v>
      </c>
      <c r="W74" s="45">
        <v>5536</v>
      </c>
      <c r="X74" s="37">
        <f t="shared" si="15"/>
        <v>8127</v>
      </c>
      <c r="Y74" s="38">
        <f t="shared" si="16"/>
        <v>1</v>
      </c>
      <c r="Z74" s="38">
        <f t="shared" si="17"/>
        <v>1</v>
      </c>
      <c r="AA74" s="38" t="str">
        <f t="shared" si="18"/>
        <v>ELIGIBLE</v>
      </c>
      <c r="AB74" s="38" t="str">
        <f t="shared" si="19"/>
        <v>OKAY</v>
      </c>
      <c r="AC74" s="38">
        <f t="shared" si="20"/>
        <v>0</v>
      </c>
      <c r="AD74" s="38">
        <f t="shared" si="21"/>
        <v>1</v>
      </c>
      <c r="AE74" s="38">
        <f t="shared" si="22"/>
        <v>0</v>
      </c>
      <c r="AF74" s="38">
        <f t="shared" si="23"/>
        <v>0</v>
      </c>
      <c r="AG74" s="38">
        <f t="shared" si="24"/>
        <v>0</v>
      </c>
      <c r="AH74" s="38">
        <f t="shared" si="25"/>
        <v>0</v>
      </c>
      <c r="AI74">
        <f t="shared" si="26"/>
        <v>0</v>
      </c>
      <c r="AJ74">
        <f t="shared" si="27"/>
        <v>0</v>
      </c>
      <c r="AK74">
        <f t="shared" si="28"/>
        <v>0</v>
      </c>
    </row>
    <row r="75" spans="1:37" ht="12.75">
      <c r="A75" s="39">
        <v>2309690</v>
      </c>
      <c r="B75" s="40">
        <v>343</v>
      </c>
      <c r="C75" s="39" t="s">
        <v>163</v>
      </c>
      <c r="D75" s="39" t="s">
        <v>164</v>
      </c>
      <c r="E75" s="39" t="s">
        <v>163</v>
      </c>
      <c r="F75" s="41">
        <v>4290</v>
      </c>
      <c r="G75" s="42">
        <v>9801</v>
      </c>
      <c r="H75" s="39">
        <v>2075627223</v>
      </c>
      <c r="I75" s="43">
        <v>7</v>
      </c>
      <c r="J75" s="43" t="s">
        <v>43</v>
      </c>
      <c r="K75" s="44" t="s">
        <v>44</v>
      </c>
      <c r="L75" s="45">
        <v>179.11</v>
      </c>
      <c r="M75" s="44" t="s">
        <v>44</v>
      </c>
      <c r="N75" s="35" t="s">
        <v>43</v>
      </c>
      <c r="O75" s="46" t="s">
        <v>43</v>
      </c>
      <c r="P75" s="47">
        <v>20.12779552715655</v>
      </c>
      <c r="Q75" s="43" t="str">
        <f t="shared" si="29"/>
        <v>YES</v>
      </c>
      <c r="R75" s="43" t="s">
        <v>43</v>
      </c>
      <c r="S75" s="46" t="s">
        <v>45</v>
      </c>
      <c r="T75" s="45">
        <v>1573</v>
      </c>
      <c r="U75" s="45">
        <v>966</v>
      </c>
      <c r="V75" s="45">
        <v>1162</v>
      </c>
      <c r="W75" s="45">
        <v>14531</v>
      </c>
      <c r="X75" s="37">
        <f t="shared" si="15"/>
        <v>18232</v>
      </c>
      <c r="Y75" s="38">
        <f t="shared" si="16"/>
        <v>1</v>
      </c>
      <c r="Z75" s="38">
        <f t="shared" si="17"/>
        <v>1</v>
      </c>
      <c r="AA75" s="38" t="str">
        <f t="shared" si="18"/>
        <v>ELIGIBLE</v>
      </c>
      <c r="AB75" s="38" t="str">
        <f t="shared" si="19"/>
        <v>OKAY</v>
      </c>
      <c r="AC75" s="38">
        <f t="shared" si="20"/>
        <v>1</v>
      </c>
      <c r="AD75" s="38">
        <f t="shared" si="21"/>
        <v>1</v>
      </c>
      <c r="AE75" s="38" t="str">
        <f t="shared" si="22"/>
        <v>CHECK</v>
      </c>
      <c r="AF75" s="38" t="str">
        <f t="shared" si="23"/>
        <v>SRSA</v>
      </c>
      <c r="AG75" s="38">
        <f t="shared" si="24"/>
        <v>0</v>
      </c>
      <c r="AH75" s="38">
        <f t="shared" si="25"/>
        <v>0</v>
      </c>
      <c r="AI75">
        <f t="shared" si="26"/>
        <v>0</v>
      </c>
      <c r="AJ75">
        <f t="shared" si="27"/>
        <v>0</v>
      </c>
      <c r="AK75">
        <f t="shared" si="28"/>
        <v>0</v>
      </c>
    </row>
    <row r="76" spans="1:37" ht="12.75">
      <c r="A76" s="39">
        <v>2309750</v>
      </c>
      <c r="B76" s="40">
        <v>345</v>
      </c>
      <c r="C76" s="39" t="s">
        <v>165</v>
      </c>
      <c r="D76" s="39" t="s">
        <v>115</v>
      </c>
      <c r="E76" s="39" t="s">
        <v>116</v>
      </c>
      <c r="F76" s="41">
        <v>4530</v>
      </c>
      <c r="G76" s="42">
        <v>9801</v>
      </c>
      <c r="H76" s="39">
        <v>2074431113</v>
      </c>
      <c r="I76" s="43">
        <v>7</v>
      </c>
      <c r="J76" s="43" t="s">
        <v>43</v>
      </c>
      <c r="K76" s="44" t="s">
        <v>44</v>
      </c>
      <c r="L76" s="45">
        <v>165</v>
      </c>
      <c r="M76" s="44" t="s">
        <v>44</v>
      </c>
      <c r="N76" s="35" t="s">
        <v>43</v>
      </c>
      <c r="O76" s="46" t="s">
        <v>43</v>
      </c>
      <c r="P76" s="47">
        <v>8.045977011494253</v>
      </c>
      <c r="Q76" s="43" t="str">
        <f t="shared" si="29"/>
        <v>NO</v>
      </c>
      <c r="R76" s="43" t="s">
        <v>43</v>
      </c>
      <c r="S76" s="46" t="s">
        <v>45</v>
      </c>
      <c r="T76" s="45">
        <v>1023</v>
      </c>
      <c r="U76" s="45">
        <v>734</v>
      </c>
      <c r="V76" s="45">
        <v>883</v>
      </c>
      <c r="W76" s="45">
        <v>6885</v>
      </c>
      <c r="X76" s="37">
        <f t="shared" si="15"/>
        <v>9525</v>
      </c>
      <c r="Y76" s="38">
        <f t="shared" si="16"/>
        <v>1</v>
      </c>
      <c r="Z76" s="38">
        <f t="shared" si="17"/>
        <v>1</v>
      </c>
      <c r="AA76" s="38" t="str">
        <f t="shared" si="18"/>
        <v>ELIGIBLE</v>
      </c>
      <c r="AB76" s="38" t="str">
        <f t="shared" si="19"/>
        <v>OKAY</v>
      </c>
      <c r="AC76" s="38">
        <f t="shared" si="20"/>
        <v>0</v>
      </c>
      <c r="AD76" s="38">
        <f t="shared" si="21"/>
        <v>1</v>
      </c>
      <c r="AE76" s="38">
        <f t="shared" si="22"/>
        <v>0</v>
      </c>
      <c r="AF76" s="38">
        <f t="shared" si="23"/>
        <v>0</v>
      </c>
      <c r="AG76" s="38">
        <f t="shared" si="24"/>
        <v>0</v>
      </c>
      <c r="AH76" s="38">
        <f t="shared" si="25"/>
        <v>0</v>
      </c>
      <c r="AI76">
        <f t="shared" si="26"/>
        <v>0</v>
      </c>
      <c r="AJ76">
        <f t="shared" si="27"/>
        <v>0</v>
      </c>
      <c r="AK76">
        <f t="shared" si="28"/>
        <v>0</v>
      </c>
    </row>
    <row r="77" spans="1:37" ht="12.75">
      <c r="A77" s="39">
        <v>2309990</v>
      </c>
      <c r="B77" s="40">
        <v>357</v>
      </c>
      <c r="C77" s="39" t="s">
        <v>166</v>
      </c>
      <c r="D77" s="39" t="s">
        <v>67</v>
      </c>
      <c r="E77" s="39" t="s">
        <v>66</v>
      </c>
      <c r="F77" s="41">
        <v>4694</v>
      </c>
      <c r="G77" s="42">
        <v>580</v>
      </c>
      <c r="H77" s="39">
        <v>2074276913</v>
      </c>
      <c r="I77" s="43">
        <v>7</v>
      </c>
      <c r="J77" s="43" t="s">
        <v>43</v>
      </c>
      <c r="K77" s="44" t="s">
        <v>44</v>
      </c>
      <c r="L77" s="45">
        <v>160</v>
      </c>
      <c r="M77" s="44" t="s">
        <v>44</v>
      </c>
      <c r="N77" s="35" t="s">
        <v>43</v>
      </c>
      <c r="O77" s="46" t="s">
        <v>43</v>
      </c>
      <c r="P77" s="47">
        <v>12.980769230769232</v>
      </c>
      <c r="Q77" s="43" t="str">
        <f t="shared" si="29"/>
        <v>NO</v>
      </c>
      <c r="R77" s="43" t="s">
        <v>43</v>
      </c>
      <c r="S77" s="46" t="s">
        <v>45</v>
      </c>
      <c r="T77" s="45">
        <v>1723</v>
      </c>
      <c r="U77" s="45">
        <v>892</v>
      </c>
      <c r="V77" s="45">
        <v>1963</v>
      </c>
      <c r="W77" s="45">
        <v>8988</v>
      </c>
      <c r="X77" s="37">
        <f t="shared" si="15"/>
        <v>13566</v>
      </c>
      <c r="Y77" s="38">
        <f t="shared" si="16"/>
        <v>1</v>
      </c>
      <c r="Z77" s="38">
        <f t="shared" si="17"/>
        <v>1</v>
      </c>
      <c r="AA77" s="38" t="str">
        <f t="shared" si="18"/>
        <v>ELIGIBLE</v>
      </c>
      <c r="AB77" s="38" t="str">
        <f t="shared" si="19"/>
        <v>OKAY</v>
      </c>
      <c r="AC77" s="38">
        <f t="shared" si="20"/>
        <v>0</v>
      </c>
      <c r="AD77" s="38">
        <f t="shared" si="21"/>
        <v>1</v>
      </c>
      <c r="AE77" s="38">
        <f t="shared" si="22"/>
        <v>0</v>
      </c>
      <c r="AF77" s="38">
        <f t="shared" si="23"/>
        <v>0</v>
      </c>
      <c r="AG77" s="38">
        <f t="shared" si="24"/>
        <v>0</v>
      </c>
      <c r="AH77" s="38">
        <f t="shared" si="25"/>
        <v>0</v>
      </c>
      <c r="AI77">
        <f t="shared" si="26"/>
        <v>0</v>
      </c>
      <c r="AJ77">
        <f t="shared" si="27"/>
        <v>0</v>
      </c>
      <c r="AK77">
        <f t="shared" si="28"/>
        <v>0</v>
      </c>
    </row>
    <row r="78" spans="1:37" ht="12.75">
      <c r="A78" s="39">
        <v>2310020</v>
      </c>
      <c r="B78" s="40">
        <v>360</v>
      </c>
      <c r="C78" s="39" t="s">
        <v>167</v>
      </c>
      <c r="D78" s="39" t="s">
        <v>168</v>
      </c>
      <c r="E78" s="39" t="s">
        <v>167</v>
      </c>
      <c r="F78" s="41">
        <v>4970</v>
      </c>
      <c r="G78" s="42">
        <v>97</v>
      </c>
      <c r="H78" s="39">
        <v>2078643312</v>
      </c>
      <c r="I78" s="43">
        <v>7</v>
      </c>
      <c r="J78" s="43" t="s">
        <v>43</v>
      </c>
      <c r="K78" s="44" t="s">
        <v>44</v>
      </c>
      <c r="L78" s="45">
        <v>211.89</v>
      </c>
      <c r="M78" s="33" t="s">
        <v>44</v>
      </c>
      <c r="N78" s="46" t="s">
        <v>43</v>
      </c>
      <c r="O78" s="46" t="s">
        <v>43</v>
      </c>
      <c r="P78" s="47">
        <v>23.170731707317074</v>
      </c>
      <c r="Q78" s="43" t="str">
        <f t="shared" si="29"/>
        <v>YES</v>
      </c>
      <c r="R78" s="43" t="s">
        <v>43</v>
      </c>
      <c r="S78" s="46" t="s">
        <v>45</v>
      </c>
      <c r="T78" s="45">
        <v>1996</v>
      </c>
      <c r="U78" s="45">
        <v>1143</v>
      </c>
      <c r="V78" s="45">
        <v>2294</v>
      </c>
      <c r="W78" s="45">
        <v>11013</v>
      </c>
      <c r="X78" s="37">
        <f t="shared" si="15"/>
        <v>16446</v>
      </c>
      <c r="Y78" s="38">
        <f t="shared" si="16"/>
        <v>1</v>
      </c>
      <c r="Z78" s="38">
        <f t="shared" si="17"/>
        <v>1</v>
      </c>
      <c r="AA78" s="38" t="str">
        <f t="shared" si="18"/>
        <v>ELIGIBLE</v>
      </c>
      <c r="AB78" s="38" t="str">
        <f t="shared" si="19"/>
        <v>OKAY</v>
      </c>
      <c r="AC78" s="38">
        <f t="shared" si="20"/>
        <v>1</v>
      </c>
      <c r="AD78" s="38">
        <f t="shared" si="21"/>
        <v>1</v>
      </c>
      <c r="AE78" s="38" t="str">
        <f t="shared" si="22"/>
        <v>CHECK</v>
      </c>
      <c r="AF78" s="38" t="str">
        <f t="shared" si="23"/>
        <v>SRSA</v>
      </c>
      <c r="AG78" s="38">
        <f t="shared" si="24"/>
        <v>0</v>
      </c>
      <c r="AH78" s="38">
        <f t="shared" si="25"/>
        <v>0</v>
      </c>
      <c r="AI78">
        <f t="shared" si="26"/>
        <v>0</v>
      </c>
      <c r="AJ78">
        <f t="shared" si="27"/>
        <v>0</v>
      </c>
      <c r="AK78">
        <f t="shared" si="28"/>
        <v>0</v>
      </c>
    </row>
    <row r="79" spans="1:37" ht="12.75">
      <c r="A79" s="39">
        <v>2310080</v>
      </c>
      <c r="B79" s="40">
        <v>362</v>
      </c>
      <c r="C79" s="39" t="s">
        <v>169</v>
      </c>
      <c r="D79" s="39" t="s">
        <v>170</v>
      </c>
      <c r="E79" s="39" t="s">
        <v>169</v>
      </c>
      <c r="F79" s="41">
        <v>4071</v>
      </c>
      <c r="G79" s="42">
        <v>6331</v>
      </c>
      <c r="H79" s="39">
        <v>2076553002</v>
      </c>
      <c r="I79" s="43">
        <v>8</v>
      </c>
      <c r="J79" s="43" t="s">
        <v>43</v>
      </c>
      <c r="K79" s="44" t="s">
        <v>44</v>
      </c>
      <c r="L79" s="45">
        <v>494.13</v>
      </c>
      <c r="M79" s="33" t="s">
        <v>44</v>
      </c>
      <c r="N79" s="46" t="s">
        <v>43</v>
      </c>
      <c r="O79" s="46" t="s">
        <v>43</v>
      </c>
      <c r="P79" s="47">
        <v>3.851851851851852</v>
      </c>
      <c r="Q79" s="43" t="str">
        <f t="shared" si="29"/>
        <v>NO</v>
      </c>
      <c r="R79" s="43" t="s">
        <v>43</v>
      </c>
      <c r="S79" s="46" t="s">
        <v>45</v>
      </c>
      <c r="T79" s="45">
        <v>2688</v>
      </c>
      <c r="U79" s="45">
        <v>2163</v>
      </c>
      <c r="V79" s="45">
        <v>2602</v>
      </c>
      <c r="W79" s="45">
        <v>8465</v>
      </c>
      <c r="X79" s="37">
        <f t="shared" si="15"/>
        <v>15918</v>
      </c>
      <c r="Y79" s="38">
        <f t="shared" si="16"/>
        <v>1</v>
      </c>
      <c r="Z79" s="38">
        <f t="shared" si="17"/>
        <v>1</v>
      </c>
      <c r="AA79" s="38" t="str">
        <f t="shared" si="18"/>
        <v>ELIGIBLE</v>
      </c>
      <c r="AB79" s="38" t="str">
        <f t="shared" si="19"/>
        <v>OKAY</v>
      </c>
      <c r="AC79" s="38">
        <f t="shared" si="20"/>
        <v>0</v>
      </c>
      <c r="AD79" s="38">
        <f t="shared" si="21"/>
        <v>1</v>
      </c>
      <c r="AE79" s="38">
        <f t="shared" si="22"/>
        <v>0</v>
      </c>
      <c r="AF79" s="38">
        <f t="shared" si="23"/>
        <v>0</v>
      </c>
      <c r="AG79" s="38">
        <f t="shared" si="24"/>
        <v>0</v>
      </c>
      <c r="AH79" s="38">
        <f t="shared" si="25"/>
        <v>0</v>
      </c>
      <c r="AI79">
        <f t="shared" si="26"/>
        <v>0</v>
      </c>
      <c r="AJ79">
        <f t="shared" si="27"/>
        <v>0</v>
      </c>
      <c r="AK79">
        <f t="shared" si="28"/>
        <v>0</v>
      </c>
    </row>
    <row r="80" spans="1:37" ht="12.75">
      <c r="A80" s="39">
        <v>2310110</v>
      </c>
      <c r="B80" s="40">
        <v>363</v>
      </c>
      <c r="C80" s="39" t="s">
        <v>142</v>
      </c>
      <c r="D80" s="39" t="s">
        <v>141</v>
      </c>
      <c r="E80" s="39" t="s">
        <v>142</v>
      </c>
      <c r="F80" s="41">
        <v>4355</v>
      </c>
      <c r="G80" s="42">
        <v>87</v>
      </c>
      <c r="H80" s="39">
        <v>2076853336</v>
      </c>
      <c r="I80" s="43">
        <v>7</v>
      </c>
      <c r="J80" s="43" t="s">
        <v>43</v>
      </c>
      <c r="K80" s="44" t="s">
        <v>44</v>
      </c>
      <c r="L80" s="45">
        <v>194.87</v>
      </c>
      <c r="M80" s="44" t="s">
        <v>44</v>
      </c>
      <c r="N80" s="35" t="s">
        <v>43</v>
      </c>
      <c r="O80" s="46" t="s">
        <v>43</v>
      </c>
      <c r="P80" s="47">
        <v>10.037174721189592</v>
      </c>
      <c r="Q80" s="43" t="str">
        <f t="shared" si="29"/>
        <v>NO</v>
      </c>
      <c r="R80" s="43" t="s">
        <v>43</v>
      </c>
      <c r="S80" s="46" t="s">
        <v>45</v>
      </c>
      <c r="T80" s="45">
        <v>1637</v>
      </c>
      <c r="U80" s="45">
        <v>1286</v>
      </c>
      <c r="V80" s="45">
        <v>1547</v>
      </c>
      <c r="W80" s="45">
        <v>7448</v>
      </c>
      <c r="X80" s="37">
        <f t="shared" si="15"/>
        <v>11918</v>
      </c>
      <c r="Y80" s="38">
        <f t="shared" si="16"/>
        <v>1</v>
      </c>
      <c r="Z80" s="38">
        <f t="shared" si="17"/>
        <v>1</v>
      </c>
      <c r="AA80" s="38" t="str">
        <f t="shared" si="18"/>
        <v>ELIGIBLE</v>
      </c>
      <c r="AB80" s="38" t="str">
        <f t="shared" si="19"/>
        <v>OKAY</v>
      </c>
      <c r="AC80" s="38">
        <f t="shared" si="20"/>
        <v>0</v>
      </c>
      <c r="AD80" s="38">
        <f t="shared" si="21"/>
        <v>1</v>
      </c>
      <c r="AE80" s="38">
        <f t="shared" si="22"/>
        <v>0</v>
      </c>
      <c r="AF80" s="38">
        <f t="shared" si="23"/>
        <v>0</v>
      </c>
      <c r="AG80" s="38">
        <f t="shared" si="24"/>
        <v>0</v>
      </c>
      <c r="AH80" s="38">
        <f t="shared" si="25"/>
        <v>0</v>
      </c>
      <c r="AI80">
        <f t="shared" si="26"/>
        <v>0</v>
      </c>
      <c r="AJ80">
        <f t="shared" si="27"/>
        <v>0</v>
      </c>
      <c r="AK80">
        <f t="shared" si="28"/>
        <v>0</v>
      </c>
    </row>
    <row r="81" spans="1:37" ht="12.75">
      <c r="A81" s="39">
        <v>2310140</v>
      </c>
      <c r="B81" s="40">
        <v>364</v>
      </c>
      <c r="C81" s="39" t="s">
        <v>171</v>
      </c>
      <c r="D81" s="39" t="s">
        <v>172</v>
      </c>
      <c r="E81" s="39" t="s">
        <v>173</v>
      </c>
      <c r="F81" s="41">
        <v>4455</v>
      </c>
      <c r="G81" s="42">
        <v>9730</v>
      </c>
      <c r="H81" s="39">
        <v>2077382665</v>
      </c>
      <c r="I81" s="43">
        <v>7</v>
      </c>
      <c r="J81" s="43" t="s">
        <v>43</v>
      </c>
      <c r="K81" s="44" t="s">
        <v>44</v>
      </c>
      <c r="L81" s="45">
        <v>16.11</v>
      </c>
      <c r="M81" s="33" t="s">
        <v>44</v>
      </c>
      <c r="N81" s="46" t="s">
        <v>43</v>
      </c>
      <c r="O81" s="46" t="s">
        <v>43</v>
      </c>
      <c r="P81" s="47">
        <v>15.789473684210526</v>
      </c>
      <c r="Q81" s="43" t="str">
        <f t="shared" si="29"/>
        <v>NO</v>
      </c>
      <c r="R81" s="43" t="s">
        <v>43</v>
      </c>
      <c r="S81" s="46" t="s">
        <v>45</v>
      </c>
      <c r="T81" s="45">
        <v>293</v>
      </c>
      <c r="U81" s="45">
        <v>148</v>
      </c>
      <c r="V81" s="45">
        <v>333</v>
      </c>
      <c r="W81" s="45">
        <v>1671</v>
      </c>
      <c r="X81" s="37">
        <f t="shared" si="15"/>
        <v>2445</v>
      </c>
      <c r="Y81" s="38">
        <f t="shared" si="16"/>
        <v>1</v>
      </c>
      <c r="Z81" s="38">
        <f t="shared" si="17"/>
        <v>1</v>
      </c>
      <c r="AA81" s="38" t="str">
        <f t="shared" si="18"/>
        <v>ELIGIBLE</v>
      </c>
      <c r="AB81" s="38" t="str">
        <f t="shared" si="19"/>
        <v>OKAY</v>
      </c>
      <c r="AC81" s="38">
        <f t="shared" si="20"/>
        <v>0</v>
      </c>
      <c r="AD81" s="38">
        <f t="shared" si="21"/>
        <v>1</v>
      </c>
      <c r="AE81" s="38">
        <f t="shared" si="22"/>
        <v>0</v>
      </c>
      <c r="AF81" s="38">
        <f t="shared" si="23"/>
        <v>0</v>
      </c>
      <c r="AG81" s="38">
        <f t="shared" si="24"/>
        <v>0</v>
      </c>
      <c r="AH81" s="38">
        <f t="shared" si="25"/>
        <v>0</v>
      </c>
      <c r="AI81">
        <f t="shared" si="26"/>
        <v>0</v>
      </c>
      <c r="AJ81">
        <f t="shared" si="27"/>
        <v>0</v>
      </c>
      <c r="AK81">
        <f t="shared" si="28"/>
        <v>0</v>
      </c>
    </row>
    <row r="82" spans="1:37" ht="12.75">
      <c r="A82" s="39">
        <v>2310190</v>
      </c>
      <c r="B82" s="40">
        <v>367</v>
      </c>
      <c r="C82" s="39" t="s">
        <v>174</v>
      </c>
      <c r="D82" s="39" t="s">
        <v>55</v>
      </c>
      <c r="E82" s="39" t="s">
        <v>56</v>
      </c>
      <c r="F82" s="41">
        <v>4619</v>
      </c>
      <c r="G82" s="42">
        <v>1603</v>
      </c>
      <c r="H82" s="39">
        <v>2074547561</v>
      </c>
      <c r="I82" s="43">
        <v>7</v>
      </c>
      <c r="J82" s="43" t="s">
        <v>43</v>
      </c>
      <c r="K82" s="44" t="s">
        <v>44</v>
      </c>
      <c r="L82" s="45">
        <v>60.31</v>
      </c>
      <c r="M82" s="44" t="s">
        <v>44</v>
      </c>
      <c r="N82" s="35" t="s">
        <v>43</v>
      </c>
      <c r="O82" s="46" t="s">
        <v>43</v>
      </c>
      <c r="P82" s="47">
        <v>2.2988505747126435</v>
      </c>
      <c r="Q82" s="43" t="str">
        <f t="shared" si="29"/>
        <v>NO</v>
      </c>
      <c r="R82" s="43" t="s">
        <v>43</v>
      </c>
      <c r="S82" s="46" t="s">
        <v>45</v>
      </c>
      <c r="T82" s="45">
        <v>632</v>
      </c>
      <c r="U82" s="45">
        <v>315</v>
      </c>
      <c r="V82" s="45">
        <v>718</v>
      </c>
      <c r="W82" s="45">
        <v>859</v>
      </c>
      <c r="X82" s="37">
        <f t="shared" si="15"/>
        <v>2524</v>
      </c>
      <c r="Y82" s="38">
        <f t="shared" si="16"/>
        <v>1</v>
      </c>
      <c r="Z82" s="38">
        <f t="shared" si="17"/>
        <v>1</v>
      </c>
      <c r="AA82" s="38" t="str">
        <f t="shared" si="18"/>
        <v>ELIGIBLE</v>
      </c>
      <c r="AB82" s="38" t="str">
        <f t="shared" si="19"/>
        <v>OKAY</v>
      </c>
      <c r="AC82" s="38">
        <f t="shared" si="20"/>
        <v>0</v>
      </c>
      <c r="AD82" s="38">
        <f t="shared" si="21"/>
        <v>1</v>
      </c>
      <c r="AE82" s="38">
        <f t="shared" si="22"/>
        <v>0</v>
      </c>
      <c r="AF82" s="38">
        <f t="shared" si="23"/>
        <v>0</v>
      </c>
      <c r="AG82" s="38">
        <f t="shared" si="24"/>
        <v>0</v>
      </c>
      <c r="AH82" s="38">
        <f t="shared" si="25"/>
        <v>0</v>
      </c>
      <c r="AI82">
        <f t="shared" si="26"/>
        <v>0</v>
      </c>
      <c r="AJ82">
        <f t="shared" si="27"/>
        <v>0</v>
      </c>
      <c r="AK82">
        <f t="shared" si="28"/>
        <v>0</v>
      </c>
    </row>
    <row r="83" spans="1:37" ht="12.75">
      <c r="A83" s="39">
        <v>2310620</v>
      </c>
      <c r="B83" s="40">
        <v>512</v>
      </c>
      <c r="C83" s="39" t="s">
        <v>175</v>
      </c>
      <c r="D83" s="39" t="s">
        <v>176</v>
      </c>
      <c r="E83" s="39" t="s">
        <v>177</v>
      </c>
      <c r="F83" s="41">
        <v>4945</v>
      </c>
      <c r="G83" s="42">
        <v>239</v>
      </c>
      <c r="H83" s="39">
        <v>2076687749</v>
      </c>
      <c r="I83" s="43">
        <v>7</v>
      </c>
      <c r="J83" s="43" t="s">
        <v>43</v>
      </c>
      <c r="K83" s="44" t="s">
        <v>44</v>
      </c>
      <c r="L83" s="45">
        <v>201</v>
      </c>
      <c r="M83" s="44" t="s">
        <v>44</v>
      </c>
      <c r="N83" s="35" t="s">
        <v>43</v>
      </c>
      <c r="O83" s="46" t="s">
        <v>43</v>
      </c>
      <c r="P83" s="47">
        <v>20.79646017699115</v>
      </c>
      <c r="Q83" s="43" t="str">
        <f t="shared" si="29"/>
        <v>YES</v>
      </c>
      <c r="R83" s="43" t="s">
        <v>43</v>
      </c>
      <c r="S83" s="46" t="s">
        <v>45</v>
      </c>
      <c r="T83" s="45">
        <v>1616</v>
      </c>
      <c r="U83" s="45">
        <v>990</v>
      </c>
      <c r="V83" s="45">
        <v>1191</v>
      </c>
      <c r="W83" s="45">
        <v>11636</v>
      </c>
      <c r="X83" s="37">
        <f t="shared" si="15"/>
        <v>15433</v>
      </c>
      <c r="Y83" s="38">
        <f t="shared" si="16"/>
        <v>1</v>
      </c>
      <c r="Z83" s="38">
        <f t="shared" si="17"/>
        <v>1</v>
      </c>
      <c r="AA83" s="38" t="str">
        <f t="shared" si="18"/>
        <v>ELIGIBLE</v>
      </c>
      <c r="AB83" s="38" t="str">
        <f t="shared" si="19"/>
        <v>OKAY</v>
      </c>
      <c r="AC83" s="38">
        <f t="shared" si="20"/>
        <v>1</v>
      </c>
      <c r="AD83" s="38">
        <f t="shared" si="21"/>
        <v>1</v>
      </c>
      <c r="AE83" s="38" t="str">
        <f t="shared" si="22"/>
        <v>CHECK</v>
      </c>
      <c r="AF83" s="38" t="str">
        <f t="shared" si="23"/>
        <v>SRSA</v>
      </c>
      <c r="AG83" s="38">
        <f t="shared" si="24"/>
        <v>0</v>
      </c>
      <c r="AH83" s="38">
        <f t="shared" si="25"/>
        <v>0</v>
      </c>
      <c r="AI83">
        <f t="shared" si="26"/>
        <v>0</v>
      </c>
      <c r="AJ83">
        <f t="shared" si="27"/>
        <v>0</v>
      </c>
      <c r="AK83">
        <f t="shared" si="28"/>
        <v>0</v>
      </c>
    </row>
    <row r="84" spans="1:37" ht="12.75">
      <c r="A84" s="39">
        <v>2310650</v>
      </c>
      <c r="B84" s="40">
        <v>513</v>
      </c>
      <c r="C84" s="39" t="s">
        <v>178</v>
      </c>
      <c r="D84" s="39" t="s">
        <v>179</v>
      </c>
      <c r="E84" s="39" t="s">
        <v>180</v>
      </c>
      <c r="F84" s="41">
        <v>4920</v>
      </c>
      <c r="G84" s="42">
        <v>649</v>
      </c>
      <c r="H84" s="39">
        <v>2076725502</v>
      </c>
      <c r="I84" s="43">
        <v>7</v>
      </c>
      <c r="J84" s="43" t="s">
        <v>43</v>
      </c>
      <c r="K84" s="44" t="s">
        <v>44</v>
      </c>
      <c r="L84" s="45">
        <v>344.48</v>
      </c>
      <c r="M84" s="33" t="s">
        <v>44</v>
      </c>
      <c r="N84" s="46" t="s">
        <v>43</v>
      </c>
      <c r="O84" s="46" t="s">
        <v>43</v>
      </c>
      <c r="P84" s="47">
        <v>26.666666666666668</v>
      </c>
      <c r="Q84" s="43" t="str">
        <f t="shared" si="29"/>
        <v>YES</v>
      </c>
      <c r="R84" s="43" t="s">
        <v>43</v>
      </c>
      <c r="S84" s="46" t="s">
        <v>45</v>
      </c>
      <c r="T84" s="45">
        <v>3052</v>
      </c>
      <c r="U84" s="45">
        <v>1690</v>
      </c>
      <c r="V84" s="45">
        <v>3968</v>
      </c>
      <c r="W84" s="45">
        <v>27888</v>
      </c>
      <c r="X84" s="37">
        <f t="shared" si="15"/>
        <v>36598</v>
      </c>
      <c r="Y84" s="38">
        <f t="shared" si="16"/>
        <v>1</v>
      </c>
      <c r="Z84" s="38">
        <f t="shared" si="17"/>
        <v>1</v>
      </c>
      <c r="AA84" s="38" t="str">
        <f t="shared" si="18"/>
        <v>ELIGIBLE</v>
      </c>
      <c r="AB84" s="38" t="str">
        <f t="shared" si="19"/>
        <v>OKAY</v>
      </c>
      <c r="AC84" s="38">
        <f t="shared" si="20"/>
        <v>1</v>
      </c>
      <c r="AD84" s="38">
        <f t="shared" si="21"/>
        <v>1</v>
      </c>
      <c r="AE84" s="38" t="str">
        <f t="shared" si="22"/>
        <v>CHECK</v>
      </c>
      <c r="AF84" s="38" t="str">
        <f t="shared" si="23"/>
        <v>SRSA</v>
      </c>
      <c r="AG84" s="38">
        <f t="shared" si="24"/>
        <v>0</v>
      </c>
      <c r="AH84" s="38">
        <f t="shared" si="25"/>
        <v>0</v>
      </c>
      <c r="AI84">
        <f t="shared" si="26"/>
        <v>0</v>
      </c>
      <c r="AJ84">
        <f t="shared" si="27"/>
        <v>0</v>
      </c>
      <c r="AK84">
        <f t="shared" si="28"/>
        <v>0</v>
      </c>
    </row>
    <row r="85" spans="1:37" ht="12.75">
      <c r="A85" s="39">
        <v>2310680</v>
      </c>
      <c r="B85" s="40">
        <v>514</v>
      </c>
      <c r="C85" s="39" t="s">
        <v>181</v>
      </c>
      <c r="D85" s="39" t="s">
        <v>106</v>
      </c>
      <c r="E85" s="39" t="s">
        <v>107</v>
      </c>
      <c r="F85" s="41">
        <v>4424</v>
      </c>
      <c r="G85" s="42">
        <v>9716</v>
      </c>
      <c r="H85" s="39">
        <v>2074482882</v>
      </c>
      <c r="I85" s="43">
        <v>7</v>
      </c>
      <c r="J85" s="43" t="s">
        <v>43</v>
      </c>
      <c r="K85" s="44" t="s">
        <v>44</v>
      </c>
      <c r="L85" s="45">
        <v>167.52</v>
      </c>
      <c r="M85" s="33" t="s">
        <v>44</v>
      </c>
      <c r="N85" s="46" t="s">
        <v>43</v>
      </c>
      <c r="O85" s="46" t="s">
        <v>43</v>
      </c>
      <c r="P85" s="47">
        <v>37.19512195121951</v>
      </c>
      <c r="Q85" s="43" t="str">
        <f t="shared" si="29"/>
        <v>YES</v>
      </c>
      <c r="R85" s="43" t="s">
        <v>43</v>
      </c>
      <c r="S85" s="46" t="s">
        <v>45</v>
      </c>
      <c r="T85" s="45">
        <v>1851</v>
      </c>
      <c r="U85" s="45">
        <v>872</v>
      </c>
      <c r="V85" s="45">
        <v>2094</v>
      </c>
      <c r="W85" s="45">
        <v>14191</v>
      </c>
      <c r="X85" s="37">
        <f t="shared" si="15"/>
        <v>19008</v>
      </c>
      <c r="Y85" s="38">
        <f t="shared" si="16"/>
        <v>1</v>
      </c>
      <c r="Z85" s="38">
        <f t="shared" si="17"/>
        <v>1</v>
      </c>
      <c r="AA85" s="38" t="str">
        <f t="shared" si="18"/>
        <v>ELIGIBLE</v>
      </c>
      <c r="AB85" s="38" t="str">
        <f t="shared" si="19"/>
        <v>OKAY</v>
      </c>
      <c r="AC85" s="38">
        <f t="shared" si="20"/>
        <v>1</v>
      </c>
      <c r="AD85" s="38">
        <f t="shared" si="21"/>
        <v>1</v>
      </c>
      <c r="AE85" s="38" t="str">
        <f t="shared" si="22"/>
        <v>CHECK</v>
      </c>
      <c r="AF85" s="38" t="str">
        <f t="shared" si="23"/>
        <v>SRSA</v>
      </c>
      <c r="AG85" s="38">
        <f t="shared" si="24"/>
        <v>0</v>
      </c>
      <c r="AH85" s="38">
        <f t="shared" si="25"/>
        <v>0</v>
      </c>
      <c r="AI85">
        <f t="shared" si="26"/>
        <v>0</v>
      </c>
      <c r="AJ85">
        <f t="shared" si="27"/>
        <v>0</v>
      </c>
      <c r="AK85">
        <f t="shared" si="28"/>
        <v>0</v>
      </c>
    </row>
    <row r="86" spans="1:37" ht="12.75">
      <c r="A86" s="39">
        <v>2310830</v>
      </c>
      <c r="B86" s="40">
        <v>519</v>
      </c>
      <c r="C86" s="39" t="s">
        <v>182</v>
      </c>
      <c r="D86" s="39" t="s">
        <v>183</v>
      </c>
      <c r="E86" s="39" t="s">
        <v>184</v>
      </c>
      <c r="F86" s="41">
        <v>4652</v>
      </c>
      <c r="G86" s="42">
        <v>1200</v>
      </c>
      <c r="H86" s="39">
        <v>2077335573</v>
      </c>
      <c r="I86" s="43">
        <v>7</v>
      </c>
      <c r="J86" s="43" t="s">
        <v>43</v>
      </c>
      <c r="K86" s="44" t="s">
        <v>44</v>
      </c>
      <c r="L86" s="45">
        <v>228.01</v>
      </c>
      <c r="M86" s="33" t="s">
        <v>44</v>
      </c>
      <c r="N86" s="46" t="s">
        <v>43</v>
      </c>
      <c r="O86" s="46" t="s">
        <v>43</v>
      </c>
      <c r="P86" s="47">
        <v>36.544850498338874</v>
      </c>
      <c r="Q86" s="43" t="str">
        <f t="shared" si="29"/>
        <v>YES</v>
      </c>
      <c r="R86" s="43" t="s">
        <v>43</v>
      </c>
      <c r="S86" s="46" t="s">
        <v>45</v>
      </c>
      <c r="T86" s="45">
        <v>3174</v>
      </c>
      <c r="U86" s="45">
        <v>1335</v>
      </c>
      <c r="V86" s="45">
        <v>3561</v>
      </c>
      <c r="W86" s="45">
        <v>24881</v>
      </c>
      <c r="X86" s="37">
        <f t="shared" si="15"/>
        <v>32951</v>
      </c>
      <c r="Y86" s="38">
        <f t="shared" si="16"/>
        <v>1</v>
      </c>
      <c r="Z86" s="38">
        <f t="shared" si="17"/>
        <v>1</v>
      </c>
      <c r="AA86" s="38" t="str">
        <f t="shared" si="18"/>
        <v>ELIGIBLE</v>
      </c>
      <c r="AB86" s="38" t="str">
        <f t="shared" si="19"/>
        <v>OKAY</v>
      </c>
      <c r="AC86" s="38">
        <f t="shared" si="20"/>
        <v>1</v>
      </c>
      <c r="AD86" s="38">
        <f t="shared" si="21"/>
        <v>1</v>
      </c>
      <c r="AE86" s="38" t="str">
        <f t="shared" si="22"/>
        <v>CHECK</v>
      </c>
      <c r="AF86" s="38" t="str">
        <f t="shared" si="23"/>
        <v>SRSA</v>
      </c>
      <c r="AG86" s="38">
        <f t="shared" si="24"/>
        <v>0</v>
      </c>
      <c r="AH86" s="38">
        <f t="shared" si="25"/>
        <v>0</v>
      </c>
      <c r="AI86">
        <f t="shared" si="26"/>
        <v>0</v>
      </c>
      <c r="AJ86">
        <f t="shared" si="27"/>
        <v>0</v>
      </c>
      <c r="AK86">
        <f t="shared" si="28"/>
        <v>0</v>
      </c>
    </row>
    <row r="87" spans="1:37" ht="12.75">
      <c r="A87" s="39">
        <v>2311010</v>
      </c>
      <c r="B87" s="40">
        <v>524</v>
      </c>
      <c r="C87" s="39" t="s">
        <v>185</v>
      </c>
      <c r="D87" s="39" t="s">
        <v>186</v>
      </c>
      <c r="E87" s="39" t="s">
        <v>187</v>
      </c>
      <c r="F87" s="41">
        <v>4785</v>
      </c>
      <c r="G87" s="42">
        <v>1200</v>
      </c>
      <c r="H87" s="39">
        <v>2078682746</v>
      </c>
      <c r="I87" s="43">
        <v>7</v>
      </c>
      <c r="J87" s="43" t="s">
        <v>43</v>
      </c>
      <c r="K87" s="44" t="s">
        <v>44</v>
      </c>
      <c r="L87" s="45">
        <v>449.32</v>
      </c>
      <c r="M87" s="44" t="s">
        <v>44</v>
      </c>
      <c r="N87" s="35" t="s">
        <v>43</v>
      </c>
      <c r="O87" s="46" t="s">
        <v>43</v>
      </c>
      <c r="P87" s="47">
        <v>23.781676413255358</v>
      </c>
      <c r="Q87" s="43" t="str">
        <f t="shared" si="29"/>
        <v>YES</v>
      </c>
      <c r="R87" s="43" t="s">
        <v>43</v>
      </c>
      <c r="S87" s="46" t="s">
        <v>45</v>
      </c>
      <c r="T87" s="45">
        <v>5496</v>
      </c>
      <c r="U87" s="45">
        <v>2330</v>
      </c>
      <c r="V87" s="45">
        <v>6171</v>
      </c>
      <c r="W87" s="45">
        <v>28784</v>
      </c>
      <c r="X87" s="37">
        <f t="shared" si="15"/>
        <v>42781</v>
      </c>
      <c r="Y87" s="38">
        <f t="shared" si="16"/>
        <v>1</v>
      </c>
      <c r="Z87" s="38">
        <f t="shared" si="17"/>
        <v>1</v>
      </c>
      <c r="AA87" s="38" t="str">
        <f t="shared" si="18"/>
        <v>ELIGIBLE</v>
      </c>
      <c r="AB87" s="38" t="str">
        <f t="shared" si="19"/>
        <v>OKAY</v>
      </c>
      <c r="AC87" s="38">
        <f t="shared" si="20"/>
        <v>1</v>
      </c>
      <c r="AD87" s="38">
        <f t="shared" si="21"/>
        <v>1</v>
      </c>
      <c r="AE87" s="38" t="str">
        <f t="shared" si="22"/>
        <v>CHECK</v>
      </c>
      <c r="AF87" s="38" t="str">
        <f t="shared" si="23"/>
        <v>SRSA</v>
      </c>
      <c r="AG87" s="38">
        <f t="shared" si="24"/>
        <v>0</v>
      </c>
      <c r="AH87" s="38">
        <f t="shared" si="25"/>
        <v>0</v>
      </c>
      <c r="AI87">
        <f t="shared" si="26"/>
        <v>0</v>
      </c>
      <c r="AJ87">
        <f t="shared" si="27"/>
        <v>0</v>
      </c>
      <c r="AK87">
        <f t="shared" si="28"/>
        <v>0</v>
      </c>
    </row>
    <row r="88" spans="1:37" ht="12.75">
      <c r="A88" s="39">
        <v>2311040</v>
      </c>
      <c r="B88" s="40">
        <v>525</v>
      </c>
      <c r="C88" s="39" t="s">
        <v>188</v>
      </c>
      <c r="D88" s="39" t="s">
        <v>189</v>
      </c>
      <c r="E88" s="39" t="s">
        <v>190</v>
      </c>
      <c r="F88" s="41">
        <v>4777</v>
      </c>
      <c r="G88" s="42">
        <v>20</v>
      </c>
      <c r="H88" s="39">
        <v>2073654272</v>
      </c>
      <c r="I88" s="43" t="s">
        <v>191</v>
      </c>
      <c r="J88" s="43" t="s">
        <v>43</v>
      </c>
      <c r="K88" s="44" t="s">
        <v>44</v>
      </c>
      <c r="L88" s="45">
        <v>481</v>
      </c>
      <c r="M88" s="44" t="s">
        <v>44</v>
      </c>
      <c r="N88" s="35" t="s">
        <v>43</v>
      </c>
      <c r="O88" s="46" t="s">
        <v>43</v>
      </c>
      <c r="P88" s="47">
        <v>21.76</v>
      </c>
      <c r="Q88" s="43" t="str">
        <f t="shared" si="29"/>
        <v>YES</v>
      </c>
      <c r="R88" s="43" t="s">
        <v>43</v>
      </c>
      <c r="S88" s="46" t="s">
        <v>45</v>
      </c>
      <c r="T88" s="45">
        <v>4772</v>
      </c>
      <c r="U88" s="45">
        <v>2468</v>
      </c>
      <c r="V88" s="45">
        <v>5437</v>
      </c>
      <c r="W88" s="45">
        <v>33161</v>
      </c>
      <c r="X88" s="37">
        <f t="shared" si="15"/>
        <v>45838</v>
      </c>
      <c r="Y88" s="38">
        <f t="shared" si="16"/>
        <v>1</v>
      </c>
      <c r="Z88" s="38">
        <f t="shared" si="17"/>
        <v>1</v>
      </c>
      <c r="AA88" s="38" t="str">
        <f t="shared" si="18"/>
        <v>ELIGIBLE</v>
      </c>
      <c r="AB88" s="38" t="str">
        <f t="shared" si="19"/>
        <v>OKAY</v>
      </c>
      <c r="AC88" s="38">
        <f t="shared" si="20"/>
        <v>1</v>
      </c>
      <c r="AD88" s="38">
        <f t="shared" si="21"/>
        <v>1</v>
      </c>
      <c r="AE88" s="38" t="str">
        <f t="shared" si="22"/>
        <v>CHECK</v>
      </c>
      <c r="AF88" s="38" t="str">
        <f t="shared" si="23"/>
        <v>SRSA</v>
      </c>
      <c r="AG88" s="38">
        <f t="shared" si="24"/>
        <v>0</v>
      </c>
      <c r="AH88" s="38">
        <f t="shared" si="25"/>
        <v>0</v>
      </c>
      <c r="AI88">
        <f t="shared" si="26"/>
        <v>0</v>
      </c>
      <c r="AJ88">
        <f t="shared" si="27"/>
        <v>0</v>
      </c>
      <c r="AK88">
        <f t="shared" si="28"/>
        <v>0</v>
      </c>
    </row>
    <row r="89" spans="1:37" ht="12.75">
      <c r="A89" s="39">
        <v>2311070</v>
      </c>
      <c r="B89" s="40">
        <v>526</v>
      </c>
      <c r="C89" s="39" t="s">
        <v>192</v>
      </c>
      <c r="D89" s="39" t="s">
        <v>125</v>
      </c>
      <c r="E89" s="39" t="s">
        <v>126</v>
      </c>
      <c r="F89" s="41">
        <v>4605</v>
      </c>
      <c r="G89" s="42">
        <v>9708</v>
      </c>
      <c r="H89" s="39">
        <v>2076677571</v>
      </c>
      <c r="I89" s="43">
        <v>7</v>
      </c>
      <c r="J89" s="43" t="s">
        <v>43</v>
      </c>
      <c r="K89" s="44" t="s">
        <v>44</v>
      </c>
      <c r="L89" s="45">
        <v>81</v>
      </c>
      <c r="M89" s="44" t="s">
        <v>44</v>
      </c>
      <c r="N89" s="35" t="s">
        <v>43</v>
      </c>
      <c r="O89" s="46" t="s">
        <v>43</v>
      </c>
      <c r="P89" s="47">
        <v>16.911764705882355</v>
      </c>
      <c r="Q89" s="43" t="str">
        <f t="shared" si="29"/>
        <v>NO</v>
      </c>
      <c r="R89" s="43" t="s">
        <v>43</v>
      </c>
      <c r="S89" s="46" t="s">
        <v>45</v>
      </c>
      <c r="T89" s="45">
        <v>743</v>
      </c>
      <c r="U89" s="45">
        <v>438</v>
      </c>
      <c r="V89" s="45">
        <v>857</v>
      </c>
      <c r="W89" s="45">
        <v>5425</v>
      </c>
      <c r="X89" s="37">
        <f t="shared" si="15"/>
        <v>7463</v>
      </c>
      <c r="Y89" s="38">
        <f t="shared" si="16"/>
        <v>1</v>
      </c>
      <c r="Z89" s="38">
        <f t="shared" si="17"/>
        <v>1</v>
      </c>
      <c r="AA89" s="38" t="str">
        <f t="shared" si="18"/>
        <v>ELIGIBLE</v>
      </c>
      <c r="AB89" s="38" t="str">
        <f t="shared" si="19"/>
        <v>OKAY</v>
      </c>
      <c r="AC89" s="38">
        <f t="shared" si="20"/>
        <v>0</v>
      </c>
      <c r="AD89" s="38">
        <f t="shared" si="21"/>
        <v>1</v>
      </c>
      <c r="AE89" s="38">
        <f t="shared" si="22"/>
        <v>0</v>
      </c>
      <c r="AF89" s="38">
        <f t="shared" si="23"/>
        <v>0</v>
      </c>
      <c r="AG89" s="38">
        <f t="shared" si="24"/>
        <v>0</v>
      </c>
      <c r="AH89" s="38">
        <f t="shared" si="25"/>
        <v>0</v>
      </c>
      <c r="AI89">
        <f t="shared" si="26"/>
        <v>0</v>
      </c>
      <c r="AJ89">
        <f t="shared" si="27"/>
        <v>0</v>
      </c>
      <c r="AK89">
        <f t="shared" si="28"/>
        <v>0</v>
      </c>
    </row>
    <row r="90" spans="1:37" ht="12.75">
      <c r="A90" s="39">
        <v>2311220</v>
      </c>
      <c r="B90" s="40">
        <v>530</v>
      </c>
      <c r="C90" s="39" t="s">
        <v>193</v>
      </c>
      <c r="D90" s="39" t="s">
        <v>172</v>
      </c>
      <c r="E90" s="39" t="s">
        <v>173</v>
      </c>
      <c r="F90" s="41">
        <v>4455</v>
      </c>
      <c r="G90" s="42">
        <v>9730</v>
      </c>
      <c r="H90" s="39">
        <v>2077382665</v>
      </c>
      <c r="I90" s="43">
        <v>7</v>
      </c>
      <c r="J90" s="43" t="s">
        <v>43</v>
      </c>
      <c r="K90" s="44" t="s">
        <v>44</v>
      </c>
      <c r="L90" s="45">
        <v>245.82</v>
      </c>
      <c r="M90" s="44" t="s">
        <v>44</v>
      </c>
      <c r="N90" s="35" t="s">
        <v>43</v>
      </c>
      <c r="O90" s="46" t="s">
        <v>43</v>
      </c>
      <c r="P90" s="47">
        <v>19.047619047619047</v>
      </c>
      <c r="Q90" s="43" t="str">
        <f t="shared" si="29"/>
        <v>NO</v>
      </c>
      <c r="R90" s="43" t="s">
        <v>43</v>
      </c>
      <c r="S90" s="46" t="s">
        <v>45</v>
      </c>
      <c r="T90" s="45">
        <v>3781</v>
      </c>
      <c r="U90" s="45">
        <v>2345</v>
      </c>
      <c r="V90" s="45">
        <v>4380</v>
      </c>
      <c r="W90" s="45">
        <v>20018</v>
      </c>
      <c r="X90" s="37">
        <f t="shared" si="15"/>
        <v>30524</v>
      </c>
      <c r="Y90" s="38">
        <f t="shared" si="16"/>
        <v>1</v>
      </c>
      <c r="Z90" s="38">
        <f t="shared" si="17"/>
        <v>1</v>
      </c>
      <c r="AA90" s="38" t="str">
        <f t="shared" si="18"/>
        <v>ELIGIBLE</v>
      </c>
      <c r="AB90" s="38" t="str">
        <f t="shared" si="19"/>
        <v>OKAY</v>
      </c>
      <c r="AC90" s="38">
        <f t="shared" si="20"/>
        <v>0</v>
      </c>
      <c r="AD90" s="38">
        <f t="shared" si="21"/>
        <v>1</v>
      </c>
      <c r="AE90" s="38">
        <f t="shared" si="22"/>
        <v>0</v>
      </c>
      <c r="AF90" s="38">
        <f t="shared" si="23"/>
        <v>0</v>
      </c>
      <c r="AG90" s="38">
        <f t="shared" si="24"/>
        <v>0</v>
      </c>
      <c r="AH90" s="38">
        <f t="shared" si="25"/>
        <v>0</v>
      </c>
      <c r="AI90">
        <f t="shared" si="26"/>
        <v>0</v>
      </c>
      <c r="AJ90">
        <f t="shared" si="27"/>
        <v>0</v>
      </c>
      <c r="AK90">
        <f t="shared" si="28"/>
        <v>0</v>
      </c>
    </row>
    <row r="91" spans="1:37" ht="12.75">
      <c r="A91" s="39">
        <v>2311280</v>
      </c>
      <c r="B91" s="40">
        <v>532</v>
      </c>
      <c r="C91" s="39" t="s">
        <v>194</v>
      </c>
      <c r="D91" s="39" t="s">
        <v>195</v>
      </c>
      <c r="E91" s="39" t="s">
        <v>196</v>
      </c>
      <c r="F91" s="41">
        <v>4732</v>
      </c>
      <c r="G91" s="42">
        <v>289</v>
      </c>
      <c r="H91" s="39">
        <v>2074353661</v>
      </c>
      <c r="I91" s="43">
        <v>7</v>
      </c>
      <c r="J91" s="43" t="s">
        <v>43</v>
      </c>
      <c r="K91" s="44" t="s">
        <v>44</v>
      </c>
      <c r="L91" s="45">
        <v>359.37</v>
      </c>
      <c r="M91" s="44" t="s">
        <v>44</v>
      </c>
      <c r="N91" s="35" t="s">
        <v>43</v>
      </c>
      <c r="O91" s="46" t="s">
        <v>43</v>
      </c>
      <c r="P91" s="47">
        <v>18.341708542713565</v>
      </c>
      <c r="Q91" s="43" t="str">
        <f t="shared" si="29"/>
        <v>NO</v>
      </c>
      <c r="R91" s="43" t="s">
        <v>43</v>
      </c>
      <c r="S91" s="46" t="s">
        <v>45</v>
      </c>
      <c r="T91" s="45">
        <v>3501</v>
      </c>
      <c r="U91" s="45">
        <v>1897</v>
      </c>
      <c r="V91" s="45">
        <v>4004</v>
      </c>
      <c r="W91" s="45">
        <v>18135</v>
      </c>
      <c r="X91" s="37">
        <f t="shared" si="15"/>
        <v>27537</v>
      </c>
      <c r="Y91" s="38">
        <f t="shared" si="16"/>
        <v>1</v>
      </c>
      <c r="Z91" s="38">
        <f t="shared" si="17"/>
        <v>1</v>
      </c>
      <c r="AA91" s="38" t="str">
        <f t="shared" si="18"/>
        <v>ELIGIBLE</v>
      </c>
      <c r="AB91" s="38" t="str">
        <f t="shared" si="19"/>
        <v>OKAY</v>
      </c>
      <c r="AC91" s="38">
        <f t="shared" si="20"/>
        <v>0</v>
      </c>
      <c r="AD91" s="38">
        <f t="shared" si="21"/>
        <v>1</v>
      </c>
      <c r="AE91" s="38">
        <f t="shared" si="22"/>
        <v>0</v>
      </c>
      <c r="AF91" s="38">
        <f t="shared" si="23"/>
        <v>0</v>
      </c>
      <c r="AG91" s="38">
        <f t="shared" si="24"/>
        <v>0</v>
      </c>
      <c r="AH91" s="38">
        <f t="shared" si="25"/>
        <v>0</v>
      </c>
      <c r="AI91">
        <f t="shared" si="26"/>
        <v>0</v>
      </c>
      <c r="AJ91">
        <f t="shared" si="27"/>
        <v>0</v>
      </c>
      <c r="AK91">
        <f t="shared" si="28"/>
        <v>0</v>
      </c>
    </row>
    <row r="92" spans="1:37" ht="12.75">
      <c r="A92" s="39">
        <v>2311310</v>
      </c>
      <c r="B92" s="40">
        <v>533</v>
      </c>
      <c r="C92" s="39" t="s">
        <v>197</v>
      </c>
      <c r="D92" s="39" t="s">
        <v>198</v>
      </c>
      <c r="E92" s="39" t="s">
        <v>199</v>
      </c>
      <c r="F92" s="41">
        <v>4745</v>
      </c>
      <c r="G92" s="42">
        <v>6158</v>
      </c>
      <c r="H92" s="39">
        <v>2075437334</v>
      </c>
      <c r="I92" s="43">
        <v>7</v>
      </c>
      <c r="J92" s="43" t="s">
        <v>43</v>
      </c>
      <c r="K92" s="44" t="s">
        <v>44</v>
      </c>
      <c r="L92" s="45">
        <v>331</v>
      </c>
      <c r="M92" s="44" t="s">
        <v>44</v>
      </c>
      <c r="N92" s="35" t="s">
        <v>43</v>
      </c>
      <c r="O92" s="46" t="s">
        <v>43</v>
      </c>
      <c r="P92" s="47">
        <v>10.377358490566039</v>
      </c>
      <c r="Q92" s="43" t="str">
        <f t="shared" si="29"/>
        <v>NO</v>
      </c>
      <c r="R92" s="43" t="s">
        <v>43</v>
      </c>
      <c r="S92" s="46" t="s">
        <v>45</v>
      </c>
      <c r="T92" s="45">
        <v>2640</v>
      </c>
      <c r="U92" s="45">
        <v>1650</v>
      </c>
      <c r="V92" s="45">
        <v>1986</v>
      </c>
      <c r="W92" s="45">
        <v>11514</v>
      </c>
      <c r="X92" s="37">
        <f t="shared" si="15"/>
        <v>17790</v>
      </c>
      <c r="Y92" s="38">
        <f t="shared" si="16"/>
        <v>1</v>
      </c>
      <c r="Z92" s="38">
        <f t="shared" si="17"/>
        <v>1</v>
      </c>
      <c r="AA92" s="38" t="str">
        <f t="shared" si="18"/>
        <v>ELIGIBLE</v>
      </c>
      <c r="AB92" s="38" t="str">
        <f t="shared" si="19"/>
        <v>OKAY</v>
      </c>
      <c r="AC92" s="38">
        <f t="shared" si="20"/>
        <v>0</v>
      </c>
      <c r="AD92" s="38">
        <f t="shared" si="21"/>
        <v>1</v>
      </c>
      <c r="AE92" s="38">
        <f t="shared" si="22"/>
        <v>0</v>
      </c>
      <c r="AF92" s="38">
        <f t="shared" si="23"/>
        <v>0</v>
      </c>
      <c r="AG92" s="38">
        <f t="shared" si="24"/>
        <v>0</v>
      </c>
      <c r="AH92" s="38">
        <f t="shared" si="25"/>
        <v>0</v>
      </c>
      <c r="AI92">
        <f t="shared" si="26"/>
        <v>0</v>
      </c>
      <c r="AJ92">
        <f t="shared" si="27"/>
        <v>0</v>
      </c>
      <c r="AK92">
        <f t="shared" si="28"/>
        <v>0</v>
      </c>
    </row>
    <row r="93" spans="1:37" ht="12.75">
      <c r="A93" s="39">
        <v>2311460</v>
      </c>
      <c r="B93" s="40">
        <v>538</v>
      </c>
      <c r="C93" s="39" t="s">
        <v>200</v>
      </c>
      <c r="D93" s="39" t="s">
        <v>201</v>
      </c>
      <c r="E93" s="39" t="s">
        <v>202</v>
      </c>
      <c r="F93" s="41">
        <v>4419</v>
      </c>
      <c r="G93" s="42">
        <v>208</v>
      </c>
      <c r="H93" s="39">
        <v>2078485173</v>
      </c>
      <c r="I93" s="43">
        <v>7</v>
      </c>
      <c r="J93" s="43" t="s">
        <v>43</v>
      </c>
      <c r="K93" s="44" t="s">
        <v>44</v>
      </c>
      <c r="L93" s="45">
        <v>246</v>
      </c>
      <c r="M93" s="44" t="s">
        <v>44</v>
      </c>
      <c r="N93" s="35" t="s">
        <v>43</v>
      </c>
      <c r="O93" s="46" t="s">
        <v>43</v>
      </c>
      <c r="P93" s="47">
        <v>13.983050847457626</v>
      </c>
      <c r="Q93" s="43" t="str">
        <f t="shared" si="29"/>
        <v>NO</v>
      </c>
      <c r="R93" s="43" t="s">
        <v>43</v>
      </c>
      <c r="S93" s="46" t="s">
        <v>45</v>
      </c>
      <c r="T93" s="45">
        <v>2170</v>
      </c>
      <c r="U93" s="45">
        <v>1207</v>
      </c>
      <c r="V93" s="45">
        <v>2487</v>
      </c>
      <c r="W93" s="45">
        <v>15497</v>
      </c>
      <c r="X93" s="37">
        <f t="shared" si="15"/>
        <v>21361</v>
      </c>
      <c r="Y93" s="38">
        <f t="shared" si="16"/>
        <v>1</v>
      </c>
      <c r="Z93" s="38">
        <f t="shared" si="17"/>
        <v>1</v>
      </c>
      <c r="AA93" s="38" t="str">
        <f t="shared" si="18"/>
        <v>ELIGIBLE</v>
      </c>
      <c r="AB93" s="38" t="str">
        <f t="shared" si="19"/>
        <v>OKAY</v>
      </c>
      <c r="AC93" s="38">
        <f t="shared" si="20"/>
        <v>0</v>
      </c>
      <c r="AD93" s="38">
        <f t="shared" si="21"/>
        <v>1</v>
      </c>
      <c r="AE93" s="38">
        <f t="shared" si="22"/>
        <v>0</v>
      </c>
      <c r="AF93" s="38">
        <f t="shared" si="23"/>
        <v>0</v>
      </c>
      <c r="AG93" s="38">
        <f t="shared" si="24"/>
        <v>0</v>
      </c>
      <c r="AH93" s="38">
        <f t="shared" si="25"/>
        <v>0</v>
      </c>
      <c r="AI93">
        <f t="shared" si="26"/>
        <v>0</v>
      </c>
      <c r="AJ93">
        <f t="shared" si="27"/>
        <v>0</v>
      </c>
      <c r="AK93">
        <f t="shared" si="28"/>
        <v>0</v>
      </c>
    </row>
    <row r="94" spans="1:37" ht="12.75">
      <c r="A94" s="39">
        <v>2311490</v>
      </c>
      <c r="B94" s="40">
        <v>539</v>
      </c>
      <c r="C94" s="39" t="s">
        <v>203</v>
      </c>
      <c r="D94" s="39" t="s">
        <v>204</v>
      </c>
      <c r="E94" s="39" t="s">
        <v>205</v>
      </c>
      <c r="F94" s="41">
        <v>4220</v>
      </c>
      <c r="G94" s="42">
        <v>190</v>
      </c>
      <c r="H94" s="39">
        <v>2073362666</v>
      </c>
      <c r="I94" s="43">
        <v>7</v>
      </c>
      <c r="J94" s="43" t="s">
        <v>43</v>
      </c>
      <c r="K94" s="44" t="s">
        <v>44</v>
      </c>
      <c r="L94" s="45">
        <v>599</v>
      </c>
      <c r="M94" s="44" t="s">
        <v>44</v>
      </c>
      <c r="N94" s="46" t="s">
        <v>43</v>
      </c>
      <c r="O94" s="46" t="s">
        <v>43</v>
      </c>
      <c r="P94" s="47">
        <v>17.741935483870968</v>
      </c>
      <c r="Q94" s="43" t="str">
        <f t="shared" si="29"/>
        <v>NO</v>
      </c>
      <c r="R94" s="43" t="s">
        <v>43</v>
      </c>
      <c r="S94" s="46" t="s">
        <v>45</v>
      </c>
      <c r="T94" s="45">
        <v>6463</v>
      </c>
      <c r="U94" s="45">
        <v>3168</v>
      </c>
      <c r="V94" s="45">
        <v>7334</v>
      </c>
      <c r="W94" s="45">
        <v>29745</v>
      </c>
      <c r="X94" s="37">
        <f t="shared" si="15"/>
        <v>46710</v>
      </c>
      <c r="Y94" s="38">
        <f t="shared" si="16"/>
        <v>1</v>
      </c>
      <c r="Z94" s="38">
        <f t="shared" si="17"/>
        <v>1</v>
      </c>
      <c r="AA94" s="38" t="str">
        <f t="shared" si="18"/>
        <v>ELIGIBLE</v>
      </c>
      <c r="AB94" s="38" t="str">
        <f t="shared" si="19"/>
        <v>OKAY</v>
      </c>
      <c r="AC94" s="38">
        <f t="shared" si="20"/>
        <v>0</v>
      </c>
      <c r="AD94" s="38">
        <f t="shared" si="21"/>
        <v>1</v>
      </c>
      <c r="AE94" s="38">
        <f t="shared" si="22"/>
        <v>0</v>
      </c>
      <c r="AF94" s="38">
        <f t="shared" si="23"/>
        <v>0</v>
      </c>
      <c r="AG94" s="38">
        <f t="shared" si="24"/>
        <v>0</v>
      </c>
      <c r="AH94" s="38">
        <f t="shared" si="25"/>
        <v>0</v>
      </c>
      <c r="AI94">
        <f t="shared" si="26"/>
        <v>0</v>
      </c>
      <c r="AJ94">
        <f t="shared" si="27"/>
        <v>0</v>
      </c>
      <c r="AK94">
        <f t="shared" si="28"/>
        <v>0</v>
      </c>
    </row>
    <row r="95" spans="1:37" ht="12.75">
      <c r="A95" s="39">
        <v>2311610</v>
      </c>
      <c r="B95" s="40">
        <v>542</v>
      </c>
      <c r="C95" s="39" t="s">
        <v>206</v>
      </c>
      <c r="D95" s="39" t="s">
        <v>207</v>
      </c>
      <c r="E95" s="39" t="s">
        <v>208</v>
      </c>
      <c r="F95" s="41">
        <v>4758</v>
      </c>
      <c r="G95" s="42">
        <v>1006</v>
      </c>
      <c r="H95" s="39">
        <v>2074253771</v>
      </c>
      <c r="I95" s="43">
        <v>7</v>
      </c>
      <c r="J95" s="43" t="s">
        <v>43</v>
      </c>
      <c r="K95" s="44" t="s">
        <v>44</v>
      </c>
      <c r="L95" s="45">
        <v>434</v>
      </c>
      <c r="M95" s="44" t="s">
        <v>44</v>
      </c>
      <c r="N95" s="35" t="s">
        <v>43</v>
      </c>
      <c r="O95" s="46" t="s">
        <v>43</v>
      </c>
      <c r="P95" s="47">
        <v>21.144278606965177</v>
      </c>
      <c r="Q95" s="43" t="str">
        <f t="shared" si="29"/>
        <v>YES</v>
      </c>
      <c r="R95" s="43" t="s">
        <v>43</v>
      </c>
      <c r="S95" s="46" t="s">
        <v>45</v>
      </c>
      <c r="T95" s="45">
        <v>4266</v>
      </c>
      <c r="U95" s="45">
        <v>2310</v>
      </c>
      <c r="V95" s="45">
        <v>4880</v>
      </c>
      <c r="W95" s="45">
        <v>21015</v>
      </c>
      <c r="X95" s="37">
        <f t="shared" si="15"/>
        <v>32471</v>
      </c>
      <c r="Y95" s="38">
        <f t="shared" si="16"/>
        <v>1</v>
      </c>
      <c r="Z95" s="38">
        <f t="shared" si="17"/>
        <v>1</v>
      </c>
      <c r="AA95" s="38" t="str">
        <f t="shared" si="18"/>
        <v>ELIGIBLE</v>
      </c>
      <c r="AB95" s="38" t="str">
        <f t="shared" si="19"/>
        <v>OKAY</v>
      </c>
      <c r="AC95" s="38">
        <f t="shared" si="20"/>
        <v>1</v>
      </c>
      <c r="AD95" s="38">
        <f t="shared" si="21"/>
        <v>1</v>
      </c>
      <c r="AE95" s="38" t="str">
        <f t="shared" si="22"/>
        <v>CHECK</v>
      </c>
      <c r="AF95" s="38" t="str">
        <f t="shared" si="23"/>
        <v>SRSA</v>
      </c>
      <c r="AG95" s="38">
        <f t="shared" si="24"/>
        <v>0</v>
      </c>
      <c r="AH95" s="38">
        <f t="shared" si="25"/>
        <v>0</v>
      </c>
      <c r="AI95">
        <f t="shared" si="26"/>
        <v>0</v>
      </c>
      <c r="AJ95">
        <f t="shared" si="27"/>
        <v>0</v>
      </c>
      <c r="AK95">
        <f t="shared" si="28"/>
        <v>0</v>
      </c>
    </row>
    <row r="96" spans="1:37" ht="12.75">
      <c r="A96" s="39">
        <v>2311700</v>
      </c>
      <c r="B96" s="40">
        <v>545</v>
      </c>
      <c r="C96" s="39" t="s">
        <v>209</v>
      </c>
      <c r="D96" s="39" t="s">
        <v>210</v>
      </c>
      <c r="E96" s="39" t="s">
        <v>211</v>
      </c>
      <c r="F96" s="41">
        <v>4786</v>
      </c>
      <c r="G96" s="42">
        <v>507</v>
      </c>
      <c r="H96" s="39">
        <v>2074558301</v>
      </c>
      <c r="I96" s="43">
        <v>7</v>
      </c>
      <c r="J96" s="43" t="s">
        <v>43</v>
      </c>
      <c r="K96" s="44" t="s">
        <v>44</v>
      </c>
      <c r="L96" s="45">
        <v>363</v>
      </c>
      <c r="M96" s="44" t="s">
        <v>44</v>
      </c>
      <c r="N96" s="35" t="s">
        <v>43</v>
      </c>
      <c r="O96" s="46" t="s">
        <v>43</v>
      </c>
      <c r="P96" s="47">
        <v>14.473684210526317</v>
      </c>
      <c r="Q96" s="43" t="str">
        <f t="shared" si="29"/>
        <v>NO</v>
      </c>
      <c r="R96" s="43" t="s">
        <v>43</v>
      </c>
      <c r="S96" s="46" t="s">
        <v>45</v>
      </c>
      <c r="T96" s="45">
        <v>3118</v>
      </c>
      <c r="U96" s="48" t="s">
        <v>212</v>
      </c>
      <c r="V96" s="45">
        <v>3586</v>
      </c>
      <c r="W96" s="45">
        <v>16324</v>
      </c>
      <c r="X96" s="37">
        <f t="shared" si="15"/>
        <v>23028</v>
      </c>
      <c r="Y96" s="38">
        <f t="shared" si="16"/>
        <v>1</v>
      </c>
      <c r="Z96" s="38">
        <f t="shared" si="17"/>
        <v>1</v>
      </c>
      <c r="AA96" s="38" t="str">
        <f t="shared" si="18"/>
        <v>ELIGIBLE</v>
      </c>
      <c r="AB96" s="38" t="str">
        <f t="shared" si="19"/>
        <v>OKAY</v>
      </c>
      <c r="AC96" s="38">
        <f t="shared" si="20"/>
        <v>0</v>
      </c>
      <c r="AD96" s="38">
        <f t="shared" si="21"/>
        <v>1</v>
      </c>
      <c r="AE96" s="38">
        <f t="shared" si="22"/>
        <v>0</v>
      </c>
      <c r="AF96" s="38">
        <f t="shared" si="23"/>
        <v>0</v>
      </c>
      <c r="AG96" s="38">
        <f t="shared" si="24"/>
        <v>0</v>
      </c>
      <c r="AH96" s="38">
        <f t="shared" si="25"/>
        <v>0</v>
      </c>
      <c r="AI96">
        <f t="shared" si="26"/>
        <v>0</v>
      </c>
      <c r="AJ96">
        <f t="shared" si="27"/>
        <v>0</v>
      </c>
      <c r="AK96">
        <f t="shared" si="28"/>
        <v>0</v>
      </c>
    </row>
    <row r="97" spans="1:37" ht="12.75">
      <c r="A97" s="39">
        <v>2311730</v>
      </c>
      <c r="B97" s="40">
        <v>504</v>
      </c>
      <c r="C97" s="39" t="s">
        <v>213</v>
      </c>
      <c r="D97" s="39" t="s">
        <v>214</v>
      </c>
      <c r="E97" s="39" t="s">
        <v>215</v>
      </c>
      <c r="F97" s="41">
        <v>4443</v>
      </c>
      <c r="G97" s="42">
        <v>268</v>
      </c>
      <c r="H97" s="39">
        <v>2078763444</v>
      </c>
      <c r="I97" s="43">
        <v>7</v>
      </c>
      <c r="J97" s="43" t="s">
        <v>43</v>
      </c>
      <c r="K97" s="44" t="s">
        <v>44</v>
      </c>
      <c r="L97" s="45">
        <v>790.57</v>
      </c>
      <c r="M97" s="33" t="s">
        <v>43</v>
      </c>
      <c r="N97" s="46" t="s">
        <v>43</v>
      </c>
      <c r="O97" s="46" t="s">
        <v>43</v>
      </c>
      <c r="P97" s="47">
        <v>17.300380228136884</v>
      </c>
      <c r="Q97" s="43" t="str">
        <f t="shared" si="29"/>
        <v>NO</v>
      </c>
      <c r="R97" s="43" t="s">
        <v>43</v>
      </c>
      <c r="S97" s="46" t="s">
        <v>45</v>
      </c>
      <c r="T97" s="45">
        <v>8759</v>
      </c>
      <c r="U97" s="45">
        <v>4266</v>
      </c>
      <c r="V97" s="45">
        <v>9932</v>
      </c>
      <c r="W97" s="45">
        <v>46555</v>
      </c>
      <c r="X97" s="37">
        <f t="shared" si="15"/>
        <v>69512</v>
      </c>
      <c r="Y97" s="38">
        <f t="shared" si="16"/>
        <v>1</v>
      </c>
      <c r="Z97" s="38">
        <f t="shared" si="17"/>
        <v>1</v>
      </c>
      <c r="AA97" s="38" t="str">
        <f t="shared" si="18"/>
        <v>ELIGIBLE</v>
      </c>
      <c r="AB97" s="38" t="str">
        <f t="shared" si="19"/>
        <v>OKAY</v>
      </c>
      <c r="AC97" s="38">
        <f t="shared" si="20"/>
        <v>0</v>
      </c>
      <c r="AD97" s="38">
        <f t="shared" si="21"/>
        <v>1</v>
      </c>
      <c r="AE97" s="38">
        <f t="shared" si="22"/>
        <v>0</v>
      </c>
      <c r="AF97" s="38">
        <f t="shared" si="23"/>
        <v>0</v>
      </c>
      <c r="AG97" s="38">
        <f t="shared" si="24"/>
        <v>0</v>
      </c>
      <c r="AH97" s="38">
        <f t="shared" si="25"/>
        <v>0</v>
      </c>
      <c r="AI97">
        <f t="shared" si="26"/>
        <v>0</v>
      </c>
      <c r="AJ97">
        <f t="shared" si="27"/>
        <v>0</v>
      </c>
      <c r="AK97">
        <f t="shared" si="28"/>
        <v>0</v>
      </c>
    </row>
    <row r="98" spans="1:37" ht="12.75">
      <c r="A98" s="39">
        <v>2311820</v>
      </c>
      <c r="B98" s="40">
        <v>507</v>
      </c>
      <c r="C98" s="39" t="s">
        <v>216</v>
      </c>
      <c r="D98" s="39" t="s">
        <v>217</v>
      </c>
      <c r="E98" s="39" t="s">
        <v>218</v>
      </c>
      <c r="F98" s="41">
        <v>4853</v>
      </c>
      <c r="G98" s="42">
        <v>9707</v>
      </c>
      <c r="H98" s="39">
        <v>2078674707</v>
      </c>
      <c r="I98" s="43">
        <v>7</v>
      </c>
      <c r="J98" s="43" t="s">
        <v>43</v>
      </c>
      <c r="K98" s="44" t="s">
        <v>44</v>
      </c>
      <c r="L98" s="45">
        <v>68.02</v>
      </c>
      <c r="M98" s="44" t="s">
        <v>44</v>
      </c>
      <c r="N98" s="35" t="s">
        <v>43</v>
      </c>
      <c r="O98" s="46" t="s">
        <v>43</v>
      </c>
      <c r="P98" s="47">
        <v>4.545454545454546</v>
      </c>
      <c r="Q98" s="43" t="str">
        <f t="shared" si="29"/>
        <v>NO</v>
      </c>
      <c r="R98" s="43" t="s">
        <v>43</v>
      </c>
      <c r="S98" s="46" t="s">
        <v>45</v>
      </c>
      <c r="T98" s="45">
        <v>389</v>
      </c>
      <c r="U98" s="45">
        <v>369</v>
      </c>
      <c r="V98" s="45">
        <v>445</v>
      </c>
      <c r="W98" s="45">
        <v>1145</v>
      </c>
      <c r="X98" s="37">
        <f t="shared" si="15"/>
        <v>2348</v>
      </c>
      <c r="Y98" s="38">
        <f t="shared" si="16"/>
        <v>1</v>
      </c>
      <c r="Z98" s="38">
        <f t="shared" si="17"/>
        <v>1</v>
      </c>
      <c r="AA98" s="38" t="str">
        <f t="shared" si="18"/>
        <v>ELIGIBLE</v>
      </c>
      <c r="AB98" s="38" t="str">
        <f t="shared" si="19"/>
        <v>OKAY</v>
      </c>
      <c r="AC98" s="38">
        <f t="shared" si="20"/>
        <v>0</v>
      </c>
      <c r="AD98" s="38">
        <f t="shared" si="21"/>
        <v>1</v>
      </c>
      <c r="AE98" s="38">
        <f t="shared" si="22"/>
        <v>0</v>
      </c>
      <c r="AF98" s="38">
        <f t="shared" si="23"/>
        <v>0</v>
      </c>
      <c r="AG98" s="38">
        <f t="shared" si="24"/>
        <v>0</v>
      </c>
      <c r="AH98" s="38">
        <f t="shared" si="25"/>
        <v>0</v>
      </c>
      <c r="AI98">
        <f t="shared" si="26"/>
        <v>0</v>
      </c>
      <c r="AJ98">
        <f t="shared" si="27"/>
        <v>0</v>
      </c>
      <c r="AK98">
        <f t="shared" si="28"/>
        <v>0</v>
      </c>
    </row>
    <row r="99" spans="1:37" ht="12.75">
      <c r="A99" s="39">
        <v>2311850</v>
      </c>
      <c r="B99" s="40">
        <v>508</v>
      </c>
      <c r="C99" s="39" t="s">
        <v>219</v>
      </c>
      <c r="D99" s="39" t="s">
        <v>220</v>
      </c>
      <c r="E99" s="39" t="s">
        <v>221</v>
      </c>
      <c r="F99" s="41">
        <v>4863</v>
      </c>
      <c r="G99" s="42">
        <v>9710</v>
      </c>
      <c r="H99" s="39">
        <v>2078634800</v>
      </c>
      <c r="I99" s="43">
        <v>7</v>
      </c>
      <c r="J99" s="43" t="s">
        <v>43</v>
      </c>
      <c r="K99" s="44" t="s">
        <v>44</v>
      </c>
      <c r="L99" s="45">
        <v>201</v>
      </c>
      <c r="M99" s="44" t="s">
        <v>44</v>
      </c>
      <c r="N99" s="35" t="s">
        <v>43</v>
      </c>
      <c r="O99" s="46" t="s">
        <v>43</v>
      </c>
      <c r="P99" s="47">
        <v>14.792899408284024</v>
      </c>
      <c r="Q99" s="43" t="str">
        <f>IF(P99&lt;20,"NO","YES")</f>
        <v>NO</v>
      </c>
      <c r="R99" s="43" t="s">
        <v>43</v>
      </c>
      <c r="S99" s="46" t="s">
        <v>45</v>
      </c>
      <c r="T99" s="45">
        <v>1219</v>
      </c>
      <c r="U99" s="45">
        <v>1010</v>
      </c>
      <c r="V99" s="45">
        <v>1215</v>
      </c>
      <c r="W99" s="45">
        <v>6643</v>
      </c>
      <c r="X99" s="37">
        <f t="shared" si="15"/>
        <v>10087</v>
      </c>
      <c r="Y99" s="38">
        <f t="shared" si="16"/>
        <v>1</v>
      </c>
      <c r="Z99" s="38">
        <f t="shared" si="17"/>
        <v>1</v>
      </c>
      <c r="AA99" s="38" t="str">
        <f t="shared" si="18"/>
        <v>ELIGIBLE</v>
      </c>
      <c r="AB99" s="38" t="str">
        <f t="shared" si="19"/>
        <v>OKAY</v>
      </c>
      <c r="AC99" s="38">
        <f t="shared" si="20"/>
        <v>0</v>
      </c>
      <c r="AD99" s="38">
        <f t="shared" si="21"/>
        <v>1</v>
      </c>
      <c r="AE99" s="38">
        <f t="shared" si="22"/>
        <v>0</v>
      </c>
      <c r="AF99" s="38">
        <f t="shared" si="23"/>
        <v>0</v>
      </c>
      <c r="AG99" s="38">
        <f t="shared" si="24"/>
        <v>0</v>
      </c>
      <c r="AH99" s="38">
        <f t="shared" si="25"/>
        <v>0</v>
      </c>
      <c r="AI99">
        <f t="shared" si="26"/>
        <v>0</v>
      </c>
      <c r="AJ99">
        <f t="shared" si="27"/>
        <v>0</v>
      </c>
      <c r="AK99">
        <f t="shared" si="28"/>
        <v>0</v>
      </c>
    </row>
    <row r="100" spans="1:37" ht="12.75">
      <c r="A100" s="39">
        <v>2311910</v>
      </c>
      <c r="B100" s="40">
        <v>576</v>
      </c>
      <c r="C100" s="39" t="s">
        <v>222</v>
      </c>
      <c r="D100" s="39" t="s">
        <v>69</v>
      </c>
      <c r="E100" s="39" t="s">
        <v>70</v>
      </c>
      <c r="F100" s="41">
        <v>4660</v>
      </c>
      <c r="G100" s="42">
        <v>60</v>
      </c>
      <c r="H100" s="39">
        <v>2072885049</v>
      </c>
      <c r="I100" s="43">
        <v>7</v>
      </c>
      <c r="J100" s="43" t="s">
        <v>43</v>
      </c>
      <c r="K100" s="44" t="s">
        <v>44</v>
      </c>
      <c r="L100" s="45">
        <v>31</v>
      </c>
      <c r="M100" s="33" t="s">
        <v>44</v>
      </c>
      <c r="N100" s="46" t="s">
        <v>43</v>
      </c>
      <c r="O100" s="46" t="s">
        <v>43</v>
      </c>
      <c r="P100" s="47">
        <v>18.571428571428573</v>
      </c>
      <c r="Q100" s="43" t="str">
        <f>IF(P100&lt;20,"NO","YES")</f>
        <v>NO</v>
      </c>
      <c r="R100" s="43" t="s">
        <v>43</v>
      </c>
      <c r="S100" s="46" t="s">
        <v>45</v>
      </c>
      <c r="T100" s="45">
        <v>275</v>
      </c>
      <c r="U100" s="45">
        <v>177</v>
      </c>
      <c r="V100" s="45">
        <v>213</v>
      </c>
      <c r="W100" s="45">
        <v>2968</v>
      </c>
      <c r="X100" s="37">
        <f t="shared" si="15"/>
        <v>3633</v>
      </c>
      <c r="Y100" s="38">
        <f t="shared" si="16"/>
        <v>1</v>
      </c>
      <c r="Z100" s="38">
        <f t="shared" si="17"/>
        <v>1</v>
      </c>
      <c r="AA100" s="38" t="str">
        <f t="shared" si="18"/>
        <v>ELIGIBLE</v>
      </c>
      <c r="AB100" s="38" t="str">
        <f t="shared" si="19"/>
        <v>OKAY</v>
      </c>
      <c r="AC100" s="38">
        <f t="shared" si="20"/>
        <v>0</v>
      </c>
      <c r="AD100" s="38">
        <f t="shared" si="21"/>
        <v>1</v>
      </c>
      <c r="AE100" s="38">
        <f t="shared" si="22"/>
        <v>0</v>
      </c>
      <c r="AF100" s="38">
        <f t="shared" si="23"/>
        <v>0</v>
      </c>
      <c r="AG100" s="38">
        <f t="shared" si="24"/>
        <v>0</v>
      </c>
      <c r="AH100" s="38">
        <f t="shared" si="25"/>
        <v>0</v>
      </c>
      <c r="AI100">
        <f t="shared" si="26"/>
        <v>0</v>
      </c>
      <c r="AJ100">
        <f t="shared" si="27"/>
        <v>0</v>
      </c>
      <c r="AK100">
        <f t="shared" si="28"/>
        <v>0</v>
      </c>
    </row>
    <row r="101" spans="1:37" ht="12.75">
      <c r="A101" s="39">
        <v>2311940</v>
      </c>
      <c r="B101" s="40">
        <v>577</v>
      </c>
      <c r="C101" s="39" t="s">
        <v>223</v>
      </c>
      <c r="D101" s="39" t="s">
        <v>224</v>
      </c>
      <c r="E101" s="39" t="s">
        <v>225</v>
      </c>
      <c r="F101" s="41">
        <v>4630</v>
      </c>
      <c r="G101" s="42">
        <v>210</v>
      </c>
      <c r="H101" s="39">
        <v>2072553414</v>
      </c>
      <c r="I101" s="43">
        <v>7</v>
      </c>
      <c r="J101" s="43" t="s">
        <v>43</v>
      </c>
      <c r="K101" s="44" t="s">
        <v>44</v>
      </c>
      <c r="L101" s="45">
        <v>321.5</v>
      </c>
      <c r="M101" s="33" t="s">
        <v>44</v>
      </c>
      <c r="N101" s="46" t="s">
        <v>43</v>
      </c>
      <c r="O101" s="46" t="s">
        <v>43</v>
      </c>
      <c r="P101" s="47">
        <v>17.167381974248926</v>
      </c>
      <c r="Q101" s="43" t="str">
        <f>IF(P101&lt;20,"NO","YES")</f>
        <v>NO</v>
      </c>
      <c r="R101" s="43" t="s">
        <v>43</v>
      </c>
      <c r="S101" s="46" t="s">
        <v>45</v>
      </c>
      <c r="T101" s="45">
        <v>5065</v>
      </c>
      <c r="U101" s="45">
        <v>3212</v>
      </c>
      <c r="V101" s="45">
        <v>5878</v>
      </c>
      <c r="W101" s="45">
        <v>30017</v>
      </c>
      <c r="X101" s="37">
        <f t="shared" si="15"/>
        <v>44172</v>
      </c>
      <c r="Y101" s="38">
        <f t="shared" si="16"/>
        <v>1</v>
      </c>
      <c r="Z101" s="38">
        <f t="shared" si="17"/>
        <v>1</v>
      </c>
      <c r="AA101" s="38" t="str">
        <f t="shared" si="18"/>
        <v>ELIGIBLE</v>
      </c>
      <c r="AB101" s="38" t="str">
        <f t="shared" si="19"/>
        <v>OKAY</v>
      </c>
      <c r="AC101" s="38">
        <f t="shared" si="20"/>
        <v>0</v>
      </c>
      <c r="AD101" s="38">
        <f t="shared" si="21"/>
        <v>1</v>
      </c>
      <c r="AE101" s="38">
        <f t="shared" si="22"/>
        <v>0</v>
      </c>
      <c r="AF101" s="38">
        <f t="shared" si="23"/>
        <v>0</v>
      </c>
      <c r="AG101" s="38">
        <f t="shared" si="24"/>
        <v>0</v>
      </c>
      <c r="AH101" s="38">
        <f t="shared" si="25"/>
        <v>0</v>
      </c>
      <c r="AI101">
        <f t="shared" si="26"/>
        <v>0</v>
      </c>
      <c r="AJ101">
        <f t="shared" si="27"/>
        <v>0</v>
      </c>
      <c r="AK101">
        <f t="shared" si="28"/>
        <v>0</v>
      </c>
    </row>
    <row r="102" spans="1:37" ht="12.75">
      <c r="A102" s="39">
        <v>2311950</v>
      </c>
      <c r="B102" s="40">
        <v>911</v>
      </c>
      <c r="C102" s="39" t="s">
        <v>226</v>
      </c>
      <c r="D102" s="39" t="s">
        <v>112</v>
      </c>
      <c r="E102" s="39" t="s">
        <v>113</v>
      </c>
      <c r="F102" s="41">
        <v>4664</v>
      </c>
      <c r="G102" s="42">
        <v>9706</v>
      </c>
      <c r="H102" s="39">
        <v>2074223522</v>
      </c>
      <c r="I102" s="43">
        <v>7</v>
      </c>
      <c r="J102" s="43" t="s">
        <v>43</v>
      </c>
      <c r="K102" s="44" t="s">
        <v>44</v>
      </c>
      <c r="L102" s="45">
        <v>302</v>
      </c>
      <c r="M102" s="44" t="s">
        <v>44</v>
      </c>
      <c r="N102" s="35" t="s">
        <v>43</v>
      </c>
      <c r="O102" s="46" t="s">
        <v>43</v>
      </c>
      <c r="P102" s="47">
        <v>23.809523809523807</v>
      </c>
      <c r="Q102" s="43" t="str">
        <f>IF(P102&lt;20,"NO","YES")</f>
        <v>YES</v>
      </c>
      <c r="R102" s="43" t="s">
        <v>43</v>
      </c>
      <c r="S102" s="46" t="s">
        <v>45</v>
      </c>
      <c r="T102" s="45">
        <v>2995</v>
      </c>
      <c r="U102" s="45">
        <v>1512</v>
      </c>
      <c r="V102" s="45">
        <v>3407</v>
      </c>
      <c r="W102" s="45">
        <v>14459</v>
      </c>
      <c r="X102" s="37">
        <f t="shared" si="15"/>
        <v>22373</v>
      </c>
      <c r="Y102" s="38">
        <f t="shared" si="16"/>
        <v>1</v>
      </c>
      <c r="Z102" s="38">
        <f t="shared" si="17"/>
        <v>1</v>
      </c>
      <c r="AA102" s="38" t="str">
        <f t="shared" si="18"/>
        <v>ELIGIBLE</v>
      </c>
      <c r="AB102" s="38" t="str">
        <f t="shared" si="19"/>
        <v>OKAY</v>
      </c>
      <c r="AC102" s="38">
        <f t="shared" si="20"/>
        <v>1</v>
      </c>
      <c r="AD102" s="38">
        <f t="shared" si="21"/>
        <v>1</v>
      </c>
      <c r="AE102" s="38" t="str">
        <f t="shared" si="22"/>
        <v>CHECK</v>
      </c>
      <c r="AF102" s="38" t="str">
        <f t="shared" si="23"/>
        <v>SRSA</v>
      </c>
      <c r="AG102" s="38">
        <f t="shared" si="24"/>
        <v>0</v>
      </c>
      <c r="AH102" s="38">
        <f t="shared" si="25"/>
        <v>0</v>
      </c>
      <c r="AI102">
        <f t="shared" si="26"/>
        <v>0</v>
      </c>
      <c r="AJ102">
        <f t="shared" si="27"/>
        <v>0</v>
      </c>
      <c r="AK102">
        <f t="shared" si="28"/>
        <v>0</v>
      </c>
    </row>
    <row r="103" spans="1:37" ht="12.75">
      <c r="A103" s="39">
        <v>2312100</v>
      </c>
      <c r="B103" s="40">
        <v>600</v>
      </c>
      <c r="C103" s="39" t="s">
        <v>227</v>
      </c>
      <c r="D103" s="39" t="s">
        <v>228</v>
      </c>
      <c r="E103" s="39" t="s">
        <v>229</v>
      </c>
      <c r="F103" s="41">
        <v>4333</v>
      </c>
      <c r="G103" s="42">
        <v>23</v>
      </c>
      <c r="H103" s="39">
        <v>2072875909</v>
      </c>
      <c r="I103" s="43">
        <v>7</v>
      </c>
      <c r="J103" s="43" t="s">
        <v>43</v>
      </c>
      <c r="K103" s="44" t="s">
        <v>44</v>
      </c>
      <c r="L103" s="45">
        <v>209</v>
      </c>
      <c r="M103" s="44" t="s">
        <v>44</v>
      </c>
      <c r="N103" s="35" t="s">
        <v>43</v>
      </c>
      <c r="O103" s="46" t="s">
        <v>43</v>
      </c>
      <c r="P103" s="47" t="s">
        <v>230</v>
      </c>
      <c r="Q103" s="43" t="s">
        <v>230</v>
      </c>
      <c r="R103" s="43" t="s">
        <v>43</v>
      </c>
      <c r="S103" s="46" t="s">
        <v>45</v>
      </c>
      <c r="T103" s="45">
        <v>2279</v>
      </c>
      <c r="U103" s="45">
        <v>1054</v>
      </c>
      <c r="V103" s="45">
        <v>2575</v>
      </c>
      <c r="W103" s="45">
        <v>65077</v>
      </c>
      <c r="X103" s="37">
        <f t="shared" si="15"/>
        <v>70985</v>
      </c>
      <c r="Y103" s="38">
        <f t="shared" si="16"/>
        <v>1</v>
      </c>
      <c r="Z103" s="38">
        <f t="shared" si="17"/>
        <v>1</v>
      </c>
      <c r="AA103" s="38" t="str">
        <f t="shared" si="18"/>
        <v>ELIGIBLE</v>
      </c>
      <c r="AB103" s="38" t="str">
        <f t="shared" si="19"/>
        <v>OKAY</v>
      </c>
      <c r="AC103" s="38">
        <f t="shared" si="20"/>
        <v>0</v>
      </c>
      <c r="AD103" s="38">
        <f t="shared" si="21"/>
        <v>1</v>
      </c>
      <c r="AE103" s="38">
        <f t="shared" si="22"/>
        <v>0</v>
      </c>
      <c r="AF103" s="38">
        <f t="shared" si="23"/>
        <v>0</v>
      </c>
      <c r="AG103" s="38">
        <f t="shared" si="24"/>
        <v>0</v>
      </c>
      <c r="AH103" s="38">
        <f t="shared" si="25"/>
        <v>0</v>
      </c>
      <c r="AI103">
        <f t="shared" si="26"/>
        <v>0</v>
      </c>
      <c r="AJ103">
        <f t="shared" si="27"/>
        <v>0</v>
      </c>
      <c r="AK103">
        <f t="shared" si="28"/>
        <v>0</v>
      </c>
    </row>
    <row r="104" spans="1:37" ht="12.75">
      <c r="A104" s="39">
        <v>2312140</v>
      </c>
      <c r="B104" s="40">
        <v>389</v>
      </c>
      <c r="C104" s="39" t="s">
        <v>231</v>
      </c>
      <c r="D104" s="39" t="s">
        <v>80</v>
      </c>
      <c r="E104" s="39" t="s">
        <v>81</v>
      </c>
      <c r="F104" s="41">
        <v>4683</v>
      </c>
      <c r="G104" s="42">
        <v>10</v>
      </c>
      <c r="H104" s="39">
        <v>2073487777</v>
      </c>
      <c r="I104" s="43">
        <v>7</v>
      </c>
      <c r="J104" s="43" t="s">
        <v>43</v>
      </c>
      <c r="K104" s="44" t="s">
        <v>44</v>
      </c>
      <c r="L104" s="45">
        <v>122.88</v>
      </c>
      <c r="M104" s="44" t="s">
        <v>44</v>
      </c>
      <c r="N104" s="35" t="s">
        <v>43</v>
      </c>
      <c r="O104" s="46" t="s">
        <v>43</v>
      </c>
      <c r="P104" s="47">
        <v>27.27272727272727</v>
      </c>
      <c r="Q104" s="43" t="str">
        <f>IF(P104&lt;20,"NO","YES")</f>
        <v>YES</v>
      </c>
      <c r="R104" s="43" t="s">
        <v>43</v>
      </c>
      <c r="S104" s="46" t="s">
        <v>45</v>
      </c>
      <c r="T104" s="45">
        <v>1055</v>
      </c>
      <c r="U104" s="45">
        <v>606</v>
      </c>
      <c r="V104" s="45">
        <v>1213</v>
      </c>
      <c r="W104" s="45">
        <v>9635</v>
      </c>
      <c r="X104" s="37">
        <f t="shared" si="15"/>
        <v>12509</v>
      </c>
      <c r="Y104" s="38">
        <f t="shared" si="16"/>
        <v>1</v>
      </c>
      <c r="Z104" s="38">
        <f t="shared" si="17"/>
        <v>1</v>
      </c>
      <c r="AA104" s="38" t="str">
        <f t="shared" si="18"/>
        <v>ELIGIBLE</v>
      </c>
      <c r="AB104" s="38" t="str">
        <f t="shared" si="19"/>
        <v>OKAY</v>
      </c>
      <c r="AC104" s="38">
        <f t="shared" si="20"/>
        <v>1</v>
      </c>
      <c r="AD104" s="38">
        <f t="shared" si="21"/>
        <v>1</v>
      </c>
      <c r="AE104" s="38" t="str">
        <f t="shared" si="22"/>
        <v>CHECK</v>
      </c>
      <c r="AF104" s="38" t="str">
        <f t="shared" si="23"/>
        <v>SRSA</v>
      </c>
      <c r="AG104" s="38">
        <f t="shared" si="24"/>
        <v>0</v>
      </c>
      <c r="AH104" s="38">
        <f t="shared" si="25"/>
        <v>0</v>
      </c>
      <c r="AI104">
        <f t="shared" si="26"/>
        <v>0</v>
      </c>
      <c r="AJ104">
        <f t="shared" si="27"/>
        <v>0</v>
      </c>
      <c r="AK104">
        <f t="shared" si="28"/>
        <v>0</v>
      </c>
    </row>
    <row r="105" spans="1:37" ht="12.75">
      <c r="A105" s="39">
        <v>2312180</v>
      </c>
      <c r="B105" s="40">
        <v>392</v>
      </c>
      <c r="C105" s="39" t="s">
        <v>232</v>
      </c>
      <c r="D105" s="39" t="s">
        <v>123</v>
      </c>
      <c r="E105" s="39" t="s">
        <v>122</v>
      </c>
      <c r="F105" s="41">
        <v>4441</v>
      </c>
      <c r="G105" s="42">
        <v>100</v>
      </c>
      <c r="H105" s="39">
        <v>2076953708</v>
      </c>
      <c r="I105" s="43">
        <v>7</v>
      </c>
      <c r="J105" s="43" t="s">
        <v>43</v>
      </c>
      <c r="K105" s="44" t="s">
        <v>44</v>
      </c>
      <c r="L105" s="45">
        <v>7</v>
      </c>
      <c r="M105" s="33" t="s">
        <v>44</v>
      </c>
      <c r="N105" s="46" t="s">
        <v>43</v>
      </c>
      <c r="O105" s="46" t="s">
        <v>43</v>
      </c>
      <c r="P105" s="47">
        <v>19.17808219178082</v>
      </c>
      <c r="Q105" s="43" t="str">
        <f>IF(P105&lt;20,"NO","YES")</f>
        <v>NO</v>
      </c>
      <c r="R105" s="43" t="s">
        <v>43</v>
      </c>
      <c r="S105" s="46" t="s">
        <v>45</v>
      </c>
      <c r="T105" s="45">
        <v>76</v>
      </c>
      <c r="U105" s="45">
        <v>49</v>
      </c>
      <c r="V105" s="45">
        <v>59</v>
      </c>
      <c r="W105" s="45">
        <v>2998</v>
      </c>
      <c r="X105" s="37">
        <f t="shared" si="15"/>
        <v>3182</v>
      </c>
      <c r="Y105" s="38">
        <f t="shared" si="16"/>
        <v>1</v>
      </c>
      <c r="Z105" s="38">
        <f t="shared" si="17"/>
        <v>1</v>
      </c>
      <c r="AA105" s="38" t="str">
        <f t="shared" si="18"/>
        <v>ELIGIBLE</v>
      </c>
      <c r="AB105" s="38" t="str">
        <f t="shared" si="19"/>
        <v>OKAY</v>
      </c>
      <c r="AC105" s="38">
        <f t="shared" si="20"/>
        <v>0</v>
      </c>
      <c r="AD105" s="38">
        <f t="shared" si="21"/>
        <v>1</v>
      </c>
      <c r="AE105" s="38">
        <f t="shared" si="22"/>
        <v>0</v>
      </c>
      <c r="AF105" s="38">
        <f t="shared" si="23"/>
        <v>0</v>
      </c>
      <c r="AG105" s="38">
        <f t="shared" si="24"/>
        <v>0</v>
      </c>
      <c r="AH105" s="38">
        <f t="shared" si="25"/>
        <v>0</v>
      </c>
      <c r="AI105">
        <f t="shared" si="26"/>
        <v>0</v>
      </c>
      <c r="AJ105">
        <f t="shared" si="27"/>
        <v>0</v>
      </c>
      <c r="AK105">
        <f t="shared" si="28"/>
        <v>0</v>
      </c>
    </row>
    <row r="106" spans="1:37" ht="12.75">
      <c r="A106" s="39">
        <v>2312240</v>
      </c>
      <c r="B106" s="40">
        <v>398</v>
      </c>
      <c r="C106" s="39" t="s">
        <v>233</v>
      </c>
      <c r="D106" s="39" t="s">
        <v>91</v>
      </c>
      <c r="E106" s="39" t="s">
        <v>92</v>
      </c>
      <c r="F106" s="41">
        <v>4353</v>
      </c>
      <c r="G106" s="42">
        <v>3232</v>
      </c>
      <c r="H106" s="39">
        <v>2075493261</v>
      </c>
      <c r="I106" s="43">
        <v>7</v>
      </c>
      <c r="J106" s="43" t="s">
        <v>43</v>
      </c>
      <c r="K106" s="44" t="s">
        <v>44</v>
      </c>
      <c r="L106" s="45">
        <v>40</v>
      </c>
      <c r="M106" s="33" t="s">
        <v>44</v>
      </c>
      <c r="N106" s="46" t="s">
        <v>43</v>
      </c>
      <c r="O106" s="46" t="s">
        <v>43</v>
      </c>
      <c r="P106" s="47">
        <v>14.953271028037381</v>
      </c>
      <c r="Q106" s="43" t="str">
        <f>IF(P106&lt;20,"NO","YES")</f>
        <v>NO</v>
      </c>
      <c r="R106" s="43" t="s">
        <v>43</v>
      </c>
      <c r="S106" s="46" t="s">
        <v>45</v>
      </c>
      <c r="T106" s="45">
        <v>476</v>
      </c>
      <c r="U106" s="45">
        <v>222</v>
      </c>
      <c r="V106" s="45">
        <v>538</v>
      </c>
      <c r="W106" s="45">
        <v>3657</v>
      </c>
      <c r="X106" s="37">
        <f t="shared" si="15"/>
        <v>4893</v>
      </c>
      <c r="Y106" s="38">
        <f t="shared" si="16"/>
        <v>1</v>
      </c>
      <c r="Z106" s="38">
        <f t="shared" si="17"/>
        <v>1</v>
      </c>
      <c r="AA106" s="38" t="str">
        <f t="shared" si="18"/>
        <v>ELIGIBLE</v>
      </c>
      <c r="AB106" s="38" t="str">
        <f t="shared" si="19"/>
        <v>OKAY</v>
      </c>
      <c r="AC106" s="38">
        <f t="shared" si="20"/>
        <v>0</v>
      </c>
      <c r="AD106" s="38">
        <f t="shared" si="21"/>
        <v>1</v>
      </c>
      <c r="AE106" s="38">
        <f t="shared" si="22"/>
        <v>0</v>
      </c>
      <c r="AF106" s="38">
        <f t="shared" si="23"/>
        <v>0</v>
      </c>
      <c r="AG106" s="38">
        <f t="shared" si="24"/>
        <v>0</v>
      </c>
      <c r="AH106" s="38">
        <f t="shared" si="25"/>
        <v>0</v>
      </c>
      <c r="AI106">
        <f t="shared" si="26"/>
        <v>0</v>
      </c>
      <c r="AJ106">
        <f t="shared" si="27"/>
        <v>0</v>
      </c>
      <c r="AK106">
        <f t="shared" si="28"/>
        <v>0</v>
      </c>
    </row>
    <row r="107" spans="1:37" ht="12.75">
      <c r="A107" s="39">
        <v>2312300</v>
      </c>
      <c r="B107" s="40">
        <v>401</v>
      </c>
      <c r="C107" s="39" t="s">
        <v>234</v>
      </c>
      <c r="D107" s="39" t="s">
        <v>78</v>
      </c>
      <c r="E107" s="39" t="s">
        <v>51</v>
      </c>
      <c r="F107" s="41">
        <v>4543</v>
      </c>
      <c r="G107" s="42">
        <v>907</v>
      </c>
      <c r="H107" s="39">
        <v>2075633044</v>
      </c>
      <c r="I107" s="43">
        <v>7</v>
      </c>
      <c r="J107" s="43" t="s">
        <v>43</v>
      </c>
      <c r="K107" s="44" t="s">
        <v>44</v>
      </c>
      <c r="L107" s="45">
        <v>71.6</v>
      </c>
      <c r="M107" s="33" t="s">
        <v>44</v>
      </c>
      <c r="N107" s="46" t="s">
        <v>43</v>
      </c>
      <c r="O107" s="46" t="s">
        <v>235</v>
      </c>
      <c r="P107" s="47">
        <v>13.492063492063492</v>
      </c>
      <c r="Q107" s="43" t="str">
        <f>IF(P107&lt;20,"NO","YES")</f>
        <v>NO</v>
      </c>
      <c r="R107" s="43" t="s">
        <v>43</v>
      </c>
      <c r="S107" s="46" t="s">
        <v>45</v>
      </c>
      <c r="T107" s="45">
        <v>486</v>
      </c>
      <c r="U107" s="45">
        <v>355</v>
      </c>
      <c r="V107" s="45">
        <v>427</v>
      </c>
      <c r="W107" s="45">
        <v>4053</v>
      </c>
      <c r="X107" s="37">
        <f t="shared" si="15"/>
        <v>5321</v>
      </c>
      <c r="Y107" s="38">
        <f t="shared" si="16"/>
        <v>1</v>
      </c>
      <c r="Z107" s="38">
        <f t="shared" si="17"/>
        <v>1</v>
      </c>
      <c r="AA107" s="38" t="str">
        <f t="shared" si="18"/>
        <v>ELIGIBLE</v>
      </c>
      <c r="AB107" s="38" t="str">
        <f t="shared" si="19"/>
        <v>OKAY</v>
      </c>
      <c r="AC107" s="38">
        <f t="shared" si="20"/>
        <v>0</v>
      </c>
      <c r="AD107" s="38">
        <f t="shared" si="21"/>
        <v>1</v>
      </c>
      <c r="AE107" s="38">
        <f t="shared" si="22"/>
        <v>0</v>
      </c>
      <c r="AF107" s="38">
        <f t="shared" si="23"/>
        <v>0</v>
      </c>
      <c r="AG107" s="38">
        <f t="shared" si="24"/>
        <v>0</v>
      </c>
      <c r="AH107" s="38">
        <f t="shared" si="25"/>
        <v>0</v>
      </c>
      <c r="AI107">
        <f t="shared" si="26"/>
        <v>0</v>
      </c>
      <c r="AJ107">
        <f t="shared" si="27"/>
        <v>0</v>
      </c>
      <c r="AK107">
        <f t="shared" si="28"/>
        <v>0</v>
      </c>
    </row>
    <row r="108" spans="1:37" ht="12.75">
      <c r="A108" s="39">
        <v>2312360</v>
      </c>
      <c r="B108" s="40">
        <v>402</v>
      </c>
      <c r="C108" s="39" t="s">
        <v>236</v>
      </c>
      <c r="D108" s="39" t="s">
        <v>109</v>
      </c>
      <c r="E108" s="39" t="s">
        <v>110</v>
      </c>
      <c r="F108" s="41">
        <v>4538</v>
      </c>
      <c r="G108" s="42">
        <v>1834</v>
      </c>
      <c r="H108" s="39">
        <v>2076332874</v>
      </c>
      <c r="I108" s="43">
        <v>7</v>
      </c>
      <c r="J108" s="43" t="s">
        <v>43</v>
      </c>
      <c r="K108" s="44" t="s">
        <v>44</v>
      </c>
      <c r="L108" s="45">
        <v>31</v>
      </c>
      <c r="M108" s="33" t="s">
        <v>44</v>
      </c>
      <c r="N108" s="46" t="s">
        <v>43</v>
      </c>
      <c r="O108" s="46" t="s">
        <v>43</v>
      </c>
      <c r="P108" s="47">
        <v>15.909090909090908</v>
      </c>
      <c r="Q108" s="43" t="str">
        <f>IF(P108&lt;20,"NO","YES")</f>
        <v>NO</v>
      </c>
      <c r="R108" s="43" t="s">
        <v>43</v>
      </c>
      <c r="S108" s="46" t="s">
        <v>45</v>
      </c>
      <c r="T108" s="45">
        <v>186</v>
      </c>
      <c r="U108" s="45">
        <v>153</v>
      </c>
      <c r="V108" s="45">
        <v>184</v>
      </c>
      <c r="W108" s="45">
        <v>3143</v>
      </c>
      <c r="X108" s="37">
        <f t="shared" si="15"/>
        <v>3666</v>
      </c>
      <c r="Y108" s="38">
        <f t="shared" si="16"/>
        <v>1</v>
      </c>
      <c r="Z108" s="38">
        <f t="shared" si="17"/>
        <v>1</v>
      </c>
      <c r="AA108" s="38" t="str">
        <f t="shared" si="18"/>
        <v>ELIGIBLE</v>
      </c>
      <c r="AB108" s="38" t="str">
        <f t="shared" si="19"/>
        <v>OKAY</v>
      </c>
      <c r="AC108" s="38">
        <f t="shared" si="20"/>
        <v>0</v>
      </c>
      <c r="AD108" s="38">
        <f t="shared" si="21"/>
        <v>1</v>
      </c>
      <c r="AE108" s="38">
        <f t="shared" si="22"/>
        <v>0</v>
      </c>
      <c r="AF108" s="38">
        <f t="shared" si="23"/>
        <v>0</v>
      </c>
      <c r="AG108" s="38">
        <f t="shared" si="24"/>
        <v>0</v>
      </c>
      <c r="AH108" s="38">
        <f t="shared" si="25"/>
        <v>0</v>
      </c>
      <c r="AI108">
        <f t="shared" si="26"/>
        <v>0</v>
      </c>
      <c r="AJ108">
        <f t="shared" si="27"/>
        <v>0</v>
      </c>
      <c r="AK108">
        <f t="shared" si="28"/>
        <v>0</v>
      </c>
    </row>
    <row r="109" spans="1:37" ht="12.75">
      <c r="A109" s="39">
        <v>2312390</v>
      </c>
      <c r="B109" s="40">
        <v>405</v>
      </c>
      <c r="C109" s="39" t="s">
        <v>237</v>
      </c>
      <c r="D109" s="39" t="s">
        <v>69</v>
      </c>
      <c r="E109" s="39" t="s">
        <v>70</v>
      </c>
      <c r="F109" s="41">
        <v>4660</v>
      </c>
      <c r="G109" s="42">
        <v>60</v>
      </c>
      <c r="H109" s="39">
        <v>2072885049</v>
      </c>
      <c r="I109" s="43">
        <v>7</v>
      </c>
      <c r="J109" s="43" t="s">
        <v>43</v>
      </c>
      <c r="K109" s="44" t="s">
        <v>44</v>
      </c>
      <c r="L109" s="45">
        <v>214</v>
      </c>
      <c r="M109" s="44" t="s">
        <v>44</v>
      </c>
      <c r="N109" s="35" t="s">
        <v>43</v>
      </c>
      <c r="O109" s="46" t="s">
        <v>43</v>
      </c>
      <c r="P109" s="47">
        <v>15.789473684210526</v>
      </c>
      <c r="Q109" s="43" t="str">
        <f aca="true" t="shared" si="30" ref="Q109:Q125">IF(P109&lt;20,"NO","YES")</f>
        <v>NO</v>
      </c>
      <c r="R109" s="43" t="s">
        <v>43</v>
      </c>
      <c r="S109" s="46" t="s">
        <v>45</v>
      </c>
      <c r="T109" s="45">
        <v>1619</v>
      </c>
      <c r="U109" s="45">
        <v>1172</v>
      </c>
      <c r="V109" s="45">
        <v>1411</v>
      </c>
      <c r="W109" s="45">
        <v>10427</v>
      </c>
      <c r="X109" s="37">
        <f t="shared" si="15"/>
        <v>14629</v>
      </c>
      <c r="Y109" s="38">
        <f t="shared" si="16"/>
        <v>1</v>
      </c>
      <c r="Z109" s="38">
        <f t="shared" si="17"/>
        <v>1</v>
      </c>
      <c r="AA109" s="38" t="str">
        <f t="shared" si="18"/>
        <v>ELIGIBLE</v>
      </c>
      <c r="AB109" s="38" t="str">
        <f t="shared" si="19"/>
        <v>OKAY</v>
      </c>
      <c r="AC109" s="38">
        <f t="shared" si="20"/>
        <v>0</v>
      </c>
      <c r="AD109" s="38">
        <f t="shared" si="21"/>
        <v>1</v>
      </c>
      <c r="AE109" s="38">
        <f t="shared" si="22"/>
        <v>0</v>
      </c>
      <c r="AF109" s="38">
        <f t="shared" si="23"/>
        <v>0</v>
      </c>
      <c r="AG109" s="38">
        <f t="shared" si="24"/>
        <v>0</v>
      </c>
      <c r="AH109" s="38">
        <f t="shared" si="25"/>
        <v>0</v>
      </c>
      <c r="AI109">
        <f t="shared" si="26"/>
        <v>0</v>
      </c>
      <c r="AJ109">
        <f t="shared" si="27"/>
        <v>0</v>
      </c>
      <c r="AK109">
        <f t="shared" si="28"/>
        <v>0</v>
      </c>
    </row>
    <row r="110" spans="1:37" ht="12.75">
      <c r="A110" s="39">
        <v>2312410</v>
      </c>
      <c r="B110" s="40">
        <v>909</v>
      </c>
      <c r="C110" s="39" t="s">
        <v>238</v>
      </c>
      <c r="D110" s="39" t="s">
        <v>239</v>
      </c>
      <c r="E110" s="39" t="s">
        <v>240</v>
      </c>
      <c r="F110" s="41">
        <v>4747</v>
      </c>
      <c r="G110" s="42">
        <v>9713</v>
      </c>
      <c r="H110" s="39">
        <v>2077578223</v>
      </c>
      <c r="I110" s="43">
        <v>7</v>
      </c>
      <c r="J110" s="43" t="s">
        <v>43</v>
      </c>
      <c r="K110" s="44" t="s">
        <v>44</v>
      </c>
      <c r="L110" s="45">
        <v>415</v>
      </c>
      <c r="M110" s="33" t="s">
        <v>44</v>
      </c>
      <c r="N110" s="46" t="s">
        <v>43</v>
      </c>
      <c r="O110" s="46" t="s">
        <v>43</v>
      </c>
      <c r="P110" s="47">
        <v>17.813765182186234</v>
      </c>
      <c r="Q110" s="43" t="str">
        <f t="shared" si="30"/>
        <v>NO</v>
      </c>
      <c r="R110" s="43" t="s">
        <v>43</v>
      </c>
      <c r="S110" s="46" t="s">
        <v>45</v>
      </c>
      <c r="T110" s="45">
        <v>4523</v>
      </c>
      <c r="U110" s="45">
        <v>2148</v>
      </c>
      <c r="V110" s="45">
        <v>5119</v>
      </c>
      <c r="W110" s="45">
        <v>21834</v>
      </c>
      <c r="X110" s="37">
        <f t="shared" si="15"/>
        <v>33624</v>
      </c>
      <c r="Y110" s="38">
        <f t="shared" si="16"/>
        <v>1</v>
      </c>
      <c r="Z110" s="38">
        <f t="shared" si="17"/>
        <v>1</v>
      </c>
      <c r="AA110" s="38" t="str">
        <f t="shared" si="18"/>
        <v>ELIGIBLE</v>
      </c>
      <c r="AB110" s="38" t="str">
        <f t="shared" si="19"/>
        <v>OKAY</v>
      </c>
      <c r="AC110" s="38">
        <f t="shared" si="20"/>
        <v>0</v>
      </c>
      <c r="AD110" s="38">
        <f t="shared" si="21"/>
        <v>1</v>
      </c>
      <c r="AE110" s="38">
        <f t="shared" si="22"/>
        <v>0</v>
      </c>
      <c r="AF110" s="38">
        <f t="shared" si="23"/>
        <v>0</v>
      </c>
      <c r="AG110" s="38">
        <f t="shared" si="24"/>
        <v>0</v>
      </c>
      <c r="AH110" s="38">
        <f t="shared" si="25"/>
        <v>0</v>
      </c>
      <c r="AI110">
        <f t="shared" si="26"/>
        <v>0</v>
      </c>
      <c r="AJ110">
        <f t="shared" si="27"/>
        <v>0</v>
      </c>
      <c r="AK110">
        <f t="shared" si="28"/>
        <v>0</v>
      </c>
    </row>
    <row r="111" spans="1:37" ht="12.75">
      <c r="A111" s="39">
        <v>2312480</v>
      </c>
      <c r="B111" s="40">
        <v>411</v>
      </c>
      <c r="C111" s="39" t="s">
        <v>241</v>
      </c>
      <c r="D111" s="39" t="s">
        <v>112</v>
      </c>
      <c r="E111" s="39" t="s">
        <v>113</v>
      </c>
      <c r="F111" s="41">
        <v>4664</v>
      </c>
      <c r="G111" s="42">
        <v>9706</v>
      </c>
      <c r="H111" s="39">
        <v>2074223522</v>
      </c>
      <c r="I111" s="43">
        <v>7</v>
      </c>
      <c r="J111" s="43" t="s">
        <v>43</v>
      </c>
      <c r="K111" s="44" t="s">
        <v>44</v>
      </c>
      <c r="L111" s="45">
        <v>96</v>
      </c>
      <c r="M111" s="44" t="s">
        <v>44</v>
      </c>
      <c r="N111" s="35" t="s">
        <v>43</v>
      </c>
      <c r="O111" s="46" t="s">
        <v>43</v>
      </c>
      <c r="P111" s="47">
        <v>35.32934131736527</v>
      </c>
      <c r="Q111" s="43" t="str">
        <f t="shared" si="30"/>
        <v>YES</v>
      </c>
      <c r="R111" s="43" t="s">
        <v>43</v>
      </c>
      <c r="S111" s="46" t="s">
        <v>45</v>
      </c>
      <c r="T111" s="45">
        <v>1631</v>
      </c>
      <c r="U111" s="45">
        <v>665</v>
      </c>
      <c r="V111" s="45">
        <v>1826</v>
      </c>
      <c r="W111" s="45">
        <v>13273</v>
      </c>
      <c r="X111" s="37">
        <f t="shared" si="15"/>
        <v>17395</v>
      </c>
      <c r="Y111" s="38">
        <f t="shared" si="16"/>
        <v>1</v>
      </c>
      <c r="Z111" s="38">
        <f t="shared" si="17"/>
        <v>1</v>
      </c>
      <c r="AA111" s="38" t="str">
        <f t="shared" si="18"/>
        <v>ELIGIBLE</v>
      </c>
      <c r="AB111" s="38" t="str">
        <f t="shared" si="19"/>
        <v>OKAY</v>
      </c>
      <c r="AC111" s="38">
        <f t="shared" si="20"/>
        <v>1</v>
      </c>
      <c r="AD111" s="38">
        <f t="shared" si="21"/>
        <v>1</v>
      </c>
      <c r="AE111" s="38" t="str">
        <f t="shared" si="22"/>
        <v>CHECK</v>
      </c>
      <c r="AF111" s="38" t="str">
        <f t="shared" si="23"/>
        <v>SRSA</v>
      </c>
      <c r="AG111" s="38">
        <f t="shared" si="24"/>
        <v>0</v>
      </c>
      <c r="AH111" s="38">
        <f t="shared" si="25"/>
        <v>0</v>
      </c>
      <c r="AI111">
        <f t="shared" si="26"/>
        <v>0</v>
      </c>
      <c r="AJ111">
        <f t="shared" si="27"/>
        <v>0</v>
      </c>
      <c r="AK111">
        <f t="shared" si="28"/>
        <v>0</v>
      </c>
    </row>
    <row r="112" spans="1:37" ht="12.75">
      <c r="A112" s="39">
        <v>2312510</v>
      </c>
      <c r="B112" s="40">
        <v>412</v>
      </c>
      <c r="C112" s="39" t="s">
        <v>242</v>
      </c>
      <c r="D112" s="39" t="s">
        <v>151</v>
      </c>
      <c r="E112" s="39" t="s">
        <v>152</v>
      </c>
      <c r="F112" s="41">
        <v>4736</v>
      </c>
      <c r="G112" s="42">
        <v>9524</v>
      </c>
      <c r="H112" s="39">
        <v>2074988436</v>
      </c>
      <c r="I112" s="43">
        <v>7</v>
      </c>
      <c r="J112" s="43" t="s">
        <v>43</v>
      </c>
      <c r="K112" s="44" t="s">
        <v>44</v>
      </c>
      <c r="L112" s="45">
        <v>30.68</v>
      </c>
      <c r="M112" s="33" t="s">
        <v>44</v>
      </c>
      <c r="N112" s="46" t="s">
        <v>43</v>
      </c>
      <c r="O112" s="46" t="s">
        <v>43</v>
      </c>
      <c r="P112" s="47">
        <v>23.076923076923077</v>
      </c>
      <c r="Q112" s="43" t="str">
        <f t="shared" si="30"/>
        <v>YES</v>
      </c>
      <c r="R112" s="43" t="s">
        <v>43</v>
      </c>
      <c r="S112" s="46" t="s">
        <v>45</v>
      </c>
      <c r="T112" s="45">
        <v>297</v>
      </c>
      <c r="U112" s="45">
        <v>143</v>
      </c>
      <c r="V112" s="45">
        <v>336</v>
      </c>
      <c r="W112" s="45">
        <v>2083</v>
      </c>
      <c r="X112" s="37">
        <f t="shared" si="15"/>
        <v>2859</v>
      </c>
      <c r="Y112" s="38">
        <f t="shared" si="16"/>
        <v>1</v>
      </c>
      <c r="Z112" s="38">
        <f t="shared" si="17"/>
        <v>1</v>
      </c>
      <c r="AA112" s="38" t="str">
        <f t="shared" si="18"/>
        <v>ELIGIBLE</v>
      </c>
      <c r="AB112" s="38" t="str">
        <f t="shared" si="19"/>
        <v>OKAY</v>
      </c>
      <c r="AC112" s="38">
        <f t="shared" si="20"/>
        <v>1</v>
      </c>
      <c r="AD112" s="38">
        <f t="shared" si="21"/>
        <v>1</v>
      </c>
      <c r="AE112" s="38" t="str">
        <f t="shared" si="22"/>
        <v>CHECK</v>
      </c>
      <c r="AF112" s="38" t="str">
        <f t="shared" si="23"/>
        <v>SRSA</v>
      </c>
      <c r="AG112" s="38">
        <f t="shared" si="24"/>
        <v>0</v>
      </c>
      <c r="AH112" s="38">
        <f t="shared" si="25"/>
        <v>0</v>
      </c>
      <c r="AI112">
        <f t="shared" si="26"/>
        <v>0</v>
      </c>
      <c r="AJ112">
        <f t="shared" si="27"/>
        <v>0</v>
      </c>
      <c r="AK112">
        <f t="shared" si="28"/>
        <v>0</v>
      </c>
    </row>
    <row r="113" spans="1:37" ht="12.75">
      <c r="A113" s="39">
        <v>2312750</v>
      </c>
      <c r="B113" s="40">
        <v>420</v>
      </c>
      <c r="C113" s="39" t="s">
        <v>243</v>
      </c>
      <c r="D113" s="39" t="s">
        <v>125</v>
      </c>
      <c r="E113" s="39" t="s">
        <v>126</v>
      </c>
      <c r="F113" s="41">
        <v>4605</v>
      </c>
      <c r="G113" s="42">
        <v>9708</v>
      </c>
      <c r="H113" s="39">
        <v>2076677571</v>
      </c>
      <c r="I113" s="43">
        <v>7</v>
      </c>
      <c r="J113" s="43" t="s">
        <v>43</v>
      </c>
      <c r="K113" s="44" t="s">
        <v>44</v>
      </c>
      <c r="L113" s="45">
        <v>140</v>
      </c>
      <c r="M113" s="44" t="s">
        <v>44</v>
      </c>
      <c r="N113" s="35" t="s">
        <v>43</v>
      </c>
      <c r="O113" s="46" t="s">
        <v>43</v>
      </c>
      <c r="P113" s="47">
        <v>9.574468085106384</v>
      </c>
      <c r="Q113" s="43" t="str">
        <f t="shared" si="30"/>
        <v>NO</v>
      </c>
      <c r="R113" s="43" t="s">
        <v>43</v>
      </c>
      <c r="S113" s="46" t="s">
        <v>45</v>
      </c>
      <c r="T113" s="45">
        <v>1286</v>
      </c>
      <c r="U113" s="45">
        <v>719</v>
      </c>
      <c r="V113" s="45">
        <v>1475</v>
      </c>
      <c r="W113" s="45">
        <v>4772</v>
      </c>
      <c r="X113" s="37">
        <f t="shared" si="15"/>
        <v>8252</v>
      </c>
      <c r="Y113" s="38">
        <f t="shared" si="16"/>
        <v>1</v>
      </c>
      <c r="Z113" s="38">
        <f t="shared" si="17"/>
        <v>1</v>
      </c>
      <c r="AA113" s="38" t="str">
        <f t="shared" si="18"/>
        <v>ELIGIBLE</v>
      </c>
      <c r="AB113" s="38" t="str">
        <f t="shared" si="19"/>
        <v>OKAY</v>
      </c>
      <c r="AC113" s="38">
        <f t="shared" si="20"/>
        <v>0</v>
      </c>
      <c r="AD113" s="38">
        <f t="shared" si="21"/>
        <v>1</v>
      </c>
      <c r="AE113" s="38">
        <f t="shared" si="22"/>
        <v>0</v>
      </c>
      <c r="AF113" s="38">
        <f t="shared" si="23"/>
        <v>0</v>
      </c>
      <c r="AG113" s="38">
        <f t="shared" si="24"/>
        <v>0</v>
      </c>
      <c r="AH113" s="38">
        <f t="shared" si="25"/>
        <v>0</v>
      </c>
      <c r="AI113">
        <f t="shared" si="26"/>
        <v>0</v>
      </c>
      <c r="AJ113">
        <f t="shared" si="27"/>
        <v>0</v>
      </c>
      <c r="AK113">
        <f t="shared" si="28"/>
        <v>0</v>
      </c>
    </row>
    <row r="114" spans="1:37" ht="12.75">
      <c r="A114" s="39">
        <v>2312960</v>
      </c>
      <c r="B114" s="40">
        <v>430</v>
      </c>
      <c r="C114" s="39" t="s">
        <v>244</v>
      </c>
      <c r="D114" s="39" t="s">
        <v>69</v>
      </c>
      <c r="E114" s="39" t="s">
        <v>70</v>
      </c>
      <c r="F114" s="41">
        <v>4660</v>
      </c>
      <c r="G114" s="42">
        <v>60</v>
      </c>
      <c r="H114" s="39">
        <v>2072885049</v>
      </c>
      <c r="I114" s="43">
        <v>7</v>
      </c>
      <c r="J114" s="43" t="s">
        <v>43</v>
      </c>
      <c r="K114" s="44" t="s">
        <v>44</v>
      </c>
      <c r="L114" s="45">
        <v>169</v>
      </c>
      <c r="M114" s="44" t="s">
        <v>44</v>
      </c>
      <c r="N114" s="35" t="s">
        <v>43</v>
      </c>
      <c r="O114" s="46" t="s">
        <v>43</v>
      </c>
      <c r="P114" s="47">
        <v>18.543046357615893</v>
      </c>
      <c r="Q114" s="43" t="str">
        <f t="shared" si="30"/>
        <v>NO</v>
      </c>
      <c r="R114" s="43" t="s">
        <v>43</v>
      </c>
      <c r="S114" s="46" t="s">
        <v>45</v>
      </c>
      <c r="T114" s="45">
        <v>1356</v>
      </c>
      <c r="U114" s="45">
        <v>970</v>
      </c>
      <c r="V114" s="45">
        <v>1168</v>
      </c>
      <c r="W114" s="45">
        <v>7216</v>
      </c>
      <c r="X114" s="37">
        <f t="shared" si="15"/>
        <v>10710</v>
      </c>
      <c r="Y114" s="38">
        <f t="shared" si="16"/>
        <v>1</v>
      </c>
      <c r="Z114" s="38">
        <f t="shared" si="17"/>
        <v>1</v>
      </c>
      <c r="AA114" s="38" t="str">
        <f t="shared" si="18"/>
        <v>ELIGIBLE</v>
      </c>
      <c r="AB114" s="38" t="str">
        <f t="shared" si="19"/>
        <v>OKAY</v>
      </c>
      <c r="AC114" s="38">
        <f t="shared" si="20"/>
        <v>0</v>
      </c>
      <c r="AD114" s="38">
        <f t="shared" si="21"/>
        <v>1</v>
      </c>
      <c r="AE114" s="38">
        <f t="shared" si="22"/>
        <v>0</v>
      </c>
      <c r="AF114" s="38">
        <f t="shared" si="23"/>
        <v>0</v>
      </c>
      <c r="AG114" s="38">
        <f t="shared" si="24"/>
        <v>0</v>
      </c>
      <c r="AH114" s="38">
        <f t="shared" si="25"/>
        <v>0</v>
      </c>
      <c r="AI114">
        <f t="shared" si="26"/>
        <v>0</v>
      </c>
      <c r="AJ114">
        <f t="shared" si="27"/>
        <v>0</v>
      </c>
      <c r="AK114">
        <f t="shared" si="28"/>
        <v>0</v>
      </c>
    </row>
    <row r="115" spans="1:37" ht="12.75">
      <c r="A115" s="39">
        <v>2312980</v>
      </c>
      <c r="B115" s="40">
        <v>431</v>
      </c>
      <c r="C115" s="39" t="s">
        <v>245</v>
      </c>
      <c r="D115" s="39" t="s">
        <v>125</v>
      </c>
      <c r="E115" s="39" t="s">
        <v>126</v>
      </c>
      <c r="F115" s="41">
        <v>4605</v>
      </c>
      <c r="G115" s="42">
        <v>9708</v>
      </c>
      <c r="H115" s="39">
        <v>2076677571</v>
      </c>
      <c r="I115" s="43">
        <v>6</v>
      </c>
      <c r="J115" s="43" t="s">
        <v>45</v>
      </c>
      <c r="K115" s="44" t="s">
        <v>43</v>
      </c>
      <c r="L115" s="45">
        <v>146</v>
      </c>
      <c r="M115" s="44" t="s">
        <v>44</v>
      </c>
      <c r="N115" s="35" t="s">
        <v>43</v>
      </c>
      <c r="O115" s="46" t="s">
        <v>43</v>
      </c>
      <c r="P115" s="47">
        <v>6.862745098039216</v>
      </c>
      <c r="Q115" s="43" t="str">
        <f t="shared" si="30"/>
        <v>NO</v>
      </c>
      <c r="R115" s="43" t="s">
        <v>43</v>
      </c>
      <c r="S115" s="46" t="s">
        <v>45</v>
      </c>
      <c r="T115" s="45">
        <v>1210</v>
      </c>
      <c r="U115" s="45">
        <v>803</v>
      </c>
      <c r="V115" s="45">
        <v>966</v>
      </c>
      <c r="W115" s="45">
        <v>4052</v>
      </c>
      <c r="X115" s="37">
        <f t="shared" si="15"/>
        <v>7031</v>
      </c>
      <c r="Y115" s="38">
        <f t="shared" si="16"/>
        <v>1</v>
      </c>
      <c r="Z115" s="38">
        <f t="shared" si="17"/>
        <v>1</v>
      </c>
      <c r="AA115" s="38" t="str">
        <f t="shared" si="18"/>
        <v>ELIGIBLE</v>
      </c>
      <c r="AB115" s="38" t="str">
        <f t="shared" si="19"/>
        <v>OKAY</v>
      </c>
      <c r="AC115" s="38">
        <f t="shared" si="20"/>
        <v>0</v>
      </c>
      <c r="AD115" s="38">
        <f t="shared" si="21"/>
        <v>1</v>
      </c>
      <c r="AE115" s="38">
        <f t="shared" si="22"/>
        <v>0</v>
      </c>
      <c r="AF115" s="38">
        <f t="shared" si="23"/>
        <v>0</v>
      </c>
      <c r="AG115" s="38">
        <f t="shared" si="24"/>
        <v>0</v>
      </c>
      <c r="AH115" s="38">
        <f t="shared" si="25"/>
        <v>0</v>
      </c>
      <c r="AI115">
        <f t="shared" si="26"/>
        <v>0</v>
      </c>
      <c r="AJ115">
        <f t="shared" si="27"/>
        <v>0</v>
      </c>
      <c r="AK115">
        <f t="shared" si="28"/>
        <v>0</v>
      </c>
    </row>
    <row r="116" spans="1:37" ht="12.75">
      <c r="A116" s="39">
        <v>2313080</v>
      </c>
      <c r="B116" s="40">
        <v>438</v>
      </c>
      <c r="C116" s="39" t="s">
        <v>246</v>
      </c>
      <c r="D116" s="39" t="s">
        <v>106</v>
      </c>
      <c r="E116" s="39" t="s">
        <v>107</v>
      </c>
      <c r="F116" s="41">
        <v>4424</v>
      </c>
      <c r="G116" s="42">
        <v>9716</v>
      </c>
      <c r="H116" s="39">
        <v>2074482882</v>
      </c>
      <c r="I116" s="43">
        <v>7</v>
      </c>
      <c r="J116" s="43" t="s">
        <v>43</v>
      </c>
      <c r="K116" s="44" t="s">
        <v>44</v>
      </c>
      <c r="L116" s="45">
        <v>12.5</v>
      </c>
      <c r="M116" s="44" t="s">
        <v>44</v>
      </c>
      <c r="N116" s="35" t="s">
        <v>43</v>
      </c>
      <c r="O116" s="46" t="s">
        <v>43</v>
      </c>
      <c r="P116" s="47">
        <v>36.11111111111111</v>
      </c>
      <c r="Q116" s="43" t="str">
        <f t="shared" si="30"/>
        <v>YES</v>
      </c>
      <c r="R116" s="43" t="s">
        <v>43</v>
      </c>
      <c r="S116" s="46" t="s">
        <v>45</v>
      </c>
      <c r="T116" s="45">
        <v>253</v>
      </c>
      <c r="U116" s="45">
        <v>89</v>
      </c>
      <c r="V116" s="45">
        <v>281</v>
      </c>
      <c r="W116" s="45">
        <v>2844</v>
      </c>
      <c r="X116" s="37">
        <f t="shared" si="15"/>
        <v>3467</v>
      </c>
      <c r="Y116" s="38">
        <f t="shared" si="16"/>
        <v>1</v>
      </c>
      <c r="Z116" s="38">
        <f t="shared" si="17"/>
        <v>1</v>
      </c>
      <c r="AA116" s="38" t="str">
        <f t="shared" si="18"/>
        <v>ELIGIBLE</v>
      </c>
      <c r="AB116" s="38" t="str">
        <f t="shared" si="19"/>
        <v>OKAY</v>
      </c>
      <c r="AC116" s="38">
        <f t="shared" si="20"/>
        <v>1</v>
      </c>
      <c r="AD116" s="38">
        <f t="shared" si="21"/>
        <v>1</v>
      </c>
      <c r="AE116" s="38" t="str">
        <f t="shared" si="22"/>
        <v>CHECK</v>
      </c>
      <c r="AF116" s="38" t="str">
        <f t="shared" si="23"/>
        <v>SRSA</v>
      </c>
      <c r="AG116" s="38">
        <f t="shared" si="24"/>
        <v>0</v>
      </c>
      <c r="AH116" s="38">
        <f t="shared" si="25"/>
        <v>0</v>
      </c>
      <c r="AI116">
        <f t="shared" si="26"/>
        <v>0</v>
      </c>
      <c r="AJ116">
        <f t="shared" si="27"/>
        <v>0</v>
      </c>
      <c r="AK116">
        <f t="shared" si="28"/>
        <v>0</v>
      </c>
    </row>
    <row r="117" spans="1:37" ht="12.75">
      <c r="A117" s="39">
        <v>2313230</v>
      </c>
      <c r="B117" s="40">
        <v>448</v>
      </c>
      <c r="C117" s="39" t="s">
        <v>247</v>
      </c>
      <c r="D117" s="39" t="s">
        <v>248</v>
      </c>
      <c r="E117" s="39" t="s">
        <v>249</v>
      </c>
      <c r="F117" s="41">
        <v>4280</v>
      </c>
      <c r="G117" s="42">
        <v>220</v>
      </c>
      <c r="H117" s="39">
        <v>2073754273</v>
      </c>
      <c r="I117" s="43">
        <v>4</v>
      </c>
      <c r="J117" s="43" t="s">
        <v>45</v>
      </c>
      <c r="K117" s="44" t="s">
        <v>43</v>
      </c>
      <c r="L117" s="45">
        <v>165</v>
      </c>
      <c r="M117" s="44" t="s">
        <v>44</v>
      </c>
      <c r="N117" s="35" t="s">
        <v>43</v>
      </c>
      <c r="O117" s="46" t="s">
        <v>43</v>
      </c>
      <c r="P117" s="47">
        <v>6.532663316582915</v>
      </c>
      <c r="Q117" s="43" t="str">
        <f t="shared" si="30"/>
        <v>NO</v>
      </c>
      <c r="R117" s="43" t="s">
        <v>45</v>
      </c>
      <c r="S117" s="46" t="s">
        <v>45</v>
      </c>
      <c r="T117" s="45">
        <v>1453</v>
      </c>
      <c r="U117" s="45">
        <v>852</v>
      </c>
      <c r="V117" s="45">
        <v>1673</v>
      </c>
      <c r="W117" s="45">
        <v>3912</v>
      </c>
      <c r="X117" s="37">
        <f t="shared" si="15"/>
        <v>7890</v>
      </c>
      <c r="Y117" s="38">
        <f t="shared" si="16"/>
        <v>1</v>
      </c>
      <c r="Z117" s="38">
        <f t="shared" si="17"/>
        <v>1</v>
      </c>
      <c r="AA117" s="38" t="str">
        <f t="shared" si="18"/>
        <v>ELIGIBLE</v>
      </c>
      <c r="AB117" s="38" t="str">
        <f t="shared" si="19"/>
        <v>OKAY</v>
      </c>
      <c r="AC117" s="38">
        <f t="shared" si="20"/>
        <v>0</v>
      </c>
      <c r="AD117" s="38">
        <f t="shared" si="21"/>
        <v>0</v>
      </c>
      <c r="AE117" s="38">
        <f t="shared" si="22"/>
        <v>0</v>
      </c>
      <c r="AF117" s="38">
        <f t="shared" si="23"/>
        <v>0</v>
      </c>
      <c r="AG117" s="38">
        <f t="shared" si="24"/>
        <v>0</v>
      </c>
      <c r="AH117" s="38">
        <f t="shared" si="25"/>
        <v>0</v>
      </c>
      <c r="AI117">
        <f t="shared" si="26"/>
        <v>0</v>
      </c>
      <c r="AJ117">
        <f t="shared" si="27"/>
        <v>0</v>
      </c>
      <c r="AK117">
        <f t="shared" si="28"/>
        <v>0</v>
      </c>
    </row>
    <row r="118" spans="1:37" ht="12.75">
      <c r="A118" s="39">
        <v>2313380</v>
      </c>
      <c r="B118" s="40">
        <v>457</v>
      </c>
      <c r="C118" s="39" t="s">
        <v>250</v>
      </c>
      <c r="D118" s="39" t="s">
        <v>141</v>
      </c>
      <c r="E118" s="39" t="s">
        <v>142</v>
      </c>
      <c r="F118" s="41">
        <v>4355</v>
      </c>
      <c r="G118" s="42">
        <v>87</v>
      </c>
      <c r="H118" s="39">
        <v>2076853336</v>
      </c>
      <c r="I118" s="43">
        <v>7</v>
      </c>
      <c r="J118" s="43" t="s">
        <v>43</v>
      </c>
      <c r="K118" s="44" t="s">
        <v>44</v>
      </c>
      <c r="L118" s="45">
        <v>71.4</v>
      </c>
      <c r="M118" s="44" t="s">
        <v>44</v>
      </c>
      <c r="N118" s="35" t="s">
        <v>43</v>
      </c>
      <c r="O118" s="46" t="s">
        <v>43</v>
      </c>
      <c r="P118" s="47">
        <v>10.9375</v>
      </c>
      <c r="Q118" s="43" t="str">
        <f t="shared" si="30"/>
        <v>NO</v>
      </c>
      <c r="R118" s="43" t="s">
        <v>43</v>
      </c>
      <c r="S118" s="46" t="s">
        <v>45</v>
      </c>
      <c r="T118" s="45">
        <v>738</v>
      </c>
      <c r="U118" s="45">
        <v>537</v>
      </c>
      <c r="V118" s="45">
        <v>646</v>
      </c>
      <c r="W118" s="45">
        <v>3680</v>
      </c>
      <c r="X118" s="37">
        <f t="shared" si="15"/>
        <v>5601</v>
      </c>
      <c r="Y118" s="38">
        <f t="shared" si="16"/>
        <v>1</v>
      </c>
      <c r="Z118" s="38">
        <f t="shared" si="17"/>
        <v>1</v>
      </c>
      <c r="AA118" s="38" t="str">
        <f t="shared" si="18"/>
        <v>ELIGIBLE</v>
      </c>
      <c r="AB118" s="38" t="str">
        <f t="shared" si="19"/>
        <v>OKAY</v>
      </c>
      <c r="AC118" s="38">
        <f t="shared" si="20"/>
        <v>0</v>
      </c>
      <c r="AD118" s="38">
        <f t="shared" si="21"/>
        <v>1</v>
      </c>
      <c r="AE118" s="38">
        <f t="shared" si="22"/>
        <v>0</v>
      </c>
      <c r="AF118" s="38">
        <f t="shared" si="23"/>
        <v>0</v>
      </c>
      <c r="AG118" s="38">
        <f t="shared" si="24"/>
        <v>0</v>
      </c>
      <c r="AH118" s="38">
        <f t="shared" si="25"/>
        <v>0</v>
      </c>
      <c r="AI118">
        <f t="shared" si="26"/>
        <v>0</v>
      </c>
      <c r="AJ118">
        <f t="shared" si="27"/>
        <v>0</v>
      </c>
      <c r="AK118">
        <f t="shared" si="28"/>
        <v>0</v>
      </c>
    </row>
    <row r="119" spans="1:37" ht="12.75">
      <c r="A119" s="39">
        <v>2313500</v>
      </c>
      <c r="B119" s="40">
        <v>463</v>
      </c>
      <c r="C119" s="39" t="s">
        <v>251</v>
      </c>
      <c r="D119" s="39" t="s">
        <v>134</v>
      </c>
      <c r="E119" s="39" t="s">
        <v>135</v>
      </c>
      <c r="F119" s="41">
        <v>4654</v>
      </c>
      <c r="G119" s="42">
        <v>1205</v>
      </c>
      <c r="H119" s="39">
        <v>2074342630</v>
      </c>
      <c r="I119" s="43">
        <v>7</v>
      </c>
      <c r="J119" s="43" t="s">
        <v>43</v>
      </c>
      <c r="K119" s="44" t="s">
        <v>44</v>
      </c>
      <c r="L119" s="45">
        <v>14</v>
      </c>
      <c r="M119" s="33" t="s">
        <v>44</v>
      </c>
      <c r="N119" s="46" t="s">
        <v>43</v>
      </c>
      <c r="O119" s="46" t="s">
        <v>43</v>
      </c>
      <c r="P119" s="47">
        <v>54.83870967741935</v>
      </c>
      <c r="Q119" s="43" t="str">
        <f t="shared" si="30"/>
        <v>YES</v>
      </c>
      <c r="R119" s="43" t="s">
        <v>43</v>
      </c>
      <c r="S119" s="46" t="s">
        <v>45</v>
      </c>
      <c r="T119" s="45">
        <v>159</v>
      </c>
      <c r="U119" s="45">
        <v>69</v>
      </c>
      <c r="V119" s="45">
        <v>180</v>
      </c>
      <c r="W119" s="45">
        <v>3653</v>
      </c>
      <c r="X119" s="37">
        <f t="shared" si="15"/>
        <v>4061</v>
      </c>
      <c r="Y119" s="38">
        <f t="shared" si="16"/>
        <v>1</v>
      </c>
      <c r="Z119" s="38">
        <f t="shared" si="17"/>
        <v>1</v>
      </c>
      <c r="AA119" s="38" t="str">
        <f t="shared" si="18"/>
        <v>ELIGIBLE</v>
      </c>
      <c r="AB119" s="38" t="str">
        <f t="shared" si="19"/>
        <v>OKAY</v>
      </c>
      <c r="AC119" s="38">
        <f t="shared" si="20"/>
        <v>1</v>
      </c>
      <c r="AD119" s="38">
        <f t="shared" si="21"/>
        <v>1</v>
      </c>
      <c r="AE119" s="38" t="str">
        <f t="shared" si="22"/>
        <v>CHECK</v>
      </c>
      <c r="AF119" s="38" t="str">
        <f t="shared" si="23"/>
        <v>SRSA</v>
      </c>
      <c r="AG119" s="38">
        <f t="shared" si="24"/>
        <v>0</v>
      </c>
      <c r="AH119" s="38">
        <f t="shared" si="25"/>
        <v>0</v>
      </c>
      <c r="AI119">
        <f t="shared" si="26"/>
        <v>0</v>
      </c>
      <c r="AJ119">
        <f t="shared" si="27"/>
        <v>0</v>
      </c>
      <c r="AK119">
        <f t="shared" si="28"/>
        <v>0</v>
      </c>
    </row>
    <row r="120" spans="1:37" ht="12.75">
      <c r="A120" s="39">
        <v>2313530</v>
      </c>
      <c r="B120" s="40">
        <v>464</v>
      </c>
      <c r="C120" s="39" t="s">
        <v>116</v>
      </c>
      <c r="D120" s="39" t="s">
        <v>115</v>
      </c>
      <c r="E120" s="39" t="s">
        <v>116</v>
      </c>
      <c r="F120" s="41">
        <v>4530</v>
      </c>
      <c r="G120" s="42">
        <v>9801</v>
      </c>
      <c r="H120" s="39">
        <v>2074431113</v>
      </c>
      <c r="I120" s="43">
        <v>7</v>
      </c>
      <c r="J120" s="43" t="s">
        <v>43</v>
      </c>
      <c r="K120" s="44" t="s">
        <v>44</v>
      </c>
      <c r="L120" s="45">
        <v>139</v>
      </c>
      <c r="M120" s="33" t="s">
        <v>44</v>
      </c>
      <c r="N120" s="46" t="s">
        <v>43</v>
      </c>
      <c r="O120" s="46" t="s">
        <v>43</v>
      </c>
      <c r="P120" s="47">
        <v>5.7507987220447285</v>
      </c>
      <c r="Q120" s="43" t="str">
        <f t="shared" si="30"/>
        <v>NO</v>
      </c>
      <c r="R120" s="43" t="s">
        <v>43</v>
      </c>
      <c r="S120" s="46" t="s">
        <v>45</v>
      </c>
      <c r="T120" s="45">
        <v>1001</v>
      </c>
      <c r="U120" s="45">
        <v>759</v>
      </c>
      <c r="V120" s="45">
        <v>913</v>
      </c>
      <c r="W120" s="45">
        <v>4827</v>
      </c>
      <c r="X120" s="37">
        <f t="shared" si="15"/>
        <v>7500</v>
      </c>
      <c r="Y120" s="38">
        <f t="shared" si="16"/>
        <v>1</v>
      </c>
      <c r="Z120" s="38">
        <f t="shared" si="17"/>
        <v>1</v>
      </c>
      <c r="AA120" s="38" t="str">
        <f t="shared" si="18"/>
        <v>ELIGIBLE</v>
      </c>
      <c r="AB120" s="38" t="str">
        <f t="shared" si="19"/>
        <v>OKAY</v>
      </c>
      <c r="AC120" s="38">
        <f t="shared" si="20"/>
        <v>0</v>
      </c>
      <c r="AD120" s="38">
        <f t="shared" si="21"/>
        <v>1</v>
      </c>
      <c r="AE120" s="38">
        <f t="shared" si="22"/>
        <v>0</v>
      </c>
      <c r="AF120" s="38">
        <f t="shared" si="23"/>
        <v>0</v>
      </c>
      <c r="AG120" s="38">
        <f t="shared" si="24"/>
        <v>0</v>
      </c>
      <c r="AH120" s="38">
        <f t="shared" si="25"/>
        <v>0</v>
      </c>
      <c r="AI120">
        <f t="shared" si="26"/>
        <v>0</v>
      </c>
      <c r="AJ120">
        <f t="shared" si="27"/>
        <v>0</v>
      </c>
      <c r="AK120">
        <f t="shared" si="28"/>
        <v>0</v>
      </c>
    </row>
    <row r="121" spans="1:37" ht="12.75">
      <c r="A121" s="39">
        <v>2313650</v>
      </c>
      <c r="B121" s="40">
        <v>473</v>
      </c>
      <c r="C121" s="39" t="s">
        <v>92</v>
      </c>
      <c r="D121" s="39" t="s">
        <v>91</v>
      </c>
      <c r="E121" s="39" t="s">
        <v>92</v>
      </c>
      <c r="F121" s="41">
        <v>4353</v>
      </c>
      <c r="G121" s="42">
        <v>3232</v>
      </c>
      <c r="H121" s="39">
        <v>2075493261</v>
      </c>
      <c r="I121" s="43">
        <v>7</v>
      </c>
      <c r="J121" s="43" t="s">
        <v>43</v>
      </c>
      <c r="K121" s="44" t="s">
        <v>44</v>
      </c>
      <c r="L121" s="45">
        <v>254</v>
      </c>
      <c r="M121" s="44" t="s">
        <v>44</v>
      </c>
      <c r="N121" s="35" t="s">
        <v>43</v>
      </c>
      <c r="O121" s="46" t="s">
        <v>43</v>
      </c>
      <c r="P121" s="47">
        <v>12.114537444933921</v>
      </c>
      <c r="Q121" s="43" t="str">
        <f t="shared" si="30"/>
        <v>NO</v>
      </c>
      <c r="R121" s="43" t="s">
        <v>43</v>
      </c>
      <c r="S121" s="46" t="s">
        <v>45</v>
      </c>
      <c r="T121" s="45">
        <v>2293</v>
      </c>
      <c r="U121" s="45">
        <v>1389</v>
      </c>
      <c r="V121" s="45">
        <v>2649</v>
      </c>
      <c r="W121" s="45">
        <v>13451</v>
      </c>
      <c r="X121" s="37">
        <f t="shared" si="15"/>
        <v>19782</v>
      </c>
      <c r="Y121" s="38">
        <f t="shared" si="16"/>
        <v>1</v>
      </c>
      <c r="Z121" s="38">
        <f t="shared" si="17"/>
        <v>1</v>
      </c>
      <c r="AA121" s="38" t="str">
        <f t="shared" si="18"/>
        <v>ELIGIBLE</v>
      </c>
      <c r="AB121" s="38" t="str">
        <f t="shared" si="19"/>
        <v>OKAY</v>
      </c>
      <c r="AC121" s="38">
        <f t="shared" si="20"/>
        <v>0</v>
      </c>
      <c r="AD121" s="38">
        <f t="shared" si="21"/>
        <v>1</v>
      </c>
      <c r="AE121" s="38">
        <f t="shared" si="22"/>
        <v>0</v>
      </c>
      <c r="AF121" s="38">
        <f t="shared" si="23"/>
        <v>0</v>
      </c>
      <c r="AG121" s="38">
        <f t="shared" si="24"/>
        <v>0</v>
      </c>
      <c r="AH121" s="38">
        <f t="shared" si="25"/>
        <v>0</v>
      </c>
      <c r="AI121">
        <f t="shared" si="26"/>
        <v>0</v>
      </c>
      <c r="AJ121">
        <f t="shared" si="27"/>
        <v>0</v>
      </c>
      <c r="AK121">
        <f t="shared" si="28"/>
        <v>0</v>
      </c>
    </row>
    <row r="122" spans="1:37" ht="12.75">
      <c r="A122" s="39">
        <v>2313830</v>
      </c>
      <c r="B122" s="40">
        <v>479</v>
      </c>
      <c r="C122" s="39" t="s">
        <v>252</v>
      </c>
      <c r="D122" s="39" t="s">
        <v>91</v>
      </c>
      <c r="E122" s="39" t="s">
        <v>92</v>
      </c>
      <c r="F122" s="41">
        <v>4353</v>
      </c>
      <c r="G122" s="42">
        <v>3232</v>
      </c>
      <c r="H122" s="39">
        <v>2075493261</v>
      </c>
      <c r="I122" s="43">
        <v>7</v>
      </c>
      <c r="J122" s="43" t="s">
        <v>43</v>
      </c>
      <c r="K122" s="44" t="s">
        <v>44</v>
      </c>
      <c r="L122" s="45">
        <v>200</v>
      </c>
      <c r="M122" s="44" t="s">
        <v>44</v>
      </c>
      <c r="N122" s="35" t="s">
        <v>43</v>
      </c>
      <c r="O122" s="46" t="s">
        <v>43</v>
      </c>
      <c r="P122" s="47">
        <v>11.868686868686869</v>
      </c>
      <c r="Q122" s="43" t="str">
        <f t="shared" si="30"/>
        <v>NO</v>
      </c>
      <c r="R122" s="43" t="s">
        <v>43</v>
      </c>
      <c r="S122" s="46" t="s">
        <v>45</v>
      </c>
      <c r="T122" s="45">
        <v>2126</v>
      </c>
      <c r="U122" s="45">
        <v>1379</v>
      </c>
      <c r="V122" s="45">
        <v>1660</v>
      </c>
      <c r="W122" s="45">
        <v>11763</v>
      </c>
      <c r="X122" s="37">
        <f t="shared" si="15"/>
        <v>16928</v>
      </c>
      <c r="Y122" s="38">
        <f t="shared" si="16"/>
        <v>1</v>
      </c>
      <c r="Z122" s="38">
        <f t="shared" si="17"/>
        <v>1</v>
      </c>
      <c r="AA122" s="38" t="str">
        <f t="shared" si="18"/>
        <v>ELIGIBLE</v>
      </c>
      <c r="AB122" s="38" t="str">
        <f t="shared" si="19"/>
        <v>OKAY</v>
      </c>
      <c r="AC122" s="38">
        <f t="shared" si="20"/>
        <v>0</v>
      </c>
      <c r="AD122" s="38">
        <f t="shared" si="21"/>
        <v>1</v>
      </c>
      <c r="AE122" s="38">
        <f t="shared" si="22"/>
        <v>0</v>
      </c>
      <c r="AF122" s="38">
        <f t="shared" si="23"/>
        <v>0</v>
      </c>
      <c r="AG122" s="38">
        <f t="shared" si="24"/>
        <v>0</v>
      </c>
      <c r="AH122" s="38">
        <f t="shared" si="25"/>
        <v>0</v>
      </c>
      <c r="AI122">
        <f t="shared" si="26"/>
        <v>0</v>
      </c>
      <c r="AJ122">
        <f t="shared" si="27"/>
        <v>0</v>
      </c>
      <c r="AK122">
        <f t="shared" si="28"/>
        <v>0</v>
      </c>
    </row>
    <row r="123" spans="1:37" ht="12.75">
      <c r="A123" s="39">
        <v>2313890</v>
      </c>
      <c r="B123" s="40">
        <v>482</v>
      </c>
      <c r="C123" s="39" t="s">
        <v>253</v>
      </c>
      <c r="D123" s="39" t="s">
        <v>112</v>
      </c>
      <c r="E123" s="39" t="s">
        <v>113</v>
      </c>
      <c r="F123" s="41">
        <v>4664</v>
      </c>
      <c r="G123" s="42">
        <v>9706</v>
      </c>
      <c r="H123" s="39">
        <v>2074223522</v>
      </c>
      <c r="I123" s="43">
        <v>7</v>
      </c>
      <c r="J123" s="43" t="s">
        <v>43</v>
      </c>
      <c r="K123" s="44" t="s">
        <v>44</v>
      </c>
      <c r="L123" s="45">
        <v>67</v>
      </c>
      <c r="M123" s="44" t="s">
        <v>44</v>
      </c>
      <c r="N123" s="35" t="s">
        <v>43</v>
      </c>
      <c r="O123" s="46" t="s">
        <v>43</v>
      </c>
      <c r="P123" s="47">
        <v>12.365591397849462</v>
      </c>
      <c r="Q123" s="43" t="str">
        <f t="shared" si="30"/>
        <v>NO</v>
      </c>
      <c r="R123" s="43" t="s">
        <v>43</v>
      </c>
      <c r="S123" s="46" t="s">
        <v>45</v>
      </c>
      <c r="T123" s="45">
        <v>938</v>
      </c>
      <c r="U123" s="45">
        <v>552</v>
      </c>
      <c r="V123" s="45">
        <v>1080</v>
      </c>
      <c r="W123" s="45">
        <v>5584</v>
      </c>
      <c r="X123" s="37">
        <f t="shared" si="15"/>
        <v>8154</v>
      </c>
      <c r="Y123" s="38">
        <f t="shared" si="16"/>
        <v>1</v>
      </c>
      <c r="Z123" s="38">
        <f t="shared" si="17"/>
        <v>1</v>
      </c>
      <c r="AA123" s="38" t="str">
        <f t="shared" si="18"/>
        <v>ELIGIBLE</v>
      </c>
      <c r="AB123" s="38" t="str">
        <f t="shared" si="19"/>
        <v>OKAY</v>
      </c>
      <c r="AC123" s="38">
        <f t="shared" si="20"/>
        <v>0</v>
      </c>
      <c r="AD123" s="38">
        <f t="shared" si="21"/>
        <v>1</v>
      </c>
      <c r="AE123" s="38">
        <f t="shared" si="22"/>
        <v>0</v>
      </c>
      <c r="AF123" s="38">
        <f t="shared" si="23"/>
        <v>0</v>
      </c>
      <c r="AG123" s="38">
        <f t="shared" si="24"/>
        <v>0</v>
      </c>
      <c r="AH123" s="38">
        <f t="shared" si="25"/>
        <v>0</v>
      </c>
      <c r="AI123">
        <f t="shared" si="26"/>
        <v>0</v>
      </c>
      <c r="AJ123">
        <f t="shared" si="27"/>
        <v>0</v>
      </c>
      <c r="AK123">
        <f t="shared" si="28"/>
        <v>0</v>
      </c>
    </row>
    <row r="124" spans="1:37" ht="12.75">
      <c r="A124" s="39">
        <v>2314010</v>
      </c>
      <c r="B124" s="40">
        <v>487</v>
      </c>
      <c r="C124" s="39" t="s">
        <v>254</v>
      </c>
      <c r="D124" s="39" t="s">
        <v>151</v>
      </c>
      <c r="E124" s="39" t="s">
        <v>152</v>
      </c>
      <c r="F124" s="41">
        <v>4736</v>
      </c>
      <c r="G124" s="42">
        <v>9524</v>
      </c>
      <c r="H124" s="39">
        <v>2074988436</v>
      </c>
      <c r="I124" s="43">
        <v>7</v>
      </c>
      <c r="J124" s="43" t="s">
        <v>43</v>
      </c>
      <c r="K124" s="44" t="s">
        <v>44</v>
      </c>
      <c r="L124" s="45">
        <v>147</v>
      </c>
      <c r="M124" s="44" t="s">
        <v>44</v>
      </c>
      <c r="N124" s="35" t="s">
        <v>43</v>
      </c>
      <c r="O124" s="46" t="s">
        <v>43</v>
      </c>
      <c r="P124" s="47">
        <v>17.716535433070867</v>
      </c>
      <c r="Q124" s="43" t="str">
        <f t="shared" si="30"/>
        <v>NO</v>
      </c>
      <c r="R124" s="43" t="s">
        <v>43</v>
      </c>
      <c r="S124" s="46" t="s">
        <v>45</v>
      </c>
      <c r="T124" s="45">
        <v>1927</v>
      </c>
      <c r="U124" s="45">
        <v>921</v>
      </c>
      <c r="V124" s="45">
        <v>2182</v>
      </c>
      <c r="W124" s="45">
        <v>10703</v>
      </c>
      <c r="X124" s="37">
        <f t="shared" si="15"/>
        <v>15733</v>
      </c>
      <c r="Y124" s="38">
        <f t="shared" si="16"/>
        <v>1</v>
      </c>
      <c r="Z124" s="38">
        <f t="shared" si="17"/>
        <v>1</v>
      </c>
      <c r="AA124" s="38" t="str">
        <f t="shared" si="18"/>
        <v>ELIGIBLE</v>
      </c>
      <c r="AB124" s="38" t="str">
        <f t="shared" si="19"/>
        <v>OKAY</v>
      </c>
      <c r="AC124" s="38">
        <f t="shared" si="20"/>
        <v>0</v>
      </c>
      <c r="AD124" s="38">
        <f t="shared" si="21"/>
        <v>1</v>
      </c>
      <c r="AE124" s="38">
        <f t="shared" si="22"/>
        <v>0</v>
      </c>
      <c r="AF124" s="38">
        <f t="shared" si="23"/>
        <v>0</v>
      </c>
      <c r="AG124" s="38">
        <f t="shared" si="24"/>
        <v>0</v>
      </c>
      <c r="AH124" s="38">
        <f t="shared" si="25"/>
        <v>0</v>
      </c>
      <c r="AI124">
        <f t="shared" si="26"/>
        <v>0</v>
      </c>
      <c r="AJ124">
        <f t="shared" si="27"/>
        <v>0</v>
      </c>
      <c r="AK124">
        <f t="shared" si="28"/>
        <v>0</v>
      </c>
    </row>
    <row r="125" spans="1:37" ht="12.75">
      <c r="A125" s="39">
        <v>2314270</v>
      </c>
      <c r="B125" s="40">
        <v>562</v>
      </c>
      <c r="C125" s="39" t="s">
        <v>255</v>
      </c>
      <c r="D125" s="39" t="s">
        <v>256</v>
      </c>
      <c r="E125" s="39" t="s">
        <v>257</v>
      </c>
      <c r="F125" s="41">
        <v>4069</v>
      </c>
      <c r="G125" s="42" t="s">
        <v>258</v>
      </c>
      <c r="H125" s="39">
        <v>2076884832</v>
      </c>
      <c r="I125" s="43">
        <v>7</v>
      </c>
      <c r="J125" s="43" t="s">
        <v>43</v>
      </c>
      <c r="K125" s="44" t="s">
        <v>44</v>
      </c>
      <c r="L125" s="45">
        <v>150</v>
      </c>
      <c r="M125" s="44" t="s">
        <v>44</v>
      </c>
      <c r="N125" s="35" t="s">
        <v>43</v>
      </c>
      <c r="O125" s="46" t="s">
        <v>43</v>
      </c>
      <c r="P125" s="47">
        <v>9.057971014492754</v>
      </c>
      <c r="Q125" s="43" t="str">
        <f t="shared" si="30"/>
        <v>NO</v>
      </c>
      <c r="R125" s="43" t="s">
        <v>43</v>
      </c>
      <c r="S125" s="46" t="s">
        <v>45</v>
      </c>
      <c r="T125" s="45">
        <v>1042</v>
      </c>
      <c r="U125" s="45">
        <v>734</v>
      </c>
      <c r="V125" s="45">
        <v>883</v>
      </c>
      <c r="W125" s="45">
        <v>6257</v>
      </c>
      <c r="X125" s="37">
        <f t="shared" si="15"/>
        <v>8916</v>
      </c>
      <c r="Y125" s="38">
        <f t="shared" si="16"/>
        <v>1</v>
      </c>
      <c r="Z125" s="38">
        <f t="shared" si="17"/>
        <v>1</v>
      </c>
      <c r="AA125" s="38" t="str">
        <f t="shared" si="18"/>
        <v>ELIGIBLE</v>
      </c>
      <c r="AB125" s="38" t="str">
        <f t="shared" si="19"/>
        <v>OKAY</v>
      </c>
      <c r="AC125" s="38">
        <f t="shared" si="20"/>
        <v>0</v>
      </c>
      <c r="AD125" s="38">
        <f t="shared" si="21"/>
        <v>1</v>
      </c>
      <c r="AE125" s="38">
        <f t="shared" si="22"/>
        <v>0</v>
      </c>
      <c r="AF125" s="38">
        <f t="shared" si="23"/>
        <v>0</v>
      </c>
      <c r="AG125" s="38">
        <f t="shared" si="24"/>
        <v>0</v>
      </c>
      <c r="AH125" s="38">
        <f t="shared" si="25"/>
        <v>0</v>
      </c>
      <c r="AI125">
        <f t="shared" si="26"/>
        <v>0</v>
      </c>
      <c r="AJ125">
        <f t="shared" si="27"/>
        <v>0</v>
      </c>
      <c r="AK125">
        <f t="shared" si="28"/>
        <v>0</v>
      </c>
    </row>
    <row r="126" spans="1:37" ht="12.75">
      <c r="A126" s="39">
        <v>5900007</v>
      </c>
      <c r="B126" s="39">
        <v>793</v>
      </c>
      <c r="C126" s="39" t="s">
        <v>259</v>
      </c>
      <c r="D126" s="39"/>
      <c r="E126" s="39"/>
      <c r="F126" s="39"/>
      <c r="G126" s="42"/>
      <c r="H126" s="39"/>
      <c r="I126" s="43">
        <v>7</v>
      </c>
      <c r="J126" s="43" t="s">
        <v>43</v>
      </c>
      <c r="K126" s="49" t="s">
        <v>44</v>
      </c>
      <c r="L126" s="50">
        <v>120.3</v>
      </c>
      <c r="M126" s="51" t="s">
        <v>44</v>
      </c>
      <c r="N126" s="52" t="s">
        <v>43</v>
      </c>
      <c r="O126" s="52" t="s">
        <v>43</v>
      </c>
      <c r="P126" s="47"/>
      <c r="Q126" s="47"/>
      <c r="R126" s="43"/>
      <c r="S126" s="52" t="s">
        <v>45</v>
      </c>
      <c r="T126" s="50">
        <v>0</v>
      </c>
      <c r="U126" s="50">
        <v>0</v>
      </c>
      <c r="V126" s="50">
        <v>1781</v>
      </c>
      <c r="W126" s="50">
        <v>0</v>
      </c>
      <c r="X126" s="37">
        <f t="shared" si="15"/>
        <v>1781</v>
      </c>
      <c r="Y126" s="38">
        <f t="shared" si="16"/>
        <v>1</v>
      </c>
      <c r="Z126" s="38">
        <f t="shared" si="17"/>
        <v>1</v>
      </c>
      <c r="AA126" s="38" t="str">
        <f t="shared" si="18"/>
        <v>ELIGIBLE</v>
      </c>
      <c r="AB126" s="38" t="str">
        <f t="shared" si="19"/>
        <v>OKAY</v>
      </c>
      <c r="AC126" s="38">
        <f t="shared" si="20"/>
        <v>0</v>
      </c>
      <c r="AD126" s="38">
        <f t="shared" si="21"/>
        <v>0</v>
      </c>
      <c r="AE126" s="38">
        <f t="shared" si="22"/>
        <v>0</v>
      </c>
      <c r="AF126" s="38">
        <f t="shared" si="23"/>
        <v>0</v>
      </c>
      <c r="AG126" s="38">
        <f t="shared" si="24"/>
        <v>0</v>
      </c>
      <c r="AH126" s="38">
        <f t="shared" si="25"/>
        <v>0</v>
      </c>
      <c r="AI126">
        <f t="shared" si="26"/>
        <v>0</v>
      </c>
      <c r="AJ126">
        <f t="shared" si="27"/>
        <v>0</v>
      </c>
      <c r="AK126">
        <f t="shared" si="28"/>
        <v>0</v>
      </c>
    </row>
    <row r="127" spans="1:37" ht="12.75">
      <c r="A127" s="39">
        <v>5900007</v>
      </c>
      <c r="B127" s="39">
        <v>791</v>
      </c>
      <c r="C127" s="39" t="s">
        <v>260</v>
      </c>
      <c r="D127" s="39"/>
      <c r="E127" s="39"/>
      <c r="F127" s="39"/>
      <c r="G127" s="42"/>
      <c r="H127" s="39"/>
      <c r="I127" s="43">
        <v>7</v>
      </c>
      <c r="J127" s="43" t="s">
        <v>43</v>
      </c>
      <c r="K127" s="49" t="s">
        <v>44</v>
      </c>
      <c r="L127" s="50">
        <v>108.5</v>
      </c>
      <c r="M127" s="49" t="s">
        <v>44</v>
      </c>
      <c r="N127" s="53" t="s">
        <v>43</v>
      </c>
      <c r="O127" s="52" t="s">
        <v>43</v>
      </c>
      <c r="P127" s="47"/>
      <c r="Q127" s="47"/>
      <c r="R127" s="43"/>
      <c r="S127" s="52" t="s">
        <v>45</v>
      </c>
      <c r="T127" s="50">
        <v>0</v>
      </c>
      <c r="U127" s="50">
        <v>0</v>
      </c>
      <c r="V127" s="50">
        <v>1404</v>
      </c>
      <c r="W127" s="50">
        <v>0</v>
      </c>
      <c r="X127" s="37">
        <f t="shared" si="15"/>
        <v>1404</v>
      </c>
      <c r="Y127" s="38">
        <f t="shared" si="16"/>
        <v>1</v>
      </c>
      <c r="Z127" s="38">
        <f t="shared" si="17"/>
        <v>1</v>
      </c>
      <c r="AA127" s="38" t="str">
        <f t="shared" si="18"/>
        <v>ELIGIBLE</v>
      </c>
      <c r="AB127" s="38" t="str">
        <f t="shared" si="19"/>
        <v>OKAY</v>
      </c>
      <c r="AC127" s="38">
        <f t="shared" si="20"/>
        <v>0</v>
      </c>
      <c r="AD127" s="38">
        <f t="shared" si="21"/>
        <v>0</v>
      </c>
      <c r="AE127" s="38">
        <f t="shared" si="22"/>
        <v>0</v>
      </c>
      <c r="AF127" s="38">
        <f t="shared" si="23"/>
        <v>0</v>
      </c>
      <c r="AG127" s="38">
        <f t="shared" si="24"/>
        <v>0</v>
      </c>
      <c r="AH127" s="38">
        <f t="shared" si="25"/>
        <v>0</v>
      </c>
      <c r="AI127">
        <f t="shared" si="26"/>
        <v>0</v>
      </c>
      <c r="AJ127">
        <f t="shared" si="27"/>
        <v>0</v>
      </c>
      <c r="AK127">
        <f t="shared" si="28"/>
        <v>0</v>
      </c>
    </row>
    <row r="128" spans="1:37" ht="12.75">
      <c r="A128" s="39">
        <v>5900007</v>
      </c>
      <c r="B128" s="39">
        <v>792</v>
      </c>
      <c r="C128" s="39" t="s">
        <v>261</v>
      </c>
      <c r="D128" s="39"/>
      <c r="E128" s="39"/>
      <c r="F128" s="39"/>
      <c r="G128" s="42"/>
      <c r="H128" s="39"/>
      <c r="I128" s="43">
        <v>7</v>
      </c>
      <c r="J128" s="43" t="s">
        <v>43</v>
      </c>
      <c r="K128" s="49" t="s">
        <v>44</v>
      </c>
      <c r="L128" s="50">
        <v>137.5</v>
      </c>
      <c r="M128" s="51" t="s">
        <v>44</v>
      </c>
      <c r="N128" s="52" t="s">
        <v>43</v>
      </c>
      <c r="O128" s="52" t="s">
        <v>43</v>
      </c>
      <c r="P128" s="47"/>
      <c r="Q128" s="47"/>
      <c r="R128" s="43"/>
      <c r="S128" s="52" t="s">
        <v>45</v>
      </c>
      <c r="T128" s="50">
        <v>0</v>
      </c>
      <c r="U128" s="50">
        <v>0</v>
      </c>
      <c r="V128" s="50">
        <v>1799</v>
      </c>
      <c r="W128" s="50">
        <v>0</v>
      </c>
      <c r="X128" s="37">
        <f t="shared" si="15"/>
        <v>1799</v>
      </c>
      <c r="Y128" s="38">
        <f t="shared" si="16"/>
        <v>1</v>
      </c>
      <c r="Z128" s="38">
        <f t="shared" si="17"/>
        <v>1</v>
      </c>
      <c r="AA128" s="38" t="str">
        <f t="shared" si="18"/>
        <v>ELIGIBLE</v>
      </c>
      <c r="AB128" s="38" t="str">
        <f t="shared" si="19"/>
        <v>OKAY</v>
      </c>
      <c r="AC128" s="38">
        <f t="shared" si="20"/>
        <v>0</v>
      </c>
      <c r="AD128" s="38">
        <f t="shared" si="21"/>
        <v>0</v>
      </c>
      <c r="AE128" s="38">
        <f t="shared" si="22"/>
        <v>0</v>
      </c>
      <c r="AF128" s="38">
        <f t="shared" si="23"/>
        <v>0</v>
      </c>
      <c r="AG128" s="38">
        <f t="shared" si="24"/>
        <v>0</v>
      </c>
      <c r="AH128" s="38">
        <f t="shared" si="25"/>
        <v>0</v>
      </c>
      <c r="AI128">
        <f t="shared" si="26"/>
        <v>0</v>
      </c>
      <c r="AJ128">
        <f t="shared" si="27"/>
        <v>0</v>
      </c>
      <c r="AK128">
        <f t="shared" si="28"/>
        <v>0</v>
      </c>
    </row>
  </sheetData>
  <mergeCells count="1">
    <mergeCell ref="A3:X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Technology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Archived Information: Maine LEAs Eligible for SRSA 2002</dc:title>
  <dc:subject/>
  <dc:creator>dmoles</dc:creator>
  <cp:keywords/>
  <dc:description/>
  <cp:lastModifiedBy>Elaine Goheen</cp:lastModifiedBy>
  <dcterms:created xsi:type="dcterms:W3CDTF">2002-05-29T13:17:08Z</dcterms:created>
  <dcterms:modified xsi:type="dcterms:W3CDTF">2003-09-25T14:42:47Z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status">
    <vt:lpwstr>archived</vt:lpwstr>
  </property>
</Properties>
</file>