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2120" windowHeight="9090" activeTab="0"/>
  </bookViews>
  <sheets>
    <sheet name="Data" sheetId="1" r:id="rId1"/>
    <sheet name="Notes" sheetId="2" r:id="rId2"/>
  </sheets>
  <definedNames>
    <definedName name="TERMS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<sst xmlns="http://schemas.openxmlformats.org/spreadsheetml/2006/main" count="254" uniqueCount="52">
  <si>
    <t>$del</t>
  </si>
  <si>
    <t>Life years lost \1</t>
  </si>
  <si>
    <t xml:space="preserve">  Mortality cost \2</t>
  </si>
  <si>
    <t>Characteristics</t>
  </si>
  <si>
    <t>Heart disease</t>
  </si>
  <si>
    <t>Cancer</t>
  </si>
  <si>
    <t>Cerebrovascular diseases</t>
  </si>
  <si>
    <t>Accidents and adverse effects</t>
  </si>
  <si>
    <t>Other</t>
  </si>
  <si>
    <t xml:space="preserve">   Male</t>
  </si>
  <si>
    <t xml:space="preserve">   Female</t>
  </si>
  <si>
    <t>&lt;lp;3q&gt;Heart disease</t>
  </si>
  <si>
    <t>\1 Based on life expectancy at year of death.</t>
  </si>
  <si>
    <t>\2 Cost estimates based on the person's age, sex, life expectancy at the</t>
  </si>
  <si>
    <t>time of death, labor force participation rates, annual earnings, value</t>
  </si>
  <si>
    <t>convert to present worth the potential aggregate earnings lost over the</t>
  </si>
  <si>
    <t>years.</t>
  </si>
  <si>
    <t>FOOTNOTES</t>
  </si>
  <si>
    <t>Number of deaths (1,000)</t>
  </si>
  <si>
    <t>Total (1,000)</t>
  </si>
  <si>
    <t>Per death</t>
  </si>
  <si>
    <t>Total (million dollars)</t>
  </si>
  <si>
    <t>Per death (dollars)</t>
  </si>
  <si>
    <t>Under 5 years old</t>
  </si>
  <si>
    <t>5 to 14 years old</t>
  </si>
  <si>
    <t>15 to 24 years old</t>
  </si>
  <si>
    <t>25 to 44 years old</t>
  </si>
  <si>
    <t>45 to 64 years old</t>
  </si>
  <si>
    <t>65 years old and over</t>
  </si>
  <si>
    <t>die prematurely]</t>
  </si>
  <si>
    <t>&lt;lp;3q&gt;Under 5 years old</t>
  </si>
  <si>
    <t xml:space="preserve">  &lt;lp;3q&gt;&lt;chgrow;bold&gt;Male</t>
  </si>
  <si>
    <t xml:space="preserve">  &lt;lp;3q&gt;&lt;chgrow;bold&gt;Female</t>
  </si>
  <si>
    <t xml:space="preserve">    &lt;chgrow;bold&gt;2000, total</t>
  </si>
  <si>
    <t xml:space="preserve">of homemaking services, and a 3 percent discount rate by which to </t>
  </si>
  <si>
    <t xml:space="preserve">   2000, total</t>
  </si>
  <si>
    <t xml:space="preserve">   2002, total</t>
  </si>
  <si>
    <t>&lt;Tr;;0&gt;&lt;med&gt;Table 120. &lt;ix&gt;&lt;bold&gt;Deaths--Life Years Lost and Mortality Costs by Age, Sex, and Cause: 2000 and 2003&lt;xix&gt;&lt;l&gt;&lt;ff;0&gt;&lt;lp;6q&gt;&lt;sz;6q&gt;&lt;tq;1&gt;</t>
  </si>
  <si>
    <t xml:space="preserve">    &lt;lp;6q&gt;&lt;chgrow;bold&gt;2003, total</t>
  </si>
  <si>
    <t>Back to data</t>
  </si>
  <si>
    <t>HEADNOTE</t>
  </si>
  <si>
    <t xml:space="preserve">  2003 Total</t>
  </si>
  <si>
    <t xml:space="preserve">  2004 Total \3</t>
  </si>
  <si>
    <t>\3 Total excludes 346 deaths for which age is unknown.</t>
  </si>
  <si>
    <t xml:space="preserve">Source: Wendy Max and Yanling Shi, Institute for Health &amp; Aging, </t>
  </si>
  <si>
    <t>University of California San Francisco, CA.,  unpublished data</t>
  </si>
  <si>
    <t>[2,403 represents 2,403,000. Life years lost: Number of years person would have lived in</t>
  </si>
  <si>
    <t>absence of death. Mortality cost: value of lifetime earnings lost by persons who</t>
  </si>
  <si>
    <t>http://nurseweb.ucsf.edu/iha/</t>
  </si>
  <si>
    <t>For more information:</t>
  </si>
  <si>
    <t>See notes</t>
  </si>
  <si>
    <r>
      <t>Table 122.</t>
    </r>
    <r>
      <rPr>
        <b/>
        <sz val="12"/>
        <rFont val="Courier New"/>
        <family val="3"/>
      </rPr>
      <t xml:space="preserve"> Deaths--Life Years Lost and Mortality Costs, by Age, Sex, and Cause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</si>
</sst>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_);[Red]\(#,##0.0\)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5" fillId="0" borderId="0" xfId="15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0" fillId="0" borderId="7" xfId="0" applyNumberFormat="1" applyBorder="1" applyAlignment="1" quotePrefix="1">
      <alignment horizontal="left"/>
    </xf>
    <xf numFmtId="0" fontId="0" fillId="0" borderId="0" xfId="0" applyNumberFormat="1" applyFont="1" applyAlignment="1">
      <alignment/>
    </xf>
    <xf numFmtId="173" fontId="5" fillId="0" borderId="7" xfId="0" applyNumberFormat="1" applyFont="1" applyBorder="1" applyAlignment="1">
      <alignment horizontal="right"/>
    </xf>
    <xf numFmtId="173" fontId="0" fillId="0" borderId="7" xfId="0" applyNumberFormat="1" applyFont="1" applyBorder="1" applyAlignment="1">
      <alignment horizontal="right"/>
    </xf>
    <xf numFmtId="173" fontId="0" fillId="0" borderId="7" xfId="0" applyNumberFormat="1" applyFont="1" applyBorder="1" applyAlignment="1">
      <alignment/>
    </xf>
    <xf numFmtId="173" fontId="5" fillId="0" borderId="7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38" fontId="5" fillId="0" borderId="0" xfId="15" applyNumberFormat="1" applyFont="1" applyFill="1" applyBorder="1" applyAlignment="1">
      <alignment/>
    </xf>
    <xf numFmtId="38" fontId="0" fillId="0" borderId="0" xfId="15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38" fontId="0" fillId="0" borderId="6" xfId="0" applyNumberFormat="1" applyBorder="1" applyAlignment="1">
      <alignment/>
    </xf>
    <xf numFmtId="38" fontId="5" fillId="0" borderId="6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8" fontId="5" fillId="0" borderId="4" xfId="0" applyNumberFormat="1" applyFont="1" applyFill="1" applyBorder="1" applyAlignment="1">
      <alignment/>
    </xf>
    <xf numFmtId="174" fontId="5" fillId="0" borderId="7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174" fontId="0" fillId="0" borderId="7" xfId="0" applyNumberFormat="1" applyFont="1" applyFill="1" applyBorder="1" applyAlignment="1">
      <alignment/>
    </xf>
    <xf numFmtId="0" fontId="6" fillId="0" borderId="0" xfId="17" applyAlignment="1">
      <alignment/>
    </xf>
    <xf numFmtId="0" fontId="6" fillId="0" borderId="0" xfId="17" applyNumberFormat="1" applyAlignment="1">
      <alignment/>
    </xf>
    <xf numFmtId="0" fontId="0" fillId="0" borderId="0" xfId="0" applyNumberFormat="1" applyFont="1" applyBorder="1" applyAlignment="1">
      <alignment/>
    </xf>
    <xf numFmtId="172" fontId="0" fillId="0" borderId="7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4">
    <cellStyle name="Normal" xfId="0"/>
    <cellStyle name="Currency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urseweb.ucsf.edu/ih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showGridLines="0" tabSelected="1"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22.69921875" defaultRowHeight="15.75"/>
  <cols>
    <col min="1" max="1" width="36.69921875" style="0" customWidth="1"/>
    <col min="2" max="2" width="42.5" style="0" hidden="1" customWidth="1"/>
    <col min="3" max="3" width="10.59765625" style="0" customWidth="1"/>
    <col min="4" max="4" width="10.5" style="0" customWidth="1"/>
    <col min="5" max="5" width="9.59765625" style="0" customWidth="1"/>
    <col min="6" max="7" width="12.8984375" style="0" customWidth="1"/>
  </cols>
  <sheetData>
    <row r="1" spans="1:7" ht="16.5">
      <c r="A1" s="29" t="s">
        <v>51</v>
      </c>
      <c r="B1" s="29" t="s">
        <v>37</v>
      </c>
      <c r="C1" s="2"/>
      <c r="D1" s="2"/>
      <c r="E1" s="2"/>
      <c r="F1" s="2"/>
      <c r="G1" s="2"/>
    </row>
    <row r="2" spans="1:7" ht="15.75">
      <c r="A2" s="3"/>
      <c r="C2" s="2"/>
      <c r="D2" s="2"/>
      <c r="E2" s="2"/>
      <c r="F2" s="2"/>
      <c r="G2" s="2"/>
    </row>
    <row r="3" spans="1:7" ht="15.75">
      <c r="A3" s="50" t="s">
        <v>50</v>
      </c>
      <c r="C3" s="2"/>
      <c r="D3" s="2"/>
      <c r="E3" s="2"/>
      <c r="F3" s="2"/>
      <c r="G3" s="2"/>
    </row>
    <row r="4" spans="1:7" ht="15.75">
      <c r="A4" s="3"/>
      <c r="B4" s="1" t="s">
        <v>0</v>
      </c>
      <c r="C4" s="2"/>
      <c r="D4" s="2"/>
      <c r="E4" s="2"/>
      <c r="F4" s="13"/>
      <c r="G4" s="13"/>
    </row>
    <row r="5" spans="1:7" ht="15.75">
      <c r="A5" s="9"/>
      <c r="B5" s="28" t="s">
        <v>0</v>
      </c>
      <c r="C5" s="14"/>
      <c r="D5" s="14"/>
      <c r="E5" s="9"/>
      <c r="F5" s="25"/>
      <c r="G5" s="26"/>
    </row>
    <row r="6" spans="1:7" ht="15.75">
      <c r="A6" s="3"/>
      <c r="B6" s="28" t="s">
        <v>0</v>
      </c>
      <c r="C6" s="24"/>
      <c r="D6" s="54" t="s">
        <v>1</v>
      </c>
      <c r="E6" s="55"/>
      <c r="F6" s="54" t="s">
        <v>2</v>
      </c>
      <c r="G6" s="55"/>
    </row>
    <row r="7" spans="1:7" ht="15.75">
      <c r="A7" s="4" t="s">
        <v>3</v>
      </c>
      <c r="B7" s="28" t="s">
        <v>0</v>
      </c>
      <c r="C7" s="56" t="s">
        <v>18</v>
      </c>
      <c r="D7" s="15"/>
      <c r="E7" s="23"/>
      <c r="F7" s="56" t="s">
        <v>21</v>
      </c>
      <c r="G7" s="21"/>
    </row>
    <row r="8" spans="1:7" ht="15.75">
      <c r="A8" s="3"/>
      <c r="B8" s="28" t="s">
        <v>0</v>
      </c>
      <c r="C8" s="57"/>
      <c r="D8" s="56" t="s">
        <v>19</v>
      </c>
      <c r="E8" s="59" t="s">
        <v>20</v>
      </c>
      <c r="F8" s="58"/>
      <c r="G8" s="59" t="s">
        <v>22</v>
      </c>
    </row>
    <row r="9" spans="1:7" ht="15.75">
      <c r="A9" s="3"/>
      <c r="B9" s="28" t="s">
        <v>0</v>
      </c>
      <c r="C9" s="57"/>
      <c r="D9" s="57"/>
      <c r="E9" s="60"/>
      <c r="F9" s="58"/>
      <c r="G9" s="60"/>
    </row>
    <row r="10" spans="1:7" ht="15.75">
      <c r="A10" s="10"/>
      <c r="B10" s="28" t="s">
        <v>0</v>
      </c>
      <c r="C10" s="16"/>
      <c r="D10" s="16"/>
      <c r="E10" s="10"/>
      <c r="F10" s="27"/>
      <c r="G10" s="13"/>
    </row>
    <row r="11" spans="1:7" ht="16.5">
      <c r="A11" s="8" t="s">
        <v>35</v>
      </c>
      <c r="B11" s="8" t="s">
        <v>33</v>
      </c>
      <c r="C11" s="19">
        <v>2403</v>
      </c>
      <c r="D11" s="19">
        <v>38843</v>
      </c>
      <c r="E11" s="30">
        <f>16.2</f>
        <v>16.2</v>
      </c>
      <c r="F11" s="20">
        <v>431992</v>
      </c>
      <c r="G11" s="20">
        <v>179772</v>
      </c>
    </row>
    <row r="12" spans="1:7" ht="15.75">
      <c r="A12" s="3"/>
      <c r="B12" s="1"/>
      <c r="C12" s="17"/>
      <c r="D12" s="17"/>
      <c r="E12" s="31"/>
      <c r="F12" s="5"/>
      <c r="G12" s="5"/>
    </row>
    <row r="13" spans="1:7" ht="15.75">
      <c r="A13" s="3" t="s">
        <v>23</v>
      </c>
      <c r="B13" s="3" t="s">
        <v>30</v>
      </c>
      <c r="C13" s="17">
        <f>33</f>
        <v>33</v>
      </c>
      <c r="D13" s="17">
        <v>2522</v>
      </c>
      <c r="E13" s="31">
        <f>76.4</f>
        <v>76.4</v>
      </c>
      <c r="F13" s="5">
        <v>30421</v>
      </c>
      <c r="G13" s="5">
        <v>921471</v>
      </c>
    </row>
    <row r="14" spans="1:7" ht="15.75">
      <c r="A14" s="3" t="s">
        <v>24</v>
      </c>
      <c r="B14" s="3" t="s">
        <v>24</v>
      </c>
      <c r="C14" s="17">
        <f>7</f>
        <v>7</v>
      </c>
      <c r="D14" s="17">
        <f>513</f>
        <v>513</v>
      </c>
      <c r="E14" s="31">
        <f>69.2</f>
        <v>69.2</v>
      </c>
      <c r="F14" s="5">
        <v>8331</v>
      </c>
      <c r="G14" s="5">
        <v>1123778</v>
      </c>
    </row>
    <row r="15" spans="1:7" ht="15.75">
      <c r="A15" s="3" t="s">
        <v>25</v>
      </c>
      <c r="B15" s="3" t="s">
        <v>25</v>
      </c>
      <c r="C15" s="17">
        <f>31</f>
        <v>31</v>
      </c>
      <c r="D15" s="17">
        <v>1835</v>
      </c>
      <c r="E15" s="31">
        <f>58.6</f>
        <v>58.6</v>
      </c>
      <c r="F15" s="5">
        <v>43039</v>
      </c>
      <c r="G15" s="5">
        <v>1374751</v>
      </c>
    </row>
    <row r="16" spans="1:7" ht="15.75">
      <c r="A16" s="3" t="s">
        <v>26</v>
      </c>
      <c r="B16" s="3" t="s">
        <v>26</v>
      </c>
      <c r="C16" s="17">
        <f>130</f>
        <v>130</v>
      </c>
      <c r="D16" s="17">
        <v>5604</v>
      </c>
      <c r="E16" s="31">
        <v>43.1</v>
      </c>
      <c r="F16" s="5">
        <v>144409</v>
      </c>
      <c r="G16" s="5">
        <v>1108713</v>
      </c>
    </row>
    <row r="17" spans="1:7" ht="15.75">
      <c r="A17" s="3" t="s">
        <v>27</v>
      </c>
      <c r="B17" s="3" t="s">
        <v>27</v>
      </c>
      <c r="C17" s="17">
        <f>346</f>
        <v>346</v>
      </c>
      <c r="D17" s="17">
        <v>10555</v>
      </c>
      <c r="E17" s="31">
        <f>30.5</f>
        <v>30.5</v>
      </c>
      <c r="F17" s="5">
        <v>168201</v>
      </c>
      <c r="G17" s="5">
        <v>486146</v>
      </c>
    </row>
    <row r="18" spans="1:7" ht="15.75">
      <c r="A18" s="3" t="s">
        <v>28</v>
      </c>
      <c r="B18" s="3" t="s">
        <v>28</v>
      </c>
      <c r="C18" s="17">
        <v>1855</v>
      </c>
      <c r="D18" s="17">
        <v>17815</v>
      </c>
      <c r="E18" s="31">
        <f>9.6</f>
        <v>9.6</v>
      </c>
      <c r="F18" s="5">
        <v>37591</v>
      </c>
      <c r="G18" s="5">
        <v>20265</v>
      </c>
    </row>
    <row r="19" spans="1:7" ht="15.75">
      <c r="A19" s="3"/>
      <c r="B19" s="1"/>
      <c r="C19" s="17"/>
      <c r="D19" s="17"/>
      <c r="E19" s="31"/>
      <c r="F19" s="5"/>
      <c r="G19" s="5"/>
    </row>
    <row r="20" spans="1:7" ht="15.75">
      <c r="A20" s="3" t="s">
        <v>4</v>
      </c>
      <c r="B20" s="3" t="s">
        <v>11</v>
      </c>
      <c r="C20" s="17">
        <f>711</f>
        <v>711</v>
      </c>
      <c r="D20" s="17">
        <v>8917</v>
      </c>
      <c r="E20" s="31">
        <f>12.5</f>
        <v>12.5</v>
      </c>
      <c r="F20" s="5">
        <v>72224</v>
      </c>
      <c r="G20" s="5">
        <v>101623</v>
      </c>
    </row>
    <row r="21" spans="1:7" ht="15.75">
      <c r="A21" s="3" t="s">
        <v>5</v>
      </c>
      <c r="B21" s="3" t="s">
        <v>5</v>
      </c>
      <c r="C21" s="17">
        <f>553</f>
        <v>553</v>
      </c>
      <c r="D21" s="17">
        <v>10028</v>
      </c>
      <c r="E21" s="31">
        <f>18.1</f>
        <v>18.1</v>
      </c>
      <c r="F21" s="5">
        <v>107501</v>
      </c>
      <c r="G21" s="5">
        <v>194367</v>
      </c>
    </row>
    <row r="22" spans="1:7" ht="15.75">
      <c r="A22" s="3" t="s">
        <v>6</v>
      </c>
      <c r="B22" s="3" t="s">
        <v>6</v>
      </c>
      <c r="C22" s="17">
        <f>168</f>
        <v>168</v>
      </c>
      <c r="D22" s="17">
        <v>1934</v>
      </c>
      <c r="E22" s="31">
        <f>11.5</f>
        <v>11.5</v>
      </c>
      <c r="F22" s="5">
        <v>12103</v>
      </c>
      <c r="G22" s="5">
        <v>72187</v>
      </c>
    </row>
    <row r="23" spans="1:7" ht="15.75">
      <c r="A23" s="3" t="s">
        <v>7</v>
      </c>
      <c r="B23" s="3" t="s">
        <v>7</v>
      </c>
      <c r="C23" s="17">
        <f>98</f>
        <v>98</v>
      </c>
      <c r="D23" s="17">
        <v>3303</v>
      </c>
      <c r="E23" s="31">
        <f>33.8</f>
        <v>33.8</v>
      </c>
      <c r="F23" s="5">
        <v>69429</v>
      </c>
      <c r="G23" s="5">
        <v>709801</v>
      </c>
    </row>
    <row r="24" spans="1:7" ht="15.75">
      <c r="A24" s="3" t="s">
        <v>8</v>
      </c>
      <c r="B24" s="3" t="s">
        <v>8</v>
      </c>
      <c r="C24" s="17">
        <f>874</f>
        <v>874</v>
      </c>
      <c r="D24" s="17">
        <v>14661</v>
      </c>
      <c r="E24" s="31">
        <f>16.8</f>
        <v>16.8</v>
      </c>
      <c r="F24" s="5">
        <v>170736</v>
      </c>
      <c r="G24" s="5">
        <v>195408</v>
      </c>
    </row>
    <row r="25" spans="1:7" ht="15.75">
      <c r="A25" s="3"/>
      <c r="B25" s="1"/>
      <c r="C25" s="22"/>
      <c r="D25" s="22"/>
      <c r="E25" s="32"/>
      <c r="F25" s="7"/>
      <c r="G25" s="7"/>
    </row>
    <row r="26" spans="1:7" ht="16.5">
      <c r="A26" s="3" t="s">
        <v>9</v>
      </c>
      <c r="B26" s="8" t="s">
        <v>31</v>
      </c>
      <c r="C26" s="17">
        <v>1177</v>
      </c>
      <c r="D26" s="17">
        <v>20415</v>
      </c>
      <c r="E26" s="31">
        <f>17.3</f>
        <v>17.3</v>
      </c>
      <c r="F26" s="5">
        <v>316850</v>
      </c>
      <c r="G26" s="5">
        <v>269135</v>
      </c>
    </row>
    <row r="27" spans="1:7" ht="15.75">
      <c r="A27" s="3" t="s">
        <v>23</v>
      </c>
      <c r="B27" s="3" t="s">
        <v>23</v>
      </c>
      <c r="C27" s="17">
        <f>19</f>
        <v>19</v>
      </c>
      <c r="D27" s="17">
        <v>1373</v>
      </c>
      <c r="E27" s="31">
        <f>74</f>
        <v>74</v>
      </c>
      <c r="F27" s="5">
        <v>19287</v>
      </c>
      <c r="G27" s="5">
        <v>1040197</v>
      </c>
    </row>
    <row r="28" spans="1:7" ht="15.75">
      <c r="A28" s="3" t="s">
        <v>24</v>
      </c>
      <c r="B28" s="3" t="s">
        <v>24</v>
      </c>
      <c r="C28" s="17">
        <f>4</f>
        <v>4</v>
      </c>
      <c r="D28" s="17">
        <f>295</f>
        <v>295</v>
      </c>
      <c r="E28" s="31">
        <f>67</f>
        <v>67</v>
      </c>
      <c r="F28" s="5">
        <v>5540</v>
      </c>
      <c r="G28" s="5">
        <v>1258796</v>
      </c>
    </row>
    <row r="29" spans="1:7" ht="15.75">
      <c r="A29" s="3" t="s">
        <v>25</v>
      </c>
      <c r="B29" s="3" t="s">
        <v>25</v>
      </c>
      <c r="C29" s="17">
        <f>23</f>
        <v>23</v>
      </c>
      <c r="D29" s="17">
        <v>1319</v>
      </c>
      <c r="E29" s="31">
        <f>57.2</f>
        <v>57.2</v>
      </c>
      <c r="F29" s="5">
        <v>34230</v>
      </c>
      <c r="G29" s="5">
        <v>1483692</v>
      </c>
    </row>
    <row r="30" spans="1:7" ht="15.75">
      <c r="A30" s="3" t="s">
        <v>26</v>
      </c>
      <c r="B30" s="3" t="s">
        <v>26</v>
      </c>
      <c r="C30" s="17">
        <f>85</f>
        <v>85</v>
      </c>
      <c r="D30" s="17">
        <v>3549</v>
      </c>
      <c r="E30" s="31">
        <f>41.7</f>
        <v>41.7</v>
      </c>
      <c r="F30" s="5">
        <v>107638</v>
      </c>
      <c r="G30" s="5">
        <v>1263555</v>
      </c>
    </row>
    <row r="31" spans="1:7" ht="15.75">
      <c r="A31" s="3" t="s">
        <v>27</v>
      </c>
      <c r="B31" s="3" t="s">
        <v>27</v>
      </c>
      <c r="C31" s="17">
        <f>244</f>
        <v>244</v>
      </c>
      <c r="D31" s="17">
        <v>6098</v>
      </c>
      <c r="E31" s="31">
        <f>25</f>
        <v>25</v>
      </c>
      <c r="F31" s="5">
        <v>123301</v>
      </c>
      <c r="G31" s="5">
        <v>505917</v>
      </c>
    </row>
    <row r="32" spans="1:7" ht="15.75">
      <c r="A32" s="3" t="s">
        <v>28</v>
      </c>
      <c r="B32" s="3" t="s">
        <v>28</v>
      </c>
      <c r="C32" s="17">
        <f>802</f>
        <v>802</v>
      </c>
      <c r="D32" s="17">
        <v>7781</v>
      </c>
      <c r="E32" s="31">
        <f>9.7</f>
        <v>9.7</v>
      </c>
      <c r="F32" s="5">
        <v>26853</v>
      </c>
      <c r="G32" s="5">
        <v>33467</v>
      </c>
    </row>
    <row r="33" spans="1:7" ht="15.75">
      <c r="A33" s="3"/>
      <c r="B33" s="1"/>
      <c r="C33" s="17"/>
      <c r="D33" s="17"/>
      <c r="E33" s="31"/>
      <c r="F33" s="5"/>
      <c r="G33" s="5"/>
    </row>
    <row r="34" spans="1:7" ht="15.75">
      <c r="A34" s="3" t="s">
        <v>4</v>
      </c>
      <c r="B34" s="3" t="s">
        <v>11</v>
      </c>
      <c r="C34" s="17">
        <f>345</f>
        <v>345</v>
      </c>
      <c r="D34" s="17">
        <v>4709</v>
      </c>
      <c r="E34" s="31">
        <f>13.7</f>
        <v>13.7</v>
      </c>
      <c r="F34" s="5">
        <v>56883</v>
      </c>
      <c r="G34" s="5">
        <v>164989</v>
      </c>
    </row>
    <row r="35" spans="1:7" ht="15.75">
      <c r="A35" s="3" t="s">
        <v>5</v>
      </c>
      <c r="B35" s="3" t="s">
        <v>5</v>
      </c>
      <c r="C35" s="17">
        <f>286</f>
        <v>286</v>
      </c>
      <c r="D35" s="17">
        <v>5333</v>
      </c>
      <c r="E35" s="31">
        <f>18.6</f>
        <v>18.6</v>
      </c>
      <c r="F35" s="5">
        <v>75819</v>
      </c>
      <c r="G35" s="5">
        <v>265036</v>
      </c>
    </row>
    <row r="36" spans="1:7" ht="15.75">
      <c r="A36" s="3" t="s">
        <v>6</v>
      </c>
      <c r="B36" s="3" t="s">
        <v>6</v>
      </c>
      <c r="C36" s="17">
        <f>65</f>
        <v>65</v>
      </c>
      <c r="D36" s="17">
        <f>777</f>
        <v>777</v>
      </c>
      <c r="E36" s="31">
        <f>12</f>
        <v>12</v>
      </c>
      <c r="F36" s="5">
        <v>7861</v>
      </c>
      <c r="G36" s="5">
        <v>121377</v>
      </c>
    </row>
    <row r="37" spans="1:7" ht="15.75">
      <c r="A37" s="3" t="s">
        <v>7</v>
      </c>
      <c r="B37" s="3" t="s">
        <v>7</v>
      </c>
      <c r="C37" s="17">
        <f>64</f>
        <v>64</v>
      </c>
      <c r="D37" s="17">
        <v>2259</v>
      </c>
      <c r="E37" s="31">
        <f>35.4</f>
        <v>35.4</v>
      </c>
      <c r="F37" s="5">
        <v>55756</v>
      </c>
      <c r="G37" s="5">
        <v>874831</v>
      </c>
    </row>
    <row r="38" spans="1:7" ht="15.75">
      <c r="A38" s="3" t="s">
        <v>8</v>
      </c>
      <c r="B38" s="3" t="s">
        <v>8</v>
      </c>
      <c r="C38" s="17">
        <f>418</f>
        <v>418</v>
      </c>
      <c r="D38" s="17">
        <v>7336</v>
      </c>
      <c r="E38" s="31">
        <f>17.6</f>
        <v>17.6</v>
      </c>
      <c r="F38" s="5">
        <v>120531</v>
      </c>
      <c r="G38" s="5">
        <v>288386</v>
      </c>
    </row>
    <row r="39" spans="1:7" ht="15.75">
      <c r="A39" s="3"/>
      <c r="B39" s="1"/>
      <c r="C39" s="17"/>
      <c r="D39" s="17"/>
      <c r="E39" s="31"/>
      <c r="F39" s="5"/>
      <c r="G39" s="5"/>
    </row>
    <row r="40" spans="1:7" ht="16.5">
      <c r="A40" s="3" t="s">
        <v>10</v>
      </c>
      <c r="B40" s="8" t="s">
        <v>32</v>
      </c>
      <c r="C40" s="17">
        <v>1226</v>
      </c>
      <c r="D40" s="17">
        <v>18428</v>
      </c>
      <c r="E40" s="31">
        <f>15</f>
        <v>15</v>
      </c>
      <c r="F40" s="5">
        <v>115142</v>
      </c>
      <c r="G40" s="5">
        <v>93939</v>
      </c>
    </row>
    <row r="41" spans="1:7" ht="15.75">
      <c r="A41" s="3" t="s">
        <v>23</v>
      </c>
      <c r="B41" s="3" t="s">
        <v>23</v>
      </c>
      <c r="C41" s="17">
        <f>14</f>
        <v>14</v>
      </c>
      <c r="D41" s="17">
        <v>1149</v>
      </c>
      <c r="E41" s="31">
        <f>79.4</f>
        <v>79.4</v>
      </c>
      <c r="F41" s="5">
        <v>11134</v>
      </c>
      <c r="G41" s="5">
        <v>769356</v>
      </c>
    </row>
    <row r="42" spans="1:7" ht="15.75">
      <c r="A42" s="3" t="s">
        <v>24</v>
      </c>
      <c r="B42" s="3" t="s">
        <v>24</v>
      </c>
      <c r="C42" s="17">
        <f>3</f>
        <v>3</v>
      </c>
      <c r="D42" s="17">
        <f>218</f>
        <v>218</v>
      </c>
      <c r="E42" s="31">
        <f>72.4</f>
        <v>72.4</v>
      </c>
      <c r="F42" s="5">
        <v>2791</v>
      </c>
      <c r="G42" s="5">
        <v>926495</v>
      </c>
    </row>
    <row r="43" spans="1:7" ht="15.75">
      <c r="A43" s="3" t="s">
        <v>25</v>
      </c>
      <c r="B43" s="3" t="s">
        <v>25</v>
      </c>
      <c r="C43" s="17">
        <f>8</f>
        <v>8</v>
      </c>
      <c r="D43" s="17">
        <f>516</f>
        <v>516</v>
      </c>
      <c r="E43" s="31">
        <f>62.6</f>
        <v>62.6</v>
      </c>
      <c r="F43" s="5">
        <v>8809</v>
      </c>
      <c r="G43" s="5">
        <v>1069584</v>
      </c>
    </row>
    <row r="44" spans="1:7" ht="15.75">
      <c r="A44" s="3" t="s">
        <v>26</v>
      </c>
      <c r="B44" s="3" t="s">
        <v>26</v>
      </c>
      <c r="C44" s="17">
        <f>45</f>
        <v>45</v>
      </c>
      <c r="D44" s="17">
        <v>2054</v>
      </c>
      <c r="E44" s="31">
        <f>45.6</f>
        <v>45.6</v>
      </c>
      <c r="F44" s="5">
        <v>36770</v>
      </c>
      <c r="G44" s="5">
        <v>815994</v>
      </c>
    </row>
    <row r="45" spans="1:7" ht="15.75">
      <c r="A45" s="3" t="s">
        <v>27</v>
      </c>
      <c r="B45" s="3" t="s">
        <v>27</v>
      </c>
      <c r="C45" s="17">
        <f>102</f>
        <v>102</v>
      </c>
      <c r="D45" s="17">
        <v>4457</v>
      </c>
      <c r="E45" s="31">
        <f>43.6</f>
        <v>43.6</v>
      </c>
      <c r="F45" s="5">
        <v>44899</v>
      </c>
      <c r="G45" s="5">
        <v>439031</v>
      </c>
    </row>
    <row r="46" spans="1:7" ht="15.75">
      <c r="A46" s="3" t="s">
        <v>28</v>
      </c>
      <c r="B46" s="3" t="s">
        <v>28</v>
      </c>
      <c r="C46" s="17">
        <v>1053</v>
      </c>
      <c r="D46" s="17">
        <v>10034</v>
      </c>
      <c r="E46" s="31">
        <f>9.5</f>
        <v>9.5</v>
      </c>
      <c r="F46" s="5">
        <v>10738</v>
      </c>
      <c r="G46" s="5">
        <v>10201</v>
      </c>
    </row>
    <row r="47" spans="1:7" ht="15.75">
      <c r="A47" s="3"/>
      <c r="B47" s="1"/>
      <c r="C47" s="17"/>
      <c r="D47" s="17"/>
      <c r="E47" s="31"/>
      <c r="F47" s="5"/>
      <c r="G47" s="5"/>
    </row>
    <row r="48" spans="1:7" ht="15.75">
      <c r="A48" s="3" t="s">
        <v>4</v>
      </c>
      <c r="B48" s="3" t="s">
        <v>11</v>
      </c>
      <c r="C48" s="17">
        <f>366</f>
        <v>366</v>
      </c>
      <c r="D48" s="17">
        <v>4208</v>
      </c>
      <c r="E48" s="31">
        <f>11.5</f>
        <v>11.5</v>
      </c>
      <c r="F48" s="5">
        <v>15341</v>
      </c>
      <c r="G48" s="5">
        <v>41923</v>
      </c>
    </row>
    <row r="49" spans="1:7" ht="15.75">
      <c r="A49" s="3" t="s">
        <v>5</v>
      </c>
      <c r="B49" s="3" t="s">
        <v>5</v>
      </c>
      <c r="C49" s="17">
        <f>267</f>
        <v>267</v>
      </c>
      <c r="D49" s="17">
        <v>4695</v>
      </c>
      <c r="E49" s="31">
        <f>17.6</f>
        <v>17.6</v>
      </c>
      <c r="F49" s="5">
        <v>31681</v>
      </c>
      <c r="G49" s="5">
        <v>118653</v>
      </c>
    </row>
    <row r="50" spans="1:7" ht="15.75">
      <c r="A50" s="3" t="s">
        <v>6</v>
      </c>
      <c r="B50" s="3" t="s">
        <v>6</v>
      </c>
      <c r="C50" s="17">
        <f>103</f>
        <v>103</v>
      </c>
      <c r="D50" s="17">
        <v>1157</v>
      </c>
      <c r="E50" s="31">
        <f>11.2</f>
        <v>11.2</v>
      </c>
      <c r="F50" s="5">
        <v>4241</v>
      </c>
      <c r="G50" s="5">
        <v>41223</v>
      </c>
    </row>
    <row r="51" spans="1:7" ht="15.75">
      <c r="A51" s="3" t="s">
        <v>7</v>
      </c>
      <c r="B51" s="3" t="s">
        <v>7</v>
      </c>
      <c r="C51" s="17">
        <f>34</f>
        <v>34</v>
      </c>
      <c r="D51" s="17">
        <v>1044</v>
      </c>
      <c r="E51" s="31">
        <f>30.6</f>
        <v>30.6</v>
      </c>
      <c r="F51" s="5">
        <v>13673</v>
      </c>
      <c r="G51" s="5">
        <v>401183</v>
      </c>
    </row>
    <row r="52" spans="1:7" ht="15.75">
      <c r="A52" s="3" t="s">
        <v>8</v>
      </c>
      <c r="B52" s="3" t="s">
        <v>8</v>
      </c>
      <c r="C52" s="17">
        <f>456</f>
        <v>456</v>
      </c>
      <c r="D52" s="17">
        <v>7325</v>
      </c>
      <c r="E52" s="31">
        <f>16.1</f>
        <v>16.1</v>
      </c>
      <c r="F52" s="5">
        <v>50205</v>
      </c>
      <c r="G52" s="5">
        <v>110150</v>
      </c>
    </row>
    <row r="53" spans="1:7" ht="15.75">
      <c r="A53" s="3"/>
      <c r="B53" s="1"/>
      <c r="C53" s="17"/>
      <c r="D53" s="17"/>
      <c r="E53" s="31"/>
      <c r="F53" s="5"/>
      <c r="G53" s="5"/>
    </row>
    <row r="54" spans="1:7" ht="16.5">
      <c r="A54" s="8" t="s">
        <v>36</v>
      </c>
      <c r="B54" s="8"/>
      <c r="C54" s="19">
        <v>2443</v>
      </c>
      <c r="D54" s="19">
        <v>40216</v>
      </c>
      <c r="E54" s="33">
        <v>16.5</v>
      </c>
      <c r="F54" s="6">
        <v>475101</v>
      </c>
      <c r="G54" s="6">
        <v>194472</v>
      </c>
    </row>
    <row r="55" spans="1:7" ht="15.75">
      <c r="A55" s="3"/>
      <c r="B55" s="1"/>
      <c r="C55" s="17"/>
      <c r="D55" s="17"/>
      <c r="E55" s="31"/>
      <c r="F55" s="5"/>
      <c r="G55" s="5"/>
    </row>
    <row r="56" spans="1:7" ht="15.75">
      <c r="A56" s="3" t="s">
        <v>23</v>
      </c>
      <c r="B56" s="3"/>
      <c r="C56" s="17">
        <v>33</v>
      </c>
      <c r="D56" s="17">
        <v>2526</v>
      </c>
      <c r="E56" s="31">
        <v>76.8</v>
      </c>
      <c r="F56" s="5">
        <v>31176</v>
      </c>
      <c r="G56" s="5">
        <v>947825</v>
      </c>
    </row>
    <row r="57" spans="1:7" ht="15.75">
      <c r="A57" s="3" t="s">
        <v>24</v>
      </c>
      <c r="B57" s="3"/>
      <c r="C57" s="17">
        <v>7</v>
      </c>
      <c r="D57" s="17">
        <v>497</v>
      </c>
      <c r="E57" s="31">
        <v>69.5</v>
      </c>
      <c r="F57" s="5">
        <v>8247</v>
      </c>
      <c r="G57" s="5">
        <v>1153363</v>
      </c>
    </row>
    <row r="58" spans="1:7" ht="15.75">
      <c r="A58" s="3" t="s">
        <v>25</v>
      </c>
      <c r="B58" s="3"/>
      <c r="C58" s="17">
        <v>33</v>
      </c>
      <c r="D58" s="17">
        <v>1947</v>
      </c>
      <c r="E58" s="31">
        <v>58.9</v>
      </c>
      <c r="F58" s="5">
        <v>46412</v>
      </c>
      <c r="G58" s="5">
        <v>1404461</v>
      </c>
    </row>
    <row r="59" spans="1:7" ht="15.75">
      <c r="A59" s="3" t="s">
        <v>26</v>
      </c>
      <c r="B59" s="3"/>
      <c r="C59" s="17">
        <v>132</v>
      </c>
      <c r="D59" s="17">
        <v>5743</v>
      </c>
      <c r="E59" s="31">
        <v>43.3</v>
      </c>
      <c r="F59" s="5">
        <v>153188</v>
      </c>
      <c r="G59" s="5">
        <v>1156179</v>
      </c>
    </row>
    <row r="60" spans="1:7" ht="15.75">
      <c r="A60" s="3" t="s">
        <v>27</v>
      </c>
      <c r="B60" s="3"/>
      <c r="C60" s="17">
        <v>369</v>
      </c>
      <c r="D60" s="17">
        <v>11381</v>
      </c>
      <c r="E60" s="31">
        <v>30.8</v>
      </c>
      <c r="F60" s="5">
        <v>195403</v>
      </c>
      <c r="G60" s="5">
        <v>529031</v>
      </c>
    </row>
    <row r="61" spans="1:7" ht="15.75">
      <c r="A61" s="3" t="s">
        <v>28</v>
      </c>
      <c r="B61" s="3"/>
      <c r="C61" s="17">
        <v>1868</v>
      </c>
      <c r="D61" s="17">
        <v>18123</v>
      </c>
      <c r="E61" s="31">
        <v>9.7</v>
      </c>
      <c r="F61" s="5">
        <v>40677</v>
      </c>
      <c r="G61" s="5">
        <v>21774</v>
      </c>
    </row>
    <row r="62" spans="1:7" ht="15.75">
      <c r="A62" s="3"/>
      <c r="B62" s="1"/>
      <c r="C62" s="17"/>
      <c r="D62" s="17"/>
      <c r="E62" s="31"/>
      <c r="F62" s="5"/>
      <c r="G62" s="5"/>
    </row>
    <row r="63" spans="1:7" ht="15.75">
      <c r="A63" s="3" t="s">
        <v>4</v>
      </c>
      <c r="B63" s="3"/>
      <c r="C63" s="17">
        <v>697</v>
      </c>
      <c r="D63" s="17">
        <v>8965</v>
      </c>
      <c r="E63" s="31">
        <v>12.9</v>
      </c>
      <c r="F63" s="5">
        <v>79541</v>
      </c>
      <c r="G63" s="5">
        <v>114136</v>
      </c>
    </row>
    <row r="64" spans="1:7" ht="15.75">
      <c r="A64" s="3" t="s">
        <v>5</v>
      </c>
      <c r="B64" s="3"/>
      <c r="C64" s="17">
        <v>557</v>
      </c>
      <c r="D64" s="17">
        <v>10288</v>
      </c>
      <c r="E64" s="31">
        <v>18.5</v>
      </c>
      <c r="F64" s="5">
        <v>118618</v>
      </c>
      <c r="G64" s="5">
        <v>212858</v>
      </c>
    </row>
    <row r="65" spans="1:7" ht="15.75">
      <c r="A65" s="3" t="s">
        <v>6</v>
      </c>
      <c r="B65" s="3"/>
      <c r="C65" s="17">
        <v>163</v>
      </c>
      <c r="D65" s="17">
        <v>1909</v>
      </c>
      <c r="E65" s="31">
        <v>11.7</v>
      </c>
      <c r="F65" s="5">
        <v>12771</v>
      </c>
      <c r="G65" s="5">
        <v>78511</v>
      </c>
    </row>
    <row r="66" spans="1:7" ht="15.75">
      <c r="A66" s="3" t="s">
        <v>7</v>
      </c>
      <c r="B66" s="3"/>
      <c r="C66" s="17">
        <v>107</v>
      </c>
      <c r="D66" s="17">
        <v>3594</v>
      </c>
      <c r="E66" s="31">
        <v>33.7</v>
      </c>
      <c r="F66" s="5">
        <v>77859</v>
      </c>
      <c r="G66" s="5">
        <v>729992</v>
      </c>
    </row>
    <row r="67" spans="1:7" ht="15.75">
      <c r="A67" s="3" t="s">
        <v>8</v>
      </c>
      <c r="B67" s="3"/>
      <c r="C67" s="17">
        <v>920</v>
      </c>
      <c r="D67" s="17">
        <v>15460</v>
      </c>
      <c r="E67" s="31">
        <v>16.8</v>
      </c>
      <c r="F67" s="5">
        <v>186312</v>
      </c>
      <c r="G67" s="5">
        <v>202614</v>
      </c>
    </row>
    <row r="68" spans="1:7" ht="15.75">
      <c r="A68" s="3"/>
      <c r="B68" s="1"/>
      <c r="C68" s="18"/>
      <c r="D68" s="18"/>
      <c r="E68" s="32"/>
      <c r="F68" s="3"/>
      <c r="G68" s="3"/>
    </row>
    <row r="69" spans="1:7" ht="16.5">
      <c r="A69" s="8" t="s">
        <v>9</v>
      </c>
      <c r="B69" s="8"/>
      <c r="C69" s="19">
        <v>1199</v>
      </c>
      <c r="D69" s="19">
        <v>21137</v>
      </c>
      <c r="E69" s="30">
        <v>17.6</v>
      </c>
      <c r="F69" s="20">
        <v>340827</v>
      </c>
      <c r="G69" s="20">
        <v>284264</v>
      </c>
    </row>
    <row r="70" spans="1:7" ht="15.75">
      <c r="A70" s="3" t="s">
        <v>23</v>
      </c>
      <c r="B70" s="3"/>
      <c r="C70" s="17">
        <v>19</v>
      </c>
      <c r="D70" s="17">
        <v>1379</v>
      </c>
      <c r="E70" s="31">
        <v>74.4</v>
      </c>
      <c r="F70" s="5">
        <v>19341</v>
      </c>
      <c r="G70" s="5">
        <v>1044188</v>
      </c>
    </row>
    <row r="71" spans="1:7" ht="15.75">
      <c r="A71" s="3" t="s">
        <v>24</v>
      </c>
      <c r="B71" s="3"/>
      <c r="C71" s="17">
        <v>4</v>
      </c>
      <c r="D71" s="17">
        <v>282</v>
      </c>
      <c r="E71" s="31">
        <v>67.3</v>
      </c>
      <c r="F71" s="5">
        <v>5312</v>
      </c>
      <c r="G71" s="5">
        <v>1265460</v>
      </c>
    </row>
    <row r="72" spans="1:7" ht="15.75">
      <c r="A72" s="3" t="s">
        <v>25</v>
      </c>
      <c r="B72" s="3"/>
      <c r="C72" s="17">
        <v>24</v>
      </c>
      <c r="D72" s="17">
        <v>1404</v>
      </c>
      <c r="E72" s="31">
        <v>57.5</v>
      </c>
      <c r="F72" s="5">
        <v>36464</v>
      </c>
      <c r="G72" s="5">
        <v>1493433</v>
      </c>
    </row>
    <row r="73" spans="1:7" ht="15.75">
      <c r="A73" s="3" t="s">
        <v>26</v>
      </c>
      <c r="B73" s="3"/>
      <c r="C73" s="17">
        <v>86</v>
      </c>
      <c r="D73" s="17">
        <v>3626</v>
      </c>
      <c r="E73" s="31">
        <v>42</v>
      </c>
      <c r="F73" s="5">
        <v>111931</v>
      </c>
      <c r="G73" s="5">
        <v>1296567</v>
      </c>
    </row>
    <row r="74" spans="1:7" ht="15.75">
      <c r="A74" s="3" t="s">
        <v>27</v>
      </c>
      <c r="B74" s="3"/>
      <c r="C74" s="17">
        <v>259</v>
      </c>
      <c r="D74" s="17">
        <v>6584</v>
      </c>
      <c r="E74" s="31">
        <v>25.4</v>
      </c>
      <c r="F74" s="5">
        <v>140248</v>
      </c>
      <c r="G74" s="5">
        <v>541322</v>
      </c>
    </row>
    <row r="75" spans="1:7" ht="15.75">
      <c r="A75" s="3" t="s">
        <v>28</v>
      </c>
      <c r="B75" s="3"/>
      <c r="C75" s="17">
        <v>806</v>
      </c>
      <c r="D75" s="17">
        <v>7862</v>
      </c>
      <c r="E75" s="31">
        <v>9.7</v>
      </c>
      <c r="F75" s="5">
        <v>27530</v>
      </c>
      <c r="G75" s="5">
        <v>34138</v>
      </c>
    </row>
    <row r="76" spans="1:7" ht="15.75">
      <c r="A76" s="3"/>
      <c r="B76" s="1"/>
      <c r="C76" s="17"/>
      <c r="D76" s="17"/>
      <c r="E76" s="31"/>
      <c r="F76" s="5"/>
      <c r="G76" s="5"/>
    </row>
    <row r="77" spans="1:7" ht="15.75">
      <c r="A77" s="3" t="s">
        <v>4</v>
      </c>
      <c r="B77" s="3"/>
      <c r="C77" s="17">
        <v>341</v>
      </c>
      <c r="D77" s="17">
        <v>4762</v>
      </c>
      <c r="E77" s="31">
        <v>14</v>
      </c>
      <c r="F77" s="5">
        <v>61487</v>
      </c>
      <c r="G77" s="5">
        <v>180367</v>
      </c>
    </row>
    <row r="78" spans="1:7" ht="15.75">
      <c r="A78" s="3" t="s">
        <v>5</v>
      </c>
      <c r="B78" s="3"/>
      <c r="C78" s="17">
        <v>289</v>
      </c>
      <c r="D78" s="17">
        <v>5481</v>
      </c>
      <c r="E78" s="31">
        <v>19</v>
      </c>
      <c r="F78" s="5">
        <v>81952</v>
      </c>
      <c r="G78" s="5">
        <v>283805</v>
      </c>
    </row>
    <row r="79" spans="1:7" ht="15.75">
      <c r="A79" s="3" t="s">
        <v>6</v>
      </c>
      <c r="B79" s="3"/>
      <c r="C79" s="17">
        <v>63</v>
      </c>
      <c r="D79" s="17">
        <v>763</v>
      </c>
      <c r="E79" s="31">
        <v>12.2</v>
      </c>
      <c r="F79" s="5">
        <v>8041</v>
      </c>
      <c r="G79" s="5">
        <v>128410</v>
      </c>
    </row>
    <row r="80" spans="1:7" ht="15.75">
      <c r="A80" s="3" t="s">
        <v>7</v>
      </c>
      <c r="B80" s="3"/>
      <c r="C80" s="17">
        <v>69</v>
      </c>
      <c r="D80" s="17">
        <v>2444</v>
      </c>
      <c r="E80" s="31">
        <v>35.3</v>
      </c>
      <c r="F80" s="5">
        <v>61311</v>
      </c>
      <c r="G80" s="5">
        <v>886215</v>
      </c>
    </row>
    <row r="81" spans="1:7" ht="15.75">
      <c r="A81" s="3" t="s">
        <v>8</v>
      </c>
      <c r="B81" s="3"/>
      <c r="C81" s="17">
        <v>438</v>
      </c>
      <c r="D81" s="17">
        <v>7687</v>
      </c>
      <c r="E81" s="31">
        <v>17.6</v>
      </c>
      <c r="F81" s="5">
        <v>128036</v>
      </c>
      <c r="G81" s="5">
        <v>292642</v>
      </c>
    </row>
    <row r="82" spans="1:7" ht="15.75">
      <c r="A82" s="3"/>
      <c r="B82" s="1"/>
      <c r="C82" s="17"/>
      <c r="D82" s="17"/>
      <c r="E82" s="31"/>
      <c r="F82" s="5"/>
      <c r="G82" s="5"/>
    </row>
    <row r="83" spans="1:7" ht="16.5">
      <c r="A83" s="8" t="s">
        <v>10</v>
      </c>
      <c r="B83" s="8"/>
      <c r="C83" s="19">
        <v>1244</v>
      </c>
      <c r="D83" s="19">
        <v>19080</v>
      </c>
      <c r="E83" s="30">
        <v>15.3</v>
      </c>
      <c r="F83" s="20">
        <v>134274</v>
      </c>
      <c r="G83" s="20">
        <v>107933</v>
      </c>
    </row>
    <row r="84" spans="1:7" ht="15.75">
      <c r="A84" s="3" t="s">
        <v>23</v>
      </c>
      <c r="B84" s="3"/>
      <c r="C84" s="17">
        <v>14</v>
      </c>
      <c r="D84" s="17">
        <v>1147</v>
      </c>
      <c r="E84" s="31">
        <v>79.8</v>
      </c>
      <c r="F84" s="5">
        <v>11834</v>
      </c>
      <c r="G84" s="5">
        <v>823603</v>
      </c>
    </row>
    <row r="85" spans="1:7" ht="15.75">
      <c r="A85" s="3" t="s">
        <v>24</v>
      </c>
      <c r="B85" s="3"/>
      <c r="C85" s="17">
        <v>3</v>
      </c>
      <c r="D85" s="17">
        <v>215</v>
      </c>
      <c r="E85" s="31">
        <v>72.7</v>
      </c>
      <c r="F85" s="5">
        <v>2934</v>
      </c>
      <c r="G85" s="5">
        <v>993950</v>
      </c>
    </row>
    <row r="86" spans="1:7" ht="15.75">
      <c r="A86" s="3" t="s">
        <v>25</v>
      </c>
      <c r="B86" s="3"/>
      <c r="C86" s="17">
        <v>9</v>
      </c>
      <c r="D86" s="17">
        <v>543</v>
      </c>
      <c r="E86" s="31">
        <v>62.9</v>
      </c>
      <c r="F86" s="5">
        <v>9948</v>
      </c>
      <c r="G86" s="5">
        <v>1152744</v>
      </c>
    </row>
    <row r="87" spans="1:7" ht="15.75">
      <c r="A87" s="3" t="s">
        <v>26</v>
      </c>
      <c r="B87" s="3"/>
      <c r="C87" s="17">
        <v>46</v>
      </c>
      <c r="D87" s="17">
        <v>2116</v>
      </c>
      <c r="E87" s="31">
        <v>45.8</v>
      </c>
      <c r="F87" s="5">
        <v>41257</v>
      </c>
      <c r="G87" s="5">
        <v>893658</v>
      </c>
    </row>
    <row r="88" spans="1:7" ht="15.75">
      <c r="A88" s="3" t="s">
        <v>27</v>
      </c>
      <c r="B88" s="3"/>
      <c r="C88" s="17">
        <v>110</v>
      </c>
      <c r="D88" s="17">
        <v>4798</v>
      </c>
      <c r="E88" s="31">
        <v>43.5</v>
      </c>
      <c r="F88" s="5">
        <v>55154</v>
      </c>
      <c r="G88" s="5">
        <v>500156</v>
      </c>
    </row>
    <row r="89" spans="1:7" ht="15.75">
      <c r="A89" s="3" t="s">
        <v>28</v>
      </c>
      <c r="B89" s="3"/>
      <c r="C89" s="17">
        <v>1062</v>
      </c>
      <c r="D89" s="17">
        <v>10261</v>
      </c>
      <c r="E89" s="31">
        <v>9.7</v>
      </c>
      <c r="F89" s="5">
        <v>13147</v>
      </c>
      <c r="G89" s="5">
        <v>12383</v>
      </c>
    </row>
    <row r="90" spans="1:7" ht="15.75">
      <c r="A90" s="3"/>
      <c r="B90" s="1"/>
      <c r="C90" s="17"/>
      <c r="D90" s="17"/>
      <c r="E90" s="31"/>
      <c r="F90" s="5"/>
      <c r="G90" s="5"/>
    </row>
    <row r="91" spans="1:7" ht="15.75">
      <c r="A91" s="3" t="s">
        <v>4</v>
      </c>
      <c r="B91" s="3"/>
      <c r="C91" s="17">
        <v>356</v>
      </c>
      <c r="D91" s="17">
        <v>4203</v>
      </c>
      <c r="E91" s="31">
        <v>11.8</v>
      </c>
      <c r="F91" s="5">
        <v>18055</v>
      </c>
      <c r="G91" s="5">
        <v>50715</v>
      </c>
    </row>
    <row r="92" spans="1:7" ht="15.75">
      <c r="A92" s="3" t="s">
        <v>5</v>
      </c>
      <c r="B92" s="3"/>
      <c r="C92" s="17">
        <v>269</v>
      </c>
      <c r="D92" s="17">
        <v>4807</v>
      </c>
      <c r="E92" s="31">
        <v>17.9</v>
      </c>
      <c r="F92" s="5">
        <v>36666</v>
      </c>
      <c r="G92" s="5">
        <v>136557</v>
      </c>
    </row>
    <row r="93" spans="1:7" ht="15.75">
      <c r="A93" s="3" t="s">
        <v>6</v>
      </c>
      <c r="B93" s="3"/>
      <c r="C93" s="17">
        <v>100</v>
      </c>
      <c r="D93" s="17">
        <v>1146</v>
      </c>
      <c r="E93" s="31">
        <v>11.5</v>
      </c>
      <c r="F93" s="5">
        <v>4730</v>
      </c>
      <c r="G93" s="5">
        <v>47279</v>
      </c>
    </row>
    <row r="94" spans="1:7" ht="15.75">
      <c r="A94" s="3" t="s">
        <v>7</v>
      </c>
      <c r="B94" s="3"/>
      <c r="C94" s="17">
        <v>37</v>
      </c>
      <c r="D94" s="17">
        <v>1150</v>
      </c>
      <c r="E94" s="31">
        <v>30.7</v>
      </c>
      <c r="F94" s="5">
        <v>16548</v>
      </c>
      <c r="G94" s="5">
        <v>441578</v>
      </c>
    </row>
    <row r="95" spans="1:7" ht="15.75">
      <c r="A95" s="3" t="s">
        <v>8</v>
      </c>
      <c r="B95" s="3"/>
      <c r="C95" s="17">
        <v>482</v>
      </c>
      <c r="D95" s="17">
        <v>7774</v>
      </c>
      <c r="E95" s="31">
        <v>16.1</v>
      </c>
      <c r="F95" s="5">
        <v>58276</v>
      </c>
      <c r="G95" s="5">
        <v>120899</v>
      </c>
    </row>
    <row r="96" spans="1:7" ht="15.75">
      <c r="A96" s="3"/>
      <c r="B96" s="3"/>
      <c r="C96" s="17"/>
      <c r="D96" s="17"/>
      <c r="E96" s="31"/>
      <c r="F96" s="5"/>
      <c r="G96" s="5"/>
    </row>
    <row r="97" spans="1:7" ht="16.5">
      <c r="A97" s="8" t="s">
        <v>41</v>
      </c>
      <c r="B97" s="8" t="s">
        <v>38</v>
      </c>
      <c r="C97" s="19">
        <v>2447.946</v>
      </c>
      <c r="D97" s="19">
        <v>40980.7937</v>
      </c>
      <c r="E97" s="30">
        <v>16.7408895866167</v>
      </c>
      <c r="F97" s="20">
        <v>504771.13262998086</v>
      </c>
      <c r="G97" s="20">
        <v>206201.9066719531</v>
      </c>
    </row>
    <row r="98" spans="1:2" ht="15.75">
      <c r="A98" s="3"/>
      <c r="B98" s="1"/>
    </row>
    <row r="99" spans="1:7" ht="15.75">
      <c r="A99" s="3" t="s">
        <v>23</v>
      </c>
      <c r="B99" s="3" t="s">
        <v>30</v>
      </c>
      <c r="C99" s="17">
        <v>32.99</v>
      </c>
      <c r="D99" s="17">
        <v>2540.7581</v>
      </c>
      <c r="E99" s="31">
        <v>77.01600788117611</v>
      </c>
      <c r="F99" s="5">
        <v>32985.21581284949</v>
      </c>
      <c r="G99" s="5">
        <v>999854.9806865562</v>
      </c>
    </row>
    <row r="100" spans="1:7" ht="15.75">
      <c r="A100" s="3" t="s">
        <v>24</v>
      </c>
      <c r="B100" s="3" t="s">
        <v>24</v>
      </c>
      <c r="C100" s="17">
        <v>6.954000000000001</v>
      </c>
      <c r="D100" s="17">
        <v>484.3938</v>
      </c>
      <c r="E100" s="31">
        <v>69.65685936151854</v>
      </c>
      <c r="F100" s="5">
        <v>8475.396722751064</v>
      </c>
      <c r="G100" s="5">
        <v>1218780.0866768858</v>
      </c>
    </row>
    <row r="101" spans="1:7" ht="15.75">
      <c r="A101" s="3" t="s">
        <v>25</v>
      </c>
      <c r="B101" s="3" t="s">
        <v>25</v>
      </c>
      <c r="C101" s="17">
        <v>33.568</v>
      </c>
      <c r="D101" s="17">
        <v>1984.1190999999997</v>
      </c>
      <c r="E101" s="31">
        <v>59.10745650619637</v>
      </c>
      <c r="F101" s="5">
        <v>49676.92280763162</v>
      </c>
      <c r="G101" s="5">
        <v>1479889.2638117142</v>
      </c>
    </row>
    <row r="102" spans="1:7" ht="15.75">
      <c r="A102" s="3" t="s">
        <v>26</v>
      </c>
      <c r="B102" s="3" t="s">
        <v>26</v>
      </c>
      <c r="C102" s="17">
        <v>130.761</v>
      </c>
      <c r="D102" s="17">
        <v>5704.4492</v>
      </c>
      <c r="E102" s="31">
        <v>43.6250043973356</v>
      </c>
      <c r="F102" s="5">
        <v>159173.7298437185</v>
      </c>
      <c r="G102" s="5">
        <v>1217287.492782393</v>
      </c>
    </row>
    <row r="103" spans="1:7" ht="15.75">
      <c r="A103" s="3" t="s">
        <v>27</v>
      </c>
      <c r="B103" s="3" t="s">
        <v>27</v>
      </c>
      <c r="C103" s="17">
        <v>380.393</v>
      </c>
      <c r="D103" s="17">
        <v>11843.6697</v>
      </c>
      <c r="E103" s="31">
        <v>31.135351334015088</v>
      </c>
      <c r="F103" s="5">
        <v>212026.12776758824</v>
      </c>
      <c r="G103" s="5">
        <v>557387.0385826981</v>
      </c>
    </row>
    <row r="104" spans="1:7" ht="15.75">
      <c r="A104" s="3" t="s">
        <v>28</v>
      </c>
      <c r="B104" s="3" t="s">
        <v>28</v>
      </c>
      <c r="C104" s="17">
        <v>1863.28</v>
      </c>
      <c r="D104" s="17">
        <v>18423.4038</v>
      </c>
      <c r="E104" s="31">
        <v>9.88761957408441</v>
      </c>
      <c r="F104" s="5">
        <v>42433.73967544195</v>
      </c>
      <c r="G104" s="5">
        <v>22773.67849997958</v>
      </c>
    </row>
    <row r="105" spans="1:7" ht="15.75">
      <c r="A105" s="3"/>
      <c r="B105" s="1"/>
      <c r="C105" s="17"/>
      <c r="D105" s="17"/>
      <c r="E105" s="31"/>
      <c r="F105" s="5"/>
      <c r="G105" s="5"/>
    </row>
    <row r="106" spans="1:7" ht="15.75">
      <c r="A106" s="3" t="s">
        <v>4</v>
      </c>
      <c r="B106" s="3" t="s">
        <v>11</v>
      </c>
      <c r="C106" s="17">
        <v>685.054</v>
      </c>
      <c r="D106" s="17">
        <v>9011.888599999998</v>
      </c>
      <c r="E106" s="31">
        <v>13.155004714956775</v>
      </c>
      <c r="F106" s="5">
        <v>83917.33834228554</v>
      </c>
      <c r="G106" s="5">
        <v>122497.40654355063</v>
      </c>
    </row>
    <row r="107" spans="1:7" ht="15.75">
      <c r="A107" s="3" t="s">
        <v>5</v>
      </c>
      <c r="B107" s="3" t="s">
        <v>5</v>
      </c>
      <c r="C107" s="17">
        <v>556.89</v>
      </c>
      <c r="D107" s="17">
        <v>10422.935899999999</v>
      </c>
      <c r="E107" s="31">
        <v>18.716328000143648</v>
      </c>
      <c r="F107" s="5">
        <v>125039.09603792586</v>
      </c>
      <c r="G107" s="5">
        <v>224531.04928787705</v>
      </c>
    </row>
    <row r="108" spans="1:7" ht="15.75">
      <c r="A108" s="3" t="s">
        <v>6</v>
      </c>
      <c r="B108" s="3" t="s">
        <v>6</v>
      </c>
      <c r="C108" s="17">
        <v>157.687</v>
      </c>
      <c r="D108" s="17">
        <v>1900.1643</v>
      </c>
      <c r="E108" s="31">
        <v>12.050227983283339</v>
      </c>
      <c r="F108" s="5">
        <v>13539.915926991249</v>
      </c>
      <c r="G108" s="5">
        <v>85865.77160445217</v>
      </c>
    </row>
    <row r="109" spans="1:7" ht="15.75">
      <c r="A109" s="3" t="s">
        <v>7</v>
      </c>
      <c r="B109" s="3" t="s">
        <v>7</v>
      </c>
      <c r="C109" s="17">
        <v>109.201</v>
      </c>
      <c r="D109" s="17">
        <v>3674.1181000000006</v>
      </c>
      <c r="E109" s="31">
        <v>33.64546203789343</v>
      </c>
      <c r="F109" s="5">
        <v>82925.82223975513</v>
      </c>
      <c r="G109" s="5">
        <v>759387.0224609219</v>
      </c>
    </row>
    <row r="110" spans="1:7" ht="15.75">
      <c r="A110" s="3" t="s">
        <v>8</v>
      </c>
      <c r="B110" s="3" t="s">
        <v>8</v>
      </c>
      <c r="C110" s="17">
        <v>939.1140000000003</v>
      </c>
      <c r="D110" s="17">
        <v>15971.686800000001</v>
      </c>
      <c r="E110" s="31">
        <v>17.007186347983307</v>
      </c>
      <c r="F110" s="5">
        <v>199348.96008302306</v>
      </c>
      <c r="G110" s="5">
        <v>212273.44079954404</v>
      </c>
    </row>
    <row r="111" spans="1:7" ht="15.75">
      <c r="A111" s="3"/>
      <c r="B111" s="1"/>
      <c r="C111" s="17"/>
      <c r="D111" s="17"/>
      <c r="E111" s="31"/>
      <c r="F111" s="5"/>
      <c r="G111" s="5"/>
    </row>
    <row r="112" spans="1:7" ht="16.5">
      <c r="A112" s="8" t="s">
        <v>9</v>
      </c>
      <c r="B112" s="8" t="s">
        <v>31</v>
      </c>
      <c r="C112" s="19">
        <v>1201.693</v>
      </c>
      <c r="D112" s="19">
        <v>21526.6335</v>
      </c>
      <c r="E112" s="30">
        <v>17.913588162700457</v>
      </c>
      <c r="F112" s="20">
        <v>362464.1427523573</v>
      </c>
      <c r="G112" s="20">
        <v>301627.9055901609</v>
      </c>
    </row>
    <row r="113" spans="1:7" ht="15.75">
      <c r="A113" s="3" t="s">
        <v>23</v>
      </c>
      <c r="B113" s="3" t="s">
        <v>23</v>
      </c>
      <c r="C113" s="17">
        <v>18.728</v>
      </c>
      <c r="D113" s="17">
        <v>1399.4414</v>
      </c>
      <c r="E113" s="31">
        <v>74.72455147372916</v>
      </c>
      <c r="F113" s="5">
        <v>20651.46589801401</v>
      </c>
      <c r="G113" s="5">
        <v>1102705.3555112137</v>
      </c>
    </row>
    <row r="114" spans="1:7" ht="15.75">
      <c r="A114" s="3" t="s">
        <v>24</v>
      </c>
      <c r="B114" s="3" t="s">
        <v>24</v>
      </c>
      <c r="C114" s="17">
        <v>4.15</v>
      </c>
      <c r="D114" s="17">
        <v>279.861</v>
      </c>
      <c r="E114" s="31">
        <v>67.43638554216867</v>
      </c>
      <c r="F114" s="5">
        <v>5551.0517274167</v>
      </c>
      <c r="G114" s="5">
        <v>1337602.825883542</v>
      </c>
    </row>
    <row r="115" spans="1:7" ht="15.75">
      <c r="A115" s="3" t="s">
        <v>25</v>
      </c>
      <c r="B115" s="3" t="s">
        <v>25</v>
      </c>
      <c r="C115" s="17">
        <v>24.67</v>
      </c>
      <c r="D115" s="17">
        <v>1423.1747999999998</v>
      </c>
      <c r="E115" s="31">
        <v>57.68847993514389</v>
      </c>
      <c r="F115" s="5">
        <v>38891.35720604838</v>
      </c>
      <c r="G115" s="5">
        <v>1576463.6078657631</v>
      </c>
    </row>
    <row r="116" spans="1:7" ht="15.75">
      <c r="A116" s="3" t="s">
        <v>26</v>
      </c>
      <c r="B116" s="3" t="s">
        <v>26</v>
      </c>
      <c r="C116" s="17">
        <v>85.037</v>
      </c>
      <c r="D116" s="17">
        <v>3596.3292</v>
      </c>
      <c r="E116" s="31">
        <v>42.29134611992426</v>
      </c>
      <c r="F116" s="5">
        <v>116188.36794328735</v>
      </c>
      <c r="G116" s="5">
        <v>1366327.2216010364</v>
      </c>
    </row>
    <row r="117" spans="1:7" ht="15.75">
      <c r="A117" s="3" t="s">
        <v>27</v>
      </c>
      <c r="B117" s="3" t="s">
        <v>27</v>
      </c>
      <c r="C117" s="17">
        <v>267.143</v>
      </c>
      <c r="D117" s="17">
        <v>6846.2911</v>
      </c>
      <c r="E117" s="31">
        <v>25.62781394234549</v>
      </c>
      <c r="F117" s="5">
        <v>152457.8158583408</v>
      </c>
      <c r="G117" s="5">
        <v>570697.4012358205</v>
      </c>
    </row>
    <row r="118" spans="1:7" ht="15.75">
      <c r="A118" s="3" t="s">
        <v>28</v>
      </c>
      <c r="B118" s="3" t="s">
        <v>28</v>
      </c>
      <c r="C118" s="17">
        <v>801.965</v>
      </c>
      <c r="D118" s="17">
        <v>7981.536</v>
      </c>
      <c r="E118" s="31">
        <v>9.952474235159888</v>
      </c>
      <c r="F118" s="5">
        <v>28724.084119250056</v>
      </c>
      <c r="G118" s="5">
        <v>35817.12932515765</v>
      </c>
    </row>
    <row r="119" spans="1:7" ht="15.75">
      <c r="A119" s="3"/>
      <c r="B119" s="1"/>
      <c r="C119" s="17"/>
      <c r="D119" s="17"/>
      <c r="E119" s="31"/>
      <c r="F119" s="5"/>
      <c r="G119" s="5"/>
    </row>
    <row r="120" spans="1:7" ht="15.75">
      <c r="A120" s="3" t="s">
        <v>4</v>
      </c>
      <c r="B120" s="3" t="s">
        <v>11</v>
      </c>
      <c r="C120" s="17">
        <v>336.068</v>
      </c>
      <c r="D120" s="17">
        <v>4788.2807999999995</v>
      </c>
      <c r="E120" s="31">
        <v>14.24795220014997</v>
      </c>
      <c r="F120" s="5">
        <v>64744.474001105315</v>
      </c>
      <c r="G120" s="5">
        <v>192652.89763115</v>
      </c>
    </row>
    <row r="121" spans="1:7" ht="15.75">
      <c r="A121" s="3" t="s">
        <v>5</v>
      </c>
      <c r="B121" s="3" t="s">
        <v>5</v>
      </c>
      <c r="C121" s="17">
        <v>287.982</v>
      </c>
      <c r="D121" s="17">
        <v>5552.8951</v>
      </c>
      <c r="E121" s="31">
        <v>19.282090894569798</v>
      </c>
      <c r="F121" s="5">
        <v>86716.91812371937</v>
      </c>
      <c r="G121" s="5">
        <v>301119.2301036848</v>
      </c>
    </row>
    <row r="122" spans="1:7" ht="15.75">
      <c r="A122" s="3" t="s">
        <v>6</v>
      </c>
      <c r="B122" s="3" t="s">
        <v>6</v>
      </c>
      <c r="C122" s="17">
        <v>61.425</v>
      </c>
      <c r="D122" s="17">
        <v>770.8963</v>
      </c>
      <c r="E122" s="31">
        <v>12.550204314204315</v>
      </c>
      <c r="F122" s="5">
        <v>8662.305553816843</v>
      </c>
      <c r="G122" s="5">
        <v>141022.47543861365</v>
      </c>
    </row>
    <row r="123" spans="1:7" ht="15.75">
      <c r="A123" s="3" t="s">
        <v>7</v>
      </c>
      <c r="B123" s="3" t="s">
        <v>7</v>
      </c>
      <c r="C123" s="17">
        <v>70.462</v>
      </c>
      <c r="D123" s="17">
        <v>2478.8519</v>
      </c>
      <c r="E123" s="31">
        <v>35.17998211802106</v>
      </c>
      <c r="F123" s="5">
        <v>65032.48101599561</v>
      </c>
      <c r="G123" s="5">
        <v>922944.0126024752</v>
      </c>
    </row>
    <row r="124" spans="1:7" ht="15.75">
      <c r="A124" s="3" t="s">
        <v>8</v>
      </c>
      <c r="B124" s="3" t="s">
        <v>8</v>
      </c>
      <c r="C124" s="17">
        <v>445.7560000000001</v>
      </c>
      <c r="D124" s="17">
        <v>7935.709400000002</v>
      </c>
      <c r="E124" s="31">
        <v>17.802810057520258</v>
      </c>
      <c r="F124" s="5">
        <v>137307.96405772015</v>
      </c>
      <c r="G124" s="5">
        <v>308033.91105833714</v>
      </c>
    </row>
    <row r="125" spans="1:7" ht="15.75">
      <c r="A125" s="3"/>
      <c r="B125" s="1"/>
      <c r="C125" s="17"/>
      <c r="D125" s="17"/>
      <c r="E125" s="31"/>
      <c r="F125" s="5"/>
      <c r="G125" s="5"/>
    </row>
    <row r="126" spans="1:7" ht="16.5">
      <c r="A126" s="8" t="s">
        <v>10</v>
      </c>
      <c r="B126" s="8" t="s">
        <v>32</v>
      </c>
      <c r="C126" s="19">
        <v>1246.2530000000002</v>
      </c>
      <c r="D126" s="19">
        <v>19454.1602</v>
      </c>
      <c r="E126" s="30">
        <v>15.610121058886113</v>
      </c>
      <c r="F126" s="20">
        <v>142306.98987762356</v>
      </c>
      <c r="G126" s="20">
        <v>114187.88149567026</v>
      </c>
    </row>
    <row r="127" spans="1:7" ht="15.75">
      <c r="A127" s="3" t="s">
        <v>23</v>
      </c>
      <c r="B127" s="3" t="s">
        <v>23</v>
      </c>
      <c r="C127" s="17">
        <v>14.262</v>
      </c>
      <c r="D127" s="17">
        <v>1141.3166999999999</v>
      </c>
      <c r="E127" s="31">
        <v>80.02501051745897</v>
      </c>
      <c r="F127" s="5">
        <v>12333.74991483548</v>
      </c>
      <c r="G127" s="5">
        <v>864798.0588161183</v>
      </c>
    </row>
    <row r="128" spans="1:7" ht="15.75">
      <c r="A128" s="3" t="s">
        <v>24</v>
      </c>
      <c r="B128" s="3" t="s">
        <v>24</v>
      </c>
      <c r="C128" s="17">
        <v>2.804</v>
      </c>
      <c r="D128" s="17">
        <v>204.5328</v>
      </c>
      <c r="E128" s="31">
        <v>72.94322396576321</v>
      </c>
      <c r="F128" s="5">
        <v>2924.3449953343647</v>
      </c>
      <c r="G128" s="5">
        <v>1042919.042558618</v>
      </c>
    </row>
    <row r="129" spans="1:7" ht="15.75">
      <c r="A129" s="3" t="s">
        <v>25</v>
      </c>
      <c r="B129" s="3" t="s">
        <v>25</v>
      </c>
      <c r="C129" s="17">
        <v>8.898</v>
      </c>
      <c r="D129" s="17">
        <v>560.9442999999999</v>
      </c>
      <c r="E129" s="31">
        <v>63.041616093504146</v>
      </c>
      <c r="F129" s="5">
        <v>10785.565601583246</v>
      </c>
      <c r="G129" s="5">
        <v>1212133.693142644</v>
      </c>
    </row>
    <row r="130" spans="1:7" ht="15.75">
      <c r="A130" s="3" t="s">
        <v>26</v>
      </c>
      <c r="B130" s="3" t="s">
        <v>26</v>
      </c>
      <c r="C130" s="17">
        <v>45.724</v>
      </c>
      <c r="D130" s="17">
        <v>2108.12</v>
      </c>
      <c r="E130" s="31">
        <v>46.1053276178812</v>
      </c>
      <c r="F130" s="5">
        <v>42985.36190043114</v>
      </c>
      <c r="G130" s="5">
        <v>940105.0192553395</v>
      </c>
    </row>
    <row r="131" spans="1:7" ht="15.75">
      <c r="A131" s="3" t="s">
        <v>27</v>
      </c>
      <c r="B131" s="3" t="s">
        <v>27</v>
      </c>
      <c r="C131" s="17">
        <v>113.25</v>
      </c>
      <c r="D131" s="17">
        <v>4997.3786</v>
      </c>
      <c r="E131" s="31">
        <v>44.126963355408385</v>
      </c>
      <c r="F131" s="5">
        <v>59568.31190924744</v>
      </c>
      <c r="G131" s="5">
        <v>525989.5091324276</v>
      </c>
    </row>
    <row r="132" spans="1:7" ht="15.75">
      <c r="A132" s="3" t="s">
        <v>28</v>
      </c>
      <c r="B132" s="3" t="s">
        <v>28</v>
      </c>
      <c r="C132" s="17">
        <v>1061.315</v>
      </c>
      <c r="D132" s="17">
        <v>10441.8678</v>
      </c>
      <c r="E132" s="31">
        <v>9.838613229813957</v>
      </c>
      <c r="F132" s="5">
        <v>13709.655556191896</v>
      </c>
      <c r="G132" s="5">
        <v>12917.61216622011</v>
      </c>
    </row>
    <row r="133" spans="1:7" ht="15.75">
      <c r="A133" s="3"/>
      <c r="B133" s="1"/>
      <c r="C133" s="17"/>
      <c r="D133" s="17"/>
      <c r="E133" s="31"/>
      <c r="F133" s="5"/>
      <c r="G133" s="5"/>
    </row>
    <row r="134" spans="1:7" ht="15.75">
      <c r="A134" s="3" t="s">
        <v>4</v>
      </c>
      <c r="B134" s="3" t="s">
        <v>11</v>
      </c>
      <c r="C134" s="17">
        <v>348.986</v>
      </c>
      <c r="D134" s="17">
        <v>4223.6078</v>
      </c>
      <c r="E134" s="31">
        <v>12.102513567879514</v>
      </c>
      <c r="F134" s="5">
        <v>19172.864341180233</v>
      </c>
      <c r="G134" s="5">
        <v>54938.7778913201</v>
      </c>
    </row>
    <row r="135" spans="1:7" ht="15.75">
      <c r="A135" s="3" t="s">
        <v>5</v>
      </c>
      <c r="B135" s="3" t="s">
        <v>5</v>
      </c>
      <c r="C135" s="17">
        <v>268.908</v>
      </c>
      <c r="D135" s="17">
        <v>4870.040799999999</v>
      </c>
      <c r="E135" s="31">
        <v>18.11043479554345</v>
      </c>
      <c r="F135" s="5">
        <v>38322.177914206484</v>
      </c>
      <c r="G135" s="5">
        <v>142510.3675391081</v>
      </c>
    </row>
    <row r="136" spans="1:7" ht="15.75">
      <c r="A136" s="3" t="s">
        <v>6</v>
      </c>
      <c r="B136" s="3" t="s">
        <v>6</v>
      </c>
      <c r="C136" s="17">
        <v>96.262</v>
      </c>
      <c r="D136" s="17">
        <v>1129.268</v>
      </c>
      <c r="E136" s="31">
        <v>11.731191955288692</v>
      </c>
      <c r="F136" s="5">
        <v>4877.610373174406</v>
      </c>
      <c r="G136" s="5">
        <v>50670.15409169149</v>
      </c>
    </row>
    <row r="137" spans="1:7" ht="15.75">
      <c r="A137" s="3" t="s">
        <v>7</v>
      </c>
      <c r="B137" s="3" t="s">
        <v>7</v>
      </c>
      <c r="C137" s="17">
        <v>38.739</v>
      </c>
      <c r="D137" s="17">
        <v>1195.2662000000003</v>
      </c>
      <c r="E137" s="31">
        <v>30.85433800562741</v>
      </c>
      <c r="F137" s="5">
        <v>17893.34122375951</v>
      </c>
      <c r="G137" s="5">
        <v>461894.7629974835</v>
      </c>
    </row>
    <row r="138" spans="1:7" ht="15.75">
      <c r="A138" s="3" t="s">
        <v>8</v>
      </c>
      <c r="B138" s="3" t="s">
        <v>8</v>
      </c>
      <c r="C138" s="17">
        <v>493.3580000000002</v>
      </c>
      <c r="D138" s="17">
        <v>8035.9774</v>
      </c>
      <c r="E138" s="31">
        <v>16.288328961930276</v>
      </c>
      <c r="F138" s="5">
        <v>62040.99602530293</v>
      </c>
      <c r="G138" s="5">
        <v>125752.48810256022</v>
      </c>
    </row>
    <row r="139" spans="1:7" ht="15.75">
      <c r="A139" s="51"/>
      <c r="B139" s="51"/>
      <c r="C139" s="17"/>
      <c r="D139" s="17"/>
      <c r="E139" s="52"/>
      <c r="F139" s="38"/>
      <c r="G139" s="38"/>
    </row>
    <row r="140" spans="1:7" ht="16.5">
      <c r="A140" s="53" t="s">
        <v>42</v>
      </c>
      <c r="B140" s="42">
        <v>2397.2690000000002</v>
      </c>
      <c r="C140" s="42">
        <v>2397.2690000000002</v>
      </c>
      <c r="D140" s="45">
        <v>40756.9534</v>
      </c>
      <c r="E140" s="46">
        <v>17.001410104581502</v>
      </c>
      <c r="F140" s="36">
        <v>521096.6216769073</v>
      </c>
      <c r="G140" s="36">
        <v>217370.9423835653</v>
      </c>
    </row>
    <row r="141" spans="1:5" ht="15.75">
      <c r="A141" s="3" t="s">
        <v>23</v>
      </c>
      <c r="B141" s="43">
        <v>32.721000000000004</v>
      </c>
      <c r="C141" s="41"/>
      <c r="D141" s="34"/>
      <c r="E141" s="35"/>
    </row>
    <row r="142" spans="1:7" ht="15.75">
      <c r="A142" s="3" t="s">
        <v>24</v>
      </c>
      <c r="B142" s="43">
        <v>6.834</v>
      </c>
      <c r="C142" s="43">
        <v>32.721000000000004</v>
      </c>
      <c r="D142" s="47">
        <v>2532.8675000000003</v>
      </c>
      <c r="E142" s="48">
        <v>77.40801014638917</v>
      </c>
      <c r="F142" s="37">
        <v>33847.75320891036</v>
      </c>
      <c r="G142" s="37">
        <v>1034435.1703465775</v>
      </c>
    </row>
    <row r="143" spans="1:7" ht="15.75">
      <c r="A143" s="3" t="s">
        <v>25</v>
      </c>
      <c r="B143" s="43">
        <v>33.421</v>
      </c>
      <c r="C143" s="43">
        <v>6.834</v>
      </c>
      <c r="D143" s="47">
        <v>479.09459999999996</v>
      </c>
      <c r="E143" s="48">
        <v>70.10456540825285</v>
      </c>
      <c r="F143" s="37">
        <v>8602.06430327167</v>
      </c>
      <c r="G143" s="37">
        <v>1258715.876978588</v>
      </c>
    </row>
    <row r="144" spans="1:7" ht="15.75">
      <c r="A144" s="3" t="s">
        <v>26</v>
      </c>
      <c r="B144" s="43">
        <v>126.23</v>
      </c>
      <c r="C144" s="43">
        <v>33.421</v>
      </c>
      <c r="D144" s="47">
        <v>1988.6218</v>
      </c>
      <c r="E144" s="48">
        <v>59.5021633104934</v>
      </c>
      <c r="F144" s="37">
        <v>51158.908077014334</v>
      </c>
      <c r="G144" s="37">
        <v>1530741.392448291</v>
      </c>
    </row>
    <row r="145" spans="1:7" ht="15.75">
      <c r="A145" s="3" t="s">
        <v>27</v>
      </c>
      <c r="B145" s="43">
        <v>383.49199999999996</v>
      </c>
      <c r="C145" s="43">
        <v>126.23</v>
      </c>
      <c r="D145" s="47">
        <v>5556.940999999999</v>
      </c>
      <c r="E145" s="48">
        <v>44.02234809474767</v>
      </c>
      <c r="F145" s="37">
        <v>159671.03851116047</v>
      </c>
      <c r="G145" s="37">
        <v>1264921.4807190087</v>
      </c>
    </row>
    <row r="146" spans="1:7" ht="15.75">
      <c r="A146" s="3" t="s">
        <v>28</v>
      </c>
      <c r="B146" s="43">
        <v>1814.5710000000001</v>
      </c>
      <c r="C146" s="43">
        <v>383.49199999999996</v>
      </c>
      <c r="D146" s="47">
        <v>12056.791399999998</v>
      </c>
      <c r="E146" s="48">
        <v>31.439486090974516</v>
      </c>
      <c r="F146" s="37">
        <v>221232.2264789642</v>
      </c>
      <c r="G146" s="37">
        <v>576888.7655517304</v>
      </c>
    </row>
    <row r="147" spans="1:7" ht="15.75">
      <c r="A147" s="3"/>
      <c r="B147" s="44"/>
      <c r="C147" s="43">
        <v>1814.5710000000001</v>
      </c>
      <c r="D147" s="47">
        <v>18142.637100000004</v>
      </c>
      <c r="E147" s="48">
        <v>9.998306541876842</v>
      </c>
      <c r="F147" s="37">
        <v>46584.63109758623</v>
      </c>
      <c r="G147" s="37">
        <v>25672.531467540386</v>
      </c>
    </row>
    <row r="148" spans="1:7" ht="15.75">
      <c r="A148" s="3" t="s">
        <v>4</v>
      </c>
      <c r="B148" s="43">
        <v>652.45</v>
      </c>
      <c r="C148" s="44"/>
      <c r="D148" s="17"/>
      <c r="E148" s="31"/>
      <c r="F148" s="5"/>
      <c r="G148" s="5"/>
    </row>
    <row r="149" spans="1:7" ht="15.75">
      <c r="A149" s="3" t="s">
        <v>5</v>
      </c>
      <c r="B149" s="43">
        <v>553.88</v>
      </c>
      <c r="C149" s="43">
        <v>652.45</v>
      </c>
      <c r="D149" s="47">
        <v>8725.489399999999</v>
      </c>
      <c r="E149" s="48">
        <v>13.373422331213117</v>
      </c>
      <c r="F149" s="37">
        <v>85396.76413630108</v>
      </c>
      <c r="G149" s="37">
        <v>130886.29647681979</v>
      </c>
    </row>
    <row r="150" spans="1:7" ht="15.75">
      <c r="A150" s="3" t="s">
        <v>6</v>
      </c>
      <c r="B150" s="43">
        <v>150.06900000000002</v>
      </c>
      <c r="C150" s="43">
        <v>553.88</v>
      </c>
      <c r="D150" s="47">
        <v>10498.682800000002</v>
      </c>
      <c r="E150" s="48">
        <v>18.954796706867917</v>
      </c>
      <c r="F150" s="37">
        <v>130135.7691425755</v>
      </c>
      <c r="G150" s="37">
        <v>234953.00271281778</v>
      </c>
    </row>
    <row r="151" spans="1:7" ht="15.75">
      <c r="A151" s="3" t="s">
        <v>7</v>
      </c>
      <c r="B151" s="43">
        <v>111.924</v>
      </c>
      <c r="C151" s="43">
        <v>150.06900000000002</v>
      </c>
      <c r="D151" s="47">
        <v>1852.9462</v>
      </c>
      <c r="E151" s="48">
        <v>12.347294911007602</v>
      </c>
      <c r="F151" s="37">
        <v>14187.131279548501</v>
      </c>
      <c r="G151" s="37">
        <v>94537.38799851068</v>
      </c>
    </row>
    <row r="152" spans="1:7" ht="15.75">
      <c r="A152" s="3" t="s">
        <v>8</v>
      </c>
      <c r="B152" s="43">
        <v>928.9459999999999</v>
      </c>
      <c r="C152" s="43">
        <v>111.924</v>
      </c>
      <c r="D152" s="47">
        <v>3787.8605999999995</v>
      </c>
      <c r="E152" s="48">
        <v>33.84314892248311</v>
      </c>
      <c r="F152" s="37">
        <v>87565.11110313231</v>
      </c>
      <c r="G152" s="37">
        <v>782362.2377964717</v>
      </c>
    </row>
    <row r="153" spans="1:7" ht="15.75">
      <c r="A153" s="3"/>
      <c r="B153" s="24"/>
      <c r="C153" s="43">
        <v>928.9459999999999</v>
      </c>
      <c r="D153" s="47">
        <v>15891.974399999997</v>
      </c>
      <c r="E153" s="48">
        <v>17.107533053589766</v>
      </c>
      <c r="F153" s="37">
        <v>203811.84601534993</v>
      </c>
      <c r="G153" s="37">
        <v>219401.17726471717</v>
      </c>
    </row>
    <row r="154" spans="1:5" ht="16.5">
      <c r="A154" s="8" t="s">
        <v>9</v>
      </c>
      <c r="B154" s="42">
        <v>1181.394</v>
      </c>
      <c r="C154" s="24"/>
      <c r="D154" s="34"/>
      <c r="E154" s="35"/>
    </row>
    <row r="155" spans="1:7" ht="16.5">
      <c r="A155" s="3" t="s">
        <v>23</v>
      </c>
      <c r="B155" s="43">
        <v>18.367</v>
      </c>
      <c r="C155" s="42">
        <v>1181.394</v>
      </c>
      <c r="D155" s="45">
        <v>21477.144099999998</v>
      </c>
      <c r="E155" s="46">
        <v>18.179493124224432</v>
      </c>
      <c r="F155" s="36">
        <v>369785.2869242441</v>
      </c>
      <c r="G155" s="36">
        <v>313007.5884287918</v>
      </c>
    </row>
    <row r="156" spans="1:7" ht="15.75">
      <c r="A156" s="3" t="s">
        <v>24</v>
      </c>
      <c r="B156" s="43">
        <v>3.999</v>
      </c>
      <c r="C156" s="43">
        <v>18.367</v>
      </c>
      <c r="D156" s="47">
        <v>1379.8739</v>
      </c>
      <c r="E156" s="48">
        <v>75.12788697119835</v>
      </c>
      <c r="F156" s="37">
        <v>20990.673169936035</v>
      </c>
      <c r="G156" s="37">
        <v>1142847.12636446</v>
      </c>
    </row>
    <row r="157" spans="1:7" ht="15.75">
      <c r="A157" s="3" t="s">
        <v>25</v>
      </c>
      <c r="B157" s="43">
        <v>24.587</v>
      </c>
      <c r="C157" s="43">
        <v>3.999</v>
      </c>
      <c r="D157" s="47">
        <v>271.59459999999996</v>
      </c>
      <c r="E157" s="48">
        <v>67.91562890722679</v>
      </c>
      <c r="F157" s="37">
        <v>5536.364179930361</v>
      </c>
      <c r="G157" s="37">
        <v>1384437.1542711582</v>
      </c>
    </row>
    <row r="158" spans="1:7" ht="15.75">
      <c r="A158" s="3" t="s">
        <v>26</v>
      </c>
      <c r="B158" s="43">
        <v>82.036</v>
      </c>
      <c r="C158" s="43">
        <v>24.587</v>
      </c>
      <c r="D158" s="47">
        <v>1428.2438</v>
      </c>
      <c r="E158" s="48">
        <v>58.08938870134624</v>
      </c>
      <c r="F158" s="37">
        <v>40083.61553067554</v>
      </c>
      <c r="G158" s="37">
        <v>1630276.7938616155</v>
      </c>
    </row>
    <row r="159" spans="1:7" ht="15.75">
      <c r="A159" s="3" t="s">
        <v>27</v>
      </c>
      <c r="B159" s="43">
        <v>269.195</v>
      </c>
      <c r="C159" s="43">
        <v>82.036</v>
      </c>
      <c r="D159" s="47">
        <v>3506.2270999999996</v>
      </c>
      <c r="E159" s="48">
        <v>42.74010312545711</v>
      </c>
      <c r="F159" s="37">
        <v>115982.20794347463</v>
      </c>
      <c r="G159" s="37">
        <v>1413796.4789052932</v>
      </c>
    </row>
    <row r="160" spans="1:7" ht="15.75">
      <c r="A160" s="3" t="s">
        <v>28</v>
      </c>
      <c r="B160" s="43">
        <v>783.21</v>
      </c>
      <c r="C160" s="43">
        <v>269.195</v>
      </c>
      <c r="D160" s="47">
        <v>6983.430199999999</v>
      </c>
      <c r="E160" s="48">
        <v>25.941901595497683</v>
      </c>
      <c r="F160" s="37">
        <v>155517.03804841024</v>
      </c>
      <c r="G160" s="37">
        <v>577711.4658459862</v>
      </c>
    </row>
    <row r="161" spans="1:7" ht="16.5">
      <c r="A161" s="3"/>
      <c r="B161" s="42"/>
      <c r="C161" s="43">
        <v>783.21</v>
      </c>
      <c r="D161" s="47">
        <v>7907.7745</v>
      </c>
      <c r="E161" s="48">
        <v>10.09662095734222</v>
      </c>
      <c r="F161" s="37">
        <v>31675.38805181726</v>
      </c>
      <c r="G161" s="37">
        <v>40443.03322457228</v>
      </c>
    </row>
    <row r="162" spans="1:7" ht="16.5">
      <c r="A162" s="3" t="s">
        <v>4</v>
      </c>
      <c r="B162" s="43">
        <v>321.941</v>
      </c>
      <c r="C162" s="42"/>
      <c r="D162" s="45"/>
      <c r="E162" s="46"/>
      <c r="F162" s="36"/>
      <c r="G162" s="36"/>
    </row>
    <row r="163" spans="1:7" ht="15.75">
      <c r="A163" s="3" t="s">
        <v>5</v>
      </c>
      <c r="B163" s="43">
        <v>286.824</v>
      </c>
      <c r="C163" s="43">
        <v>321.941</v>
      </c>
      <c r="D163" s="47">
        <v>4677.488399999999</v>
      </c>
      <c r="E163" s="48">
        <v>14.529023640977693</v>
      </c>
      <c r="F163" s="37">
        <v>65320.268687307114</v>
      </c>
      <c r="G163" s="37">
        <v>202895.15373098524</v>
      </c>
    </row>
    <row r="164" spans="1:7" ht="15.75">
      <c r="A164" s="3" t="s">
        <v>6</v>
      </c>
      <c r="B164" s="43">
        <v>58.797</v>
      </c>
      <c r="C164" s="43">
        <v>286.824</v>
      </c>
      <c r="D164" s="47">
        <v>5616.057800000001</v>
      </c>
      <c r="E164" s="48">
        <v>19.580152985803146</v>
      </c>
      <c r="F164" s="37">
        <v>88992.27326392155</v>
      </c>
      <c r="G164" s="37">
        <v>310267.87599336717</v>
      </c>
    </row>
    <row r="165" spans="1:7" ht="15.75">
      <c r="A165" s="3" t="s">
        <v>7</v>
      </c>
      <c r="B165" s="43">
        <v>71.976</v>
      </c>
      <c r="C165" s="43">
        <v>58.797</v>
      </c>
      <c r="D165" s="47">
        <v>759.7745</v>
      </c>
      <c r="E165" s="48">
        <v>12.921994319438067</v>
      </c>
      <c r="F165" s="37">
        <v>8962.192506978046</v>
      </c>
      <c r="G165" s="37">
        <v>152426.016752182</v>
      </c>
    </row>
    <row r="166" spans="1:7" ht="15.75">
      <c r="A166" s="3" t="s">
        <v>8</v>
      </c>
      <c r="B166" s="43">
        <v>441.856</v>
      </c>
      <c r="C166" s="43">
        <v>71.976</v>
      </c>
      <c r="D166" s="47">
        <v>2544.4201999999996</v>
      </c>
      <c r="E166" s="48">
        <v>35.350953095476264</v>
      </c>
      <c r="F166" s="37">
        <v>68109.07466086387</v>
      </c>
      <c r="G166" s="37">
        <v>946274.7952215165</v>
      </c>
    </row>
    <row r="167" spans="1:7" ht="15.75">
      <c r="A167" s="3"/>
      <c r="B167" s="44"/>
      <c r="C167" s="43">
        <v>441.856</v>
      </c>
      <c r="D167" s="47">
        <v>7879.403199999997</v>
      </c>
      <c r="E167" s="48">
        <v>17.832513760139044</v>
      </c>
      <c r="F167" s="37">
        <v>138401.4778051735</v>
      </c>
      <c r="G167" s="37">
        <v>313227.5623849704</v>
      </c>
    </row>
    <row r="168" spans="1:7" ht="16.5">
      <c r="A168" s="8" t="s">
        <v>10</v>
      </c>
      <c r="B168" s="42">
        <v>1215.875</v>
      </c>
      <c r="C168" s="44"/>
      <c r="D168" s="17"/>
      <c r="E168" s="31"/>
      <c r="F168" s="38"/>
      <c r="G168" s="5"/>
    </row>
    <row r="169" spans="1:7" ht="16.5">
      <c r="A169" s="3" t="s">
        <v>23</v>
      </c>
      <c r="B169" s="43">
        <v>14.354</v>
      </c>
      <c r="C169" s="42">
        <v>1215.875</v>
      </c>
      <c r="D169" s="45">
        <v>19279.8093</v>
      </c>
      <c r="E169" s="46">
        <v>15.856736342140435</v>
      </c>
      <c r="F169" s="36">
        <v>151311.33475266324</v>
      </c>
      <c r="G169" s="36">
        <v>124446.45605236002</v>
      </c>
    </row>
    <row r="170" spans="1:7" ht="15.75">
      <c r="A170" s="3" t="s">
        <v>24</v>
      </c>
      <c r="B170" s="43">
        <v>2.835</v>
      </c>
      <c r="C170" s="43">
        <v>14.354</v>
      </c>
      <c r="D170" s="47">
        <v>1152.9936</v>
      </c>
      <c r="E170" s="48">
        <v>80.32559565277973</v>
      </c>
      <c r="F170" s="37">
        <v>12857.080038974329</v>
      </c>
      <c r="G170" s="37">
        <v>895714.0893809621</v>
      </c>
    </row>
    <row r="171" spans="1:7" ht="15.75">
      <c r="A171" s="3" t="s">
        <v>25</v>
      </c>
      <c r="B171" s="43">
        <v>8.834</v>
      </c>
      <c r="C171" s="43">
        <v>2.835</v>
      </c>
      <c r="D171" s="47">
        <v>207.5</v>
      </c>
      <c r="E171" s="48">
        <v>73.19223985890653</v>
      </c>
      <c r="F171" s="37">
        <v>3065.7001233413093</v>
      </c>
      <c r="G171" s="37">
        <v>1081375.704882296</v>
      </c>
    </row>
    <row r="172" spans="1:7" ht="15.75">
      <c r="A172" s="3" t="s">
        <v>26</v>
      </c>
      <c r="B172" s="43">
        <v>44.194</v>
      </c>
      <c r="C172" s="43">
        <v>8.834</v>
      </c>
      <c r="D172" s="47">
        <v>560.378</v>
      </c>
      <c r="E172" s="48">
        <v>63.434231378763876</v>
      </c>
      <c r="F172" s="37">
        <v>11075.292546338793</v>
      </c>
      <c r="G172" s="37">
        <v>1253712.083579216</v>
      </c>
    </row>
    <row r="173" spans="1:7" ht="15.75">
      <c r="A173" s="3" t="s">
        <v>27</v>
      </c>
      <c r="B173" s="43">
        <v>114.297</v>
      </c>
      <c r="C173" s="43">
        <v>44.194</v>
      </c>
      <c r="D173" s="47">
        <v>2050.7138999999997</v>
      </c>
      <c r="E173" s="48">
        <v>46.40254106892338</v>
      </c>
      <c r="F173" s="37">
        <v>43688.83056768586</v>
      </c>
      <c r="G173" s="37">
        <v>988569.2756411697</v>
      </c>
    </row>
    <row r="174" spans="1:7" ht="15.75">
      <c r="A174" s="3" t="s">
        <v>28</v>
      </c>
      <c r="B174" s="43">
        <v>1031.361</v>
      </c>
      <c r="C174" s="43">
        <v>114.297</v>
      </c>
      <c r="D174" s="47">
        <v>5073.3612</v>
      </c>
      <c r="E174" s="48">
        <v>44.38752723168587</v>
      </c>
      <c r="F174" s="37">
        <v>65715.18843055399</v>
      </c>
      <c r="G174" s="37">
        <v>574951.122344016</v>
      </c>
    </row>
    <row r="175" spans="1:7" ht="16.5">
      <c r="A175" s="3"/>
      <c r="B175" s="42">
        <v>1215.875</v>
      </c>
      <c r="C175" s="43">
        <v>1031.361</v>
      </c>
      <c r="D175" s="47">
        <v>10234.862600000002</v>
      </c>
      <c r="E175" s="48">
        <v>9.92364710319665</v>
      </c>
      <c r="F175" s="37">
        <v>14909.243045768972</v>
      </c>
      <c r="G175" s="37">
        <v>14455.891822328913</v>
      </c>
    </row>
    <row r="176" spans="1:7" ht="16.5">
      <c r="A176" s="3" t="s">
        <v>4</v>
      </c>
      <c r="B176" s="43">
        <v>330.509</v>
      </c>
      <c r="C176" s="42">
        <v>1215.875</v>
      </c>
      <c r="D176" s="45">
        <v>19279.8093</v>
      </c>
      <c r="E176" s="46">
        <v>15.856736342140435</v>
      </c>
      <c r="F176" s="36">
        <v>151311.33475266324</v>
      </c>
      <c r="G176" s="36">
        <v>124446.45605236002</v>
      </c>
    </row>
    <row r="177" spans="1:7" ht="15.75">
      <c r="A177" s="3" t="s">
        <v>5</v>
      </c>
      <c r="B177" s="43">
        <v>267.056</v>
      </c>
      <c r="C177" s="43">
        <v>330.509</v>
      </c>
      <c r="D177" s="47">
        <v>4048.001</v>
      </c>
      <c r="E177" s="48">
        <v>12.247778426608654</v>
      </c>
      <c r="F177" s="37">
        <v>20076.495448993966</v>
      </c>
      <c r="G177" s="37">
        <v>60744.171713913885</v>
      </c>
    </row>
    <row r="178" spans="1:7" ht="15.75">
      <c r="A178" s="3" t="s">
        <v>6</v>
      </c>
      <c r="B178" s="43">
        <v>91.272</v>
      </c>
      <c r="C178" s="43">
        <v>267.056</v>
      </c>
      <c r="D178" s="47">
        <v>4882.625</v>
      </c>
      <c r="E178" s="48">
        <v>18.283150350488288</v>
      </c>
      <c r="F178" s="37">
        <v>41143.49587865394</v>
      </c>
      <c r="G178" s="37">
        <v>154063.17730608542</v>
      </c>
    </row>
    <row r="179" spans="1:7" ht="15.75">
      <c r="A179" s="3" t="s">
        <v>7</v>
      </c>
      <c r="B179" s="43">
        <v>39.948</v>
      </c>
      <c r="C179" s="43">
        <v>91.272</v>
      </c>
      <c r="D179" s="47">
        <v>1093.1717</v>
      </c>
      <c r="E179" s="48">
        <v>11.977076211762643</v>
      </c>
      <c r="F179" s="37">
        <v>5224.938772570455</v>
      </c>
      <c r="G179" s="37">
        <v>57245.80125964649</v>
      </c>
    </row>
    <row r="180" spans="1:7" ht="15.75">
      <c r="A180" s="3" t="s">
        <v>8</v>
      </c>
      <c r="B180" s="43">
        <v>487.09</v>
      </c>
      <c r="C180" s="43">
        <v>39.948</v>
      </c>
      <c r="D180" s="47">
        <v>1243.4404</v>
      </c>
      <c r="E180" s="48">
        <v>31.12647441674176</v>
      </c>
      <c r="F180" s="37">
        <v>19456.036442268436</v>
      </c>
      <c r="G180" s="37">
        <v>487034.0553286381</v>
      </c>
    </row>
    <row r="181" spans="1:7" ht="15.75">
      <c r="A181" s="11"/>
      <c r="B181" s="12"/>
      <c r="C181" s="43">
        <v>487.09</v>
      </c>
      <c r="D181" s="47">
        <v>8012.5712</v>
      </c>
      <c r="E181" s="48">
        <v>16.449878256585027</v>
      </c>
      <c r="F181" s="37">
        <v>65410.36821017644</v>
      </c>
      <c r="G181" s="37">
        <v>134288.05397396054</v>
      </c>
    </row>
    <row r="182" spans="1:7" ht="15.75">
      <c r="A182" s="3"/>
      <c r="B182" s="3"/>
      <c r="C182" s="26"/>
      <c r="D182" s="26"/>
      <c r="E182" s="26"/>
      <c r="F182" s="26"/>
      <c r="G182" s="26"/>
    </row>
    <row r="183" spans="1:7" ht="15.75">
      <c r="A183" s="39" t="s">
        <v>44</v>
      </c>
      <c r="B183" s="3"/>
      <c r="C183" s="2"/>
      <c r="D183" s="2"/>
      <c r="E183" s="2"/>
      <c r="F183" s="2"/>
      <c r="G183" s="2"/>
    </row>
    <row r="184" spans="1:7" ht="15.75">
      <c r="A184" s="40" t="s">
        <v>45</v>
      </c>
      <c r="B184" s="3"/>
      <c r="C184" s="2"/>
      <c r="D184" s="2"/>
      <c r="E184" s="2"/>
      <c r="F184" s="2"/>
      <c r="G184" s="2"/>
    </row>
  </sheetData>
  <mergeCells count="7">
    <mergeCell ref="D6:E6"/>
    <mergeCell ref="F6:G6"/>
    <mergeCell ref="C7:C9"/>
    <mergeCell ref="F7:F9"/>
    <mergeCell ref="D8:D9"/>
    <mergeCell ref="E8:E9"/>
    <mergeCell ref="G8:G9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9" t="s">
        <v>51</v>
      </c>
    </row>
    <row r="3" ht="15.75">
      <c r="A3" s="49" t="s">
        <v>39</v>
      </c>
    </row>
    <row r="5" ht="15.75">
      <c r="A5" t="s">
        <v>40</v>
      </c>
    </row>
    <row r="6" ht="15.75">
      <c r="A6" t="s">
        <v>46</v>
      </c>
    </row>
    <row r="7" ht="15.75">
      <c r="A7" t="s">
        <v>47</v>
      </c>
    </row>
    <row r="8" ht="15.75">
      <c r="A8" t="s">
        <v>29</v>
      </c>
    </row>
    <row r="10" ht="15.75">
      <c r="A10" s="1" t="s">
        <v>17</v>
      </c>
    </row>
    <row r="11" ht="15.75">
      <c r="A11" s="3" t="s">
        <v>12</v>
      </c>
    </row>
    <row r="12" ht="15.75">
      <c r="A12" s="3" t="s">
        <v>13</v>
      </c>
    </row>
    <row r="13" ht="15.75">
      <c r="A13" s="3" t="s">
        <v>14</v>
      </c>
    </row>
    <row r="14" ht="15.75">
      <c r="A14" s="1" t="s">
        <v>34</v>
      </c>
    </row>
    <row r="15" ht="15.75">
      <c r="A15" s="3" t="s">
        <v>15</v>
      </c>
    </row>
    <row r="16" ht="15.75">
      <c r="A16" s="3" t="s">
        <v>16</v>
      </c>
    </row>
    <row r="17" ht="15.75">
      <c r="A17" s="1" t="s">
        <v>43</v>
      </c>
    </row>
    <row r="18" ht="15.75">
      <c r="A18" s="1"/>
    </row>
    <row r="19" ht="15.75">
      <c r="A19" s="39" t="s">
        <v>44</v>
      </c>
    </row>
    <row r="20" ht="15.75">
      <c r="A20" s="40" t="s">
        <v>45</v>
      </c>
    </row>
    <row r="22" ht="15.75">
      <c r="A22" t="s">
        <v>49</v>
      </c>
    </row>
    <row r="23" ht="15.75">
      <c r="A23" s="49" t="s">
        <v>48</v>
      </c>
    </row>
  </sheetData>
  <hyperlinks>
    <hyperlink ref="A3" location="Data!A1" display="Back to data"/>
    <hyperlink ref="A23" r:id="rId1" display="http://nurseweb.ucsf.edu/iha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Deaths--Life Years Lost and Mortality Costs by Age, Sex, and Cause</dc:title>
  <dc:subject/>
  <dc:creator>US Census Bureau</dc:creator>
  <cp:keywords/>
  <dc:description/>
  <cp:lastModifiedBy>johan001</cp:lastModifiedBy>
  <cp:lastPrinted>2008-06-10T18:06:42Z</cp:lastPrinted>
  <dcterms:created xsi:type="dcterms:W3CDTF">2006-06-22T11:52:42Z</dcterms:created>
  <dcterms:modified xsi:type="dcterms:W3CDTF">2008-12-02T20:52:44Z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