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tabRatio="28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'Sheet1'!$A$1:$L$70</definedName>
  </definedNames>
  <calcPr fullCalcOnLoad="1"/>
</workbook>
</file>

<file path=xl/sharedStrings.xml><?xml version="1.0" encoding="utf-8"?>
<sst xmlns="http://schemas.openxmlformats.org/spreadsheetml/2006/main" count="32" uniqueCount="17">
  <si>
    <t>RXY</t>
  </si>
  <si>
    <t>X</t>
  </si>
  <si>
    <t>Y</t>
  </si>
  <si>
    <t>Z</t>
  </si>
  <si>
    <t>Tor ang</t>
  </si>
  <si>
    <t>bottom edge</t>
  </si>
  <si>
    <t>top edge</t>
  </si>
  <si>
    <t>The following two tables identify points constructed at the interscetion of measured and drawn planes</t>
  </si>
  <si>
    <t>A point was inserted at the intersection of 3 planes:  measured antennia face (top &amp; bottom),</t>
  </si>
  <si>
    <t xml:space="preserve">    , plane at precribed toroidal angle &amp; constructed vertical plane (Z= +/- 18")</t>
  </si>
  <si>
    <t>The following graph shows a plot of the points above compared to the average of the measured points</t>
  </si>
  <si>
    <t>(Deviation in RXY verses average RXY)</t>
  </si>
  <si>
    <t>The measured points below were taken at the edge of the boron-nitried protective plates at 4 toroidal locations</t>
  </si>
  <si>
    <t>60 degree</t>
  </si>
  <si>
    <t>90 degree</t>
  </si>
  <si>
    <t>120 degree</t>
  </si>
  <si>
    <t>150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</si>
</sst>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6.25"/>
      <name val="Arial"/>
      <family val="0"/>
    </font>
    <font>
      <sz val="10.25"/>
      <name val="Arial"/>
      <family val="2"/>
    </font>
    <font>
      <sz val="11"/>
      <name val="Arial"/>
      <family val="2"/>
    </font>
    <font>
      <b/>
      <sz val="10.25"/>
      <name val="Arial"/>
      <family val="2"/>
    </font>
    <font>
      <sz val="1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NSTX Antennia As-built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375"/>
          <c:w val="0.927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Sheet1!$BX$4</c:f>
              <c:strCache>
                <c:ptCount val="1"/>
                <c:pt idx="0">
                  <c:v>bottom edge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Sheet1!$F$5:$F$16</c:f>
              <c:numCache/>
            </c:numRef>
          </c:xVal>
          <c:yVal>
            <c:numRef>
              <c:f>Sheet1!$Q$5:$Q$16</c:f>
              <c:numCache/>
            </c:numRef>
          </c:yVal>
          <c:smooth val="1"/>
        </c:ser>
        <c:ser>
          <c:idx val="1"/>
          <c:order val="1"/>
          <c:tx>
            <c:strRef>
              <c:f>Sheet1!$BZ$4</c:f>
              <c:strCache>
                <c:ptCount val="1"/>
                <c:pt idx="0">
                  <c:v>top edge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Sheet1!$F$5:$F$16</c:f>
              <c:numCache/>
            </c:numRef>
          </c:xVal>
          <c:yVal>
            <c:numRef>
              <c:f>Sheet1!$S$5:$S$16</c:f>
              <c:numCache/>
            </c:numRef>
          </c:yVal>
          <c:smooth val="1"/>
        </c:ser>
        <c:axId val="7686525"/>
        <c:axId val="2069862"/>
      </c:scatterChart>
      <c:valAx>
        <c:axId val="7686525"/>
        <c:scaling>
          <c:orientation val="minMax"/>
          <c:max val="150"/>
          <c:min val="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Toroidal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  <c:majorUnit val="15"/>
        <c:minorUnit val="15"/>
      </c:valAx>
      <c:valAx>
        <c:axId val="206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Deviation from average measured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At val="63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25"/>
          <c:y val="0.25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NSTX Antennia as-built data (boron plate radial position)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55"/>
          <c:w val="0.93625"/>
          <c:h val="0.7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Sheet1!$U$38</c:f>
              <c:strCache>
                <c:ptCount val="1"/>
                <c:pt idx="0">
                  <c:v>60 degree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Sheet1!$E$39:$E$44</c:f>
              <c:numCache/>
            </c:numRef>
          </c:yVal>
          <c:smooth val="1"/>
        </c:ser>
        <c:ser>
          <c:idx val="1"/>
          <c:order val="1"/>
          <c:tx>
            <c:strRef>
              <c:f>Sheet1!$U$39</c:f>
              <c:strCache>
                <c:ptCount val="1"/>
                <c:pt idx="0">
                  <c:v>90 degree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Sheet1!$K$39:$K$44</c:f>
              <c:numCache/>
            </c:numRef>
          </c:yVal>
          <c:smooth val="1"/>
        </c:ser>
        <c:ser>
          <c:idx val="2"/>
          <c:order val="2"/>
          <c:tx>
            <c:strRef>
              <c:f>Sheet1!$U$40</c:f>
              <c:strCache>
                <c:ptCount val="1"/>
                <c:pt idx="0">
                  <c:v>120 degree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yVal>
            <c:numRef>
              <c:f>Sheet1!$E$46:$E$51</c:f>
              <c:numCache/>
            </c:numRef>
          </c:yVal>
          <c:smooth val="1"/>
        </c:ser>
        <c:ser>
          <c:idx val="3"/>
          <c:order val="3"/>
          <c:tx>
            <c:strRef>
              <c:f>Sheet1!$U$41</c:f>
              <c:strCache>
                <c:ptCount val="1"/>
                <c:pt idx="0">
                  <c:v>150 degree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yVal>
            <c:numRef>
              <c:f>Sheet1!$K$46:$K$51</c:f>
              <c:numCache/>
            </c:numRef>
          </c:yVal>
          <c:smooth val="1"/>
        </c:ser>
        <c:axId val="18628759"/>
        <c:axId val="33441104"/>
      </c:scatterChart>
      <c:valAx>
        <c:axId val="18628759"/>
        <c:scaling>
          <c:orientation val="maxMin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top......bottom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crossBetween val="midCat"/>
        <c:dispUnits/>
      </c:valAx>
      <c:valAx>
        <c:axId val="3344110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Major Radius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25"/>
          <c:y val="0.4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19</xdr:row>
      <xdr:rowOff>28575</xdr:rowOff>
    </xdr:from>
    <xdr:to>
      <xdr:col>11</xdr:col>
      <xdr:colOff>495300</xdr:colOff>
      <xdr:row>35</xdr:row>
      <xdr:rowOff>152400</xdr:rowOff>
    </xdr:to>
    <xdr:graphicFrame>
      <xdr:nvGraphicFramePr>
        <xdr:cNvPr id="1" name="Chart 9"/>
        <xdr:cNvGraphicFramePr/>
      </xdr:nvGraphicFramePr>
      <xdr:xfrm>
        <a:off x="314325" y="3171825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51</xdr:row>
      <xdr:rowOff>114300</xdr:rowOff>
    </xdr:from>
    <xdr:to>
      <xdr:col>11</xdr:col>
      <xdr:colOff>552450</xdr:colOff>
      <xdr:row>69</xdr:row>
      <xdr:rowOff>28575</xdr:rowOff>
    </xdr:to>
    <xdr:graphicFrame>
      <xdr:nvGraphicFramePr>
        <xdr:cNvPr id="2" name="Chart 12"/>
        <xdr:cNvGraphicFramePr/>
      </xdr:nvGraphicFramePr>
      <xdr:xfrm>
        <a:off x="200025" y="8953500"/>
        <a:ext cx="6067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51"/>
  <sheetViews>
    <sheetView tabSelected="1" workbookViewId="0" topLeftCell="A46">
      <pane ySplit="510" topLeftCell="BM41" activePane="bottomLeft" state="split"/>
      <selection pane="topLeft" activeCell="B1" sqref="B1"/>
      <selection pane="bottomLeft" activeCell="V51" sqref="V51"/>
    </sheetView>
  </sheetViews>
  <sheetFormatPr defaultColWidth="9.140625" defaultRowHeight="12.75"/>
  <cols>
    <col min="1" max="1" width="3.00390625" style="1" customWidth="1"/>
    <col min="2" max="4" width="9.140625" style="1" customWidth="1"/>
    <col min="5" max="5" width="8.57421875" style="1" customWidth="1"/>
    <col min="6" max="6" width="8.421875" style="1" customWidth="1"/>
    <col min="7" max="7" width="2.7109375" style="1" customWidth="1"/>
    <col min="8" max="8" width="8.57421875" style="1" customWidth="1"/>
    <col min="9" max="10" width="9.140625" style="1" customWidth="1"/>
    <col min="11" max="11" width="8.7109375" style="1" customWidth="1"/>
    <col min="12" max="12" width="9.140625" style="1" customWidth="1"/>
    <col min="13" max="15" width="3.7109375" style="1" customWidth="1"/>
    <col min="16" max="19" width="0.85546875" style="1" customWidth="1"/>
    <col min="20" max="20" width="8.8515625" style="1" customWidth="1"/>
    <col min="21" max="21" width="9.140625" style="1" hidden="1" customWidth="1"/>
    <col min="22" max="16384" width="9.140625" style="1" customWidth="1"/>
  </cols>
  <sheetData>
    <row r="1" ht="12.75">
      <c r="B1" s="16" t="s">
        <v>7</v>
      </c>
    </row>
    <row r="2" ht="12.75">
      <c r="B2" s="16" t="s">
        <v>8</v>
      </c>
    </row>
    <row r="3" ht="13.5" thickBot="1">
      <c r="B3" s="16" t="s">
        <v>9</v>
      </c>
    </row>
    <row r="4" spans="2:78" s="2" customFormat="1" ht="13.5" thickBot="1">
      <c r="B4" s="12" t="s">
        <v>1</v>
      </c>
      <c r="C4" s="13" t="s">
        <v>2</v>
      </c>
      <c r="D4" s="13" t="s">
        <v>3</v>
      </c>
      <c r="E4" s="13" t="s">
        <v>0</v>
      </c>
      <c r="F4" s="14" t="s">
        <v>4</v>
      </c>
      <c r="H4" s="12" t="s">
        <v>1</v>
      </c>
      <c r="I4" s="13" t="s">
        <v>2</v>
      </c>
      <c r="J4" s="13" t="s">
        <v>3</v>
      </c>
      <c r="K4" s="13" t="s">
        <v>0</v>
      </c>
      <c r="L4" s="14" t="s">
        <v>4</v>
      </c>
      <c r="BX4" s="2" t="s">
        <v>5</v>
      </c>
      <c r="BZ4" s="2" t="s">
        <v>6</v>
      </c>
    </row>
    <row r="5" spans="2:19" ht="12.75">
      <c r="B5" s="9">
        <v>53.154</v>
      </c>
      <c r="C5" s="10">
        <v>26.213</v>
      </c>
      <c r="D5" s="10">
        <v>-18</v>
      </c>
      <c r="E5" s="10">
        <f aca="true" t="shared" si="0" ref="E5:E16">(B5^2+C5^2)^0.5</f>
        <v>59.26608714096115</v>
      </c>
      <c r="F5" s="11">
        <f>90-ACOS((B5/E5))*180/PI()</f>
        <v>63.74969824303035</v>
      </c>
      <c r="H5" s="9">
        <v>52.881</v>
      </c>
      <c r="I5" s="10">
        <v>26.078</v>
      </c>
      <c r="J5" s="10">
        <v>18</v>
      </c>
      <c r="K5" s="10">
        <f>(H5^2+I5^2)^0.5</f>
        <v>58.9615319085249</v>
      </c>
      <c r="L5" s="11">
        <f>90-ACOS((H5/K5))*180/PI()</f>
        <v>63.750020284065684</v>
      </c>
      <c r="P5" s="1">
        <f>AVERAGE(E5:E16)</f>
        <v>59.14729150784614</v>
      </c>
      <c r="Q5" s="1">
        <f>E5-P5</f>
        <v>0.11879563311500618</v>
      </c>
      <c r="R5" s="1">
        <f>AVERAGE(K5:K16)</f>
        <v>59.00845807417681</v>
      </c>
      <c r="S5" s="1">
        <f>K5-R5</f>
        <v>-0.04692616565191088</v>
      </c>
    </row>
    <row r="6" spans="2:19" ht="12.75">
      <c r="B6" s="4">
        <v>56.056</v>
      </c>
      <c r="C6" s="3">
        <v>19.028</v>
      </c>
      <c r="D6" s="3">
        <v>-18</v>
      </c>
      <c r="E6" s="3">
        <f t="shared" si="0"/>
        <v>59.197465486285815</v>
      </c>
      <c r="F6" s="5">
        <f>90-ACOS((B6/E6))*180/PI()</f>
        <v>71.25041053699834</v>
      </c>
      <c r="H6" s="4">
        <v>55.861</v>
      </c>
      <c r="I6" s="3">
        <v>18.962</v>
      </c>
      <c r="J6" s="3">
        <v>18</v>
      </c>
      <c r="K6" s="3">
        <f>(H6^2+I6^2)^0.5</f>
        <v>58.99159910529634</v>
      </c>
      <c r="L6" s="5">
        <f>90-ACOS((H6/K6))*180/PI()</f>
        <v>71.25023393198026</v>
      </c>
      <c r="P6" s="1">
        <f>P5</f>
        <v>59.14729150784614</v>
      </c>
      <c r="Q6" s="1">
        <f>E6-P6</f>
        <v>0.050173978439673306</v>
      </c>
      <c r="R6" s="1">
        <f>R5</f>
        <v>59.00845807417681</v>
      </c>
      <c r="S6" s="1">
        <f>K6-R6</f>
        <v>-0.016858968880470115</v>
      </c>
    </row>
    <row r="7" spans="2:19" ht="12.75">
      <c r="B7" s="4">
        <v>57.895</v>
      </c>
      <c r="C7" s="3">
        <v>11.516</v>
      </c>
      <c r="D7" s="3">
        <v>-18</v>
      </c>
      <c r="E7" s="3">
        <f t="shared" si="0"/>
        <v>59.02922395729085</v>
      </c>
      <c r="F7" s="5">
        <f>90-ACOS((B7/E7))*180/PI()</f>
        <v>78.75002999647735</v>
      </c>
      <c r="H7" s="4">
        <v>57.89</v>
      </c>
      <c r="I7" s="3">
        <v>11.515</v>
      </c>
      <c r="J7" s="3">
        <v>18</v>
      </c>
      <c r="K7" s="3">
        <f>(H7^2+I7^2)^0.5</f>
        <v>59.024124940569855</v>
      </c>
      <c r="L7" s="5">
        <f>90-ACOS((H7/K7))*180/PI()</f>
        <v>78.75003517655838</v>
      </c>
      <c r="P7" s="1">
        <f aca="true" t="shared" si="1" ref="P7:P16">P6</f>
        <v>59.14729150784614</v>
      </c>
      <c r="Q7" s="1">
        <f>E7-P7</f>
        <v>-0.11806755055528839</v>
      </c>
      <c r="R7" s="1">
        <f aca="true" t="shared" si="2" ref="R7:R16">R6</f>
        <v>59.00845807417681</v>
      </c>
      <c r="S7" s="1">
        <f>K7-R7</f>
        <v>0.015666866393047485</v>
      </c>
    </row>
    <row r="8" spans="2:19" ht="12.75">
      <c r="B8" s="4">
        <v>59.019</v>
      </c>
      <c r="C8" s="3">
        <v>3.868</v>
      </c>
      <c r="D8" s="3">
        <v>-18</v>
      </c>
      <c r="E8" s="3">
        <f t="shared" si="0"/>
        <v>59.145615095288335</v>
      </c>
      <c r="F8" s="5">
        <f>90-ACOS((B8/E8))*180/PI()</f>
        <v>86.25029930564813</v>
      </c>
      <c r="H8" s="4">
        <v>58.877</v>
      </c>
      <c r="I8" s="3">
        <v>3.859</v>
      </c>
      <c r="J8" s="3">
        <v>18</v>
      </c>
      <c r="K8" s="3">
        <f>(H8^2+I8^2)^0.5</f>
        <v>59.003330499218436</v>
      </c>
      <c r="L8" s="5">
        <f>90-ACOS((H8/K8))*180/PI()</f>
        <v>86.25000238386063</v>
      </c>
      <c r="P8" s="1">
        <f t="shared" si="1"/>
        <v>59.14729150784614</v>
      </c>
      <c r="Q8" s="1">
        <f>E8-P8</f>
        <v>-0.0016764125578063727</v>
      </c>
      <c r="R8" s="1">
        <f t="shared" si="2"/>
        <v>59.00845807417681</v>
      </c>
      <c r="S8" s="1">
        <f>K8-R8</f>
        <v>-0.0051275749583723496</v>
      </c>
    </row>
    <row r="9" spans="2:19" ht="12.75">
      <c r="B9" s="4">
        <v>58.917</v>
      </c>
      <c r="C9" s="3">
        <v>-3.862</v>
      </c>
      <c r="D9" s="3">
        <v>-18</v>
      </c>
      <c r="E9" s="3">
        <f t="shared" si="0"/>
        <v>59.04344106672646</v>
      </c>
      <c r="F9" s="5">
        <f>90+ACOS((B9/E9))*180/PI()</f>
        <v>93.75036389694738</v>
      </c>
      <c r="H9" s="4">
        <v>58.862</v>
      </c>
      <c r="I9" s="3">
        <v>-3.858</v>
      </c>
      <c r="J9" s="3">
        <v>18</v>
      </c>
      <c r="K9" s="3">
        <f>(H9^2+I9^2)^0.5</f>
        <v>58.988297212243715</v>
      </c>
      <c r="L9" s="5">
        <f>90+ACOS((H9/K9))*180/PI()</f>
        <v>93.7499812859237</v>
      </c>
      <c r="P9" s="1">
        <f t="shared" si="1"/>
        <v>59.14729150784614</v>
      </c>
      <c r="Q9" s="1">
        <f>E9-P9</f>
        <v>-0.10385044111968256</v>
      </c>
      <c r="R9" s="1">
        <f t="shared" si="2"/>
        <v>59.00845807417681</v>
      </c>
      <c r="S9" s="1">
        <f>K9-R9</f>
        <v>-0.020160861933092633</v>
      </c>
    </row>
    <row r="10" spans="2:19" ht="12.75">
      <c r="B10" s="4">
        <v>58.043</v>
      </c>
      <c r="C10" s="3">
        <v>-11.545</v>
      </c>
      <c r="D10" s="3">
        <v>-18</v>
      </c>
      <c r="E10" s="3">
        <f t="shared" si="0"/>
        <v>59.18003779992034</v>
      </c>
      <c r="F10" s="5">
        <f aca="true" t="shared" si="3" ref="F10:F16">90+ACOS((B10/E10))*180/PI()</f>
        <v>101.24955319532022</v>
      </c>
      <c r="H10" s="4">
        <v>57.849</v>
      </c>
      <c r="I10" s="3">
        <v>-11.507</v>
      </c>
      <c r="J10" s="3">
        <v>18</v>
      </c>
      <c r="K10" s="3">
        <f>(H10^2+I10^2)^0.5</f>
        <v>58.98235202160049</v>
      </c>
      <c r="L10" s="5">
        <f aca="true" t="shared" si="4" ref="L10:L16">90+ACOS((H10/K10))*180/PI()</f>
        <v>101.25011286108266</v>
      </c>
      <c r="P10" s="1">
        <f t="shared" si="1"/>
        <v>59.14729150784614</v>
      </c>
      <c r="Q10" s="1">
        <f>E10-P10</f>
        <v>0.03274629207420077</v>
      </c>
      <c r="R10" s="1">
        <f t="shared" si="2"/>
        <v>59.00845807417681</v>
      </c>
      <c r="S10" s="1">
        <f>K10-R10</f>
        <v>-0.02610605257631704</v>
      </c>
    </row>
    <row r="11" spans="2:19" ht="12.75">
      <c r="B11" s="4">
        <v>55.976</v>
      </c>
      <c r="C11" s="3">
        <v>-19.001</v>
      </c>
      <c r="D11" s="3">
        <v>-18</v>
      </c>
      <c r="E11" s="3">
        <f t="shared" si="0"/>
        <v>59.11303220948829</v>
      </c>
      <c r="F11" s="5">
        <f t="shared" si="3"/>
        <v>108.74973236918477</v>
      </c>
      <c r="H11" s="4">
        <v>55.879</v>
      </c>
      <c r="I11" s="3">
        <v>-18.969</v>
      </c>
      <c r="J11" s="3">
        <v>18</v>
      </c>
      <c r="K11" s="3">
        <f>(H11^2+I11^2)^0.5</f>
        <v>59.010893926460724</v>
      </c>
      <c r="L11" s="5">
        <f t="shared" si="4"/>
        <v>108.7505842553866</v>
      </c>
      <c r="P11" s="1">
        <f t="shared" si="1"/>
        <v>59.14729150784614</v>
      </c>
      <c r="Q11" s="1">
        <f>E11-P11</f>
        <v>-0.034259298357852686</v>
      </c>
      <c r="R11" s="1">
        <f t="shared" si="2"/>
        <v>59.00845807417681</v>
      </c>
      <c r="S11" s="1">
        <f>K11-R11</f>
        <v>0.0024358522839165175</v>
      </c>
    </row>
    <row r="12" spans="2:19" ht="12.75">
      <c r="B12" s="4">
        <v>53.079</v>
      </c>
      <c r="C12" s="3">
        <v>-26.176</v>
      </c>
      <c r="D12" s="3">
        <v>-18</v>
      </c>
      <c r="E12" s="3">
        <f t="shared" si="0"/>
        <v>59.18245700374394</v>
      </c>
      <c r="F12" s="5">
        <f t="shared" si="3"/>
        <v>116.25028994664916</v>
      </c>
      <c r="H12" s="4">
        <v>52.934</v>
      </c>
      <c r="I12" s="3">
        <v>-26.104</v>
      </c>
      <c r="J12" s="3">
        <v>18</v>
      </c>
      <c r="K12" s="3">
        <f>(H12^2+I12^2)^0.5</f>
        <v>59.020565669942535</v>
      </c>
      <c r="L12" s="5">
        <f t="shared" si="4"/>
        <v>116.2498607099913</v>
      </c>
      <c r="P12" s="1">
        <f t="shared" si="1"/>
        <v>59.14729150784614</v>
      </c>
      <c r="Q12" s="1">
        <f>E12-P12</f>
        <v>0.03516549589780027</v>
      </c>
      <c r="R12" s="1">
        <f t="shared" si="2"/>
        <v>59.00845807417681</v>
      </c>
      <c r="S12" s="1">
        <f>K12-R12</f>
        <v>0.012107595765726842</v>
      </c>
    </row>
    <row r="13" spans="2:19" ht="15.75" customHeight="1">
      <c r="B13" s="4">
        <v>49.265</v>
      </c>
      <c r="C13" s="3">
        <v>-32.918</v>
      </c>
      <c r="D13" s="3">
        <v>-18</v>
      </c>
      <c r="E13" s="3">
        <f t="shared" si="0"/>
        <v>59.25061138081193</v>
      </c>
      <c r="F13" s="5">
        <f t="shared" si="3"/>
        <v>123.75014424662183</v>
      </c>
      <c r="H13" s="4">
        <v>49.08</v>
      </c>
      <c r="I13" s="3">
        <v>-32.794</v>
      </c>
      <c r="J13" s="3">
        <v>18</v>
      </c>
      <c r="K13" s="3">
        <f>(H13^2+I13^2)^0.5</f>
        <v>59.027898793706015</v>
      </c>
      <c r="L13" s="5">
        <f t="shared" si="4"/>
        <v>123.74983249317725</v>
      </c>
      <c r="P13" s="1">
        <f t="shared" si="1"/>
        <v>59.14729150784614</v>
      </c>
      <c r="Q13" s="1">
        <f>E13-P13</f>
        <v>0.10331987296579115</v>
      </c>
      <c r="R13" s="1">
        <f t="shared" si="2"/>
        <v>59.00845807417681</v>
      </c>
      <c r="S13" s="1">
        <f>K13-R13</f>
        <v>0.01944071952920723</v>
      </c>
    </row>
    <row r="14" spans="2:19" ht="12.75">
      <c r="B14" s="4">
        <v>44.53</v>
      </c>
      <c r="C14" s="3">
        <v>-39.052</v>
      </c>
      <c r="D14" s="3">
        <v>-18</v>
      </c>
      <c r="E14" s="3">
        <f t="shared" si="0"/>
        <v>59.22819939859729</v>
      </c>
      <c r="F14" s="5">
        <f t="shared" si="3"/>
        <v>131.25017317458813</v>
      </c>
      <c r="H14" s="4">
        <v>44.39</v>
      </c>
      <c r="I14" s="3">
        <v>-38.929</v>
      </c>
      <c r="J14" s="3">
        <v>18</v>
      </c>
      <c r="K14" s="3">
        <f>(H14^2+I14^2)^0.5</f>
        <v>59.04184229002344</v>
      </c>
      <c r="L14" s="5">
        <f t="shared" si="4"/>
        <v>131.2500108038157</v>
      </c>
      <c r="P14" s="1">
        <f t="shared" si="1"/>
        <v>59.14729150784614</v>
      </c>
      <c r="Q14" s="1">
        <f>E14-P14</f>
        <v>0.08090789075114913</v>
      </c>
      <c r="R14" s="1">
        <f t="shared" si="2"/>
        <v>59.00845807417681</v>
      </c>
      <c r="S14" s="1">
        <f>K14-R14</f>
        <v>0.03338421584663109</v>
      </c>
    </row>
    <row r="15" spans="2:19" ht="12.75">
      <c r="B15" s="4">
        <v>38.972</v>
      </c>
      <c r="C15" s="3">
        <v>-44.439</v>
      </c>
      <c r="D15" s="3">
        <v>-18</v>
      </c>
      <c r="E15" s="3">
        <f t="shared" si="0"/>
        <v>59.10703431064699</v>
      </c>
      <c r="F15" s="5">
        <f t="shared" si="3"/>
        <v>138.74996868994594</v>
      </c>
      <c r="H15" s="4">
        <v>38.916</v>
      </c>
      <c r="I15" s="3">
        <v>-44.375</v>
      </c>
      <c r="J15" s="3">
        <v>18</v>
      </c>
      <c r="K15" s="3">
        <f>(H15^2+I15^2)^0.5</f>
        <v>59.0219931974514</v>
      </c>
      <c r="L15" s="5">
        <f t="shared" si="4"/>
        <v>138.74987632335746</v>
      </c>
      <c r="P15" s="1">
        <f t="shared" si="1"/>
        <v>59.14729150784614</v>
      </c>
      <c r="Q15" s="1">
        <f>E15-P15</f>
        <v>-0.04025719719915344</v>
      </c>
      <c r="R15" s="1">
        <f t="shared" si="2"/>
        <v>59.00845807417681</v>
      </c>
      <c r="S15" s="1">
        <f>K15-R15</f>
        <v>0.013535123274593275</v>
      </c>
    </row>
    <row r="16" spans="2:19" ht="13.5" thickBot="1">
      <c r="B16" s="6">
        <v>32.792</v>
      </c>
      <c r="C16" s="7">
        <v>-49.077</v>
      </c>
      <c r="D16" s="7">
        <v>-18</v>
      </c>
      <c r="E16" s="7">
        <f t="shared" si="0"/>
        <v>59.024293244392176</v>
      </c>
      <c r="F16" s="8">
        <f t="shared" si="3"/>
        <v>146.2501638560274</v>
      </c>
      <c r="H16" s="6">
        <v>32.794</v>
      </c>
      <c r="I16" s="7">
        <v>-49.079</v>
      </c>
      <c r="J16" s="7">
        <v>18</v>
      </c>
      <c r="K16" s="7">
        <f>(H16^2+I16^2)^0.5</f>
        <v>59.027067325084005</v>
      </c>
      <c r="L16" s="8">
        <f t="shared" si="4"/>
        <v>146.2496282340494</v>
      </c>
      <c r="P16" s="1">
        <f t="shared" si="1"/>
        <v>59.14729150784614</v>
      </c>
      <c r="Q16" s="1">
        <f>E16-P16</f>
        <v>-0.12299826345396525</v>
      </c>
      <c r="R16" s="1">
        <f t="shared" si="2"/>
        <v>59.00845807417681</v>
      </c>
      <c r="S16" s="1">
        <f>K16-R16</f>
        <v>0.018609250907196895</v>
      </c>
    </row>
    <row r="17" spans="2:12" ht="12.75">
      <c r="B17" s="15"/>
      <c r="C17" s="15"/>
      <c r="D17" s="15"/>
      <c r="E17" s="15"/>
      <c r="F17" s="15"/>
      <c r="H17" s="15"/>
      <c r="I17" s="15"/>
      <c r="J17" s="15"/>
      <c r="K17" s="15"/>
      <c r="L17" s="15"/>
    </row>
    <row r="18" spans="2:12" ht="12.75">
      <c r="B18" s="17" t="s">
        <v>10</v>
      </c>
      <c r="C18" s="15"/>
      <c r="D18" s="15"/>
      <c r="E18" s="15"/>
      <c r="F18" s="15"/>
      <c r="H18" s="15"/>
      <c r="I18" s="15"/>
      <c r="J18" s="15"/>
      <c r="K18" s="15"/>
      <c r="L18" s="15"/>
    </row>
    <row r="19" spans="2:12" ht="12.75">
      <c r="B19" s="15"/>
      <c r="C19" s="17" t="s">
        <v>11</v>
      </c>
      <c r="D19" s="15"/>
      <c r="E19" s="15"/>
      <c r="F19" s="15"/>
      <c r="H19" s="15"/>
      <c r="I19" s="15"/>
      <c r="J19" s="15"/>
      <c r="K19" s="15"/>
      <c r="L19" s="15"/>
    </row>
    <row r="20" spans="2:12" ht="12.75">
      <c r="B20" s="15"/>
      <c r="C20" s="15"/>
      <c r="D20" s="15"/>
      <c r="E20" s="15"/>
      <c r="F20" s="15"/>
      <c r="H20" s="15"/>
      <c r="I20" s="15"/>
      <c r="J20" s="15"/>
      <c r="K20" s="15"/>
      <c r="L20" s="15"/>
    </row>
    <row r="21" spans="2:12" ht="12.75">
      <c r="B21" s="15"/>
      <c r="C21" s="15"/>
      <c r="D21" s="15"/>
      <c r="E21" s="15"/>
      <c r="F21" s="15"/>
      <c r="H21" s="15"/>
      <c r="I21" s="15"/>
      <c r="J21" s="15"/>
      <c r="K21" s="15"/>
      <c r="L21" s="15"/>
    </row>
    <row r="22" spans="2:12" ht="12.75">
      <c r="B22" s="15"/>
      <c r="C22" s="15"/>
      <c r="D22" s="15"/>
      <c r="E22" s="15"/>
      <c r="F22" s="15"/>
      <c r="H22" s="15"/>
      <c r="I22" s="15"/>
      <c r="J22" s="15"/>
      <c r="K22" s="15"/>
      <c r="L22" s="15"/>
    </row>
    <row r="23" spans="2:12" ht="12.75">
      <c r="B23" s="15"/>
      <c r="C23" s="15"/>
      <c r="D23" s="15"/>
      <c r="E23" s="15"/>
      <c r="F23" s="15"/>
      <c r="H23" s="15"/>
      <c r="I23" s="15"/>
      <c r="J23" s="15"/>
      <c r="K23" s="15"/>
      <c r="L23" s="15"/>
    </row>
    <row r="24" spans="2:12" ht="12.75">
      <c r="B24" s="15"/>
      <c r="C24" s="15"/>
      <c r="D24" s="15"/>
      <c r="E24" s="15"/>
      <c r="F24" s="15"/>
      <c r="H24" s="15"/>
      <c r="I24" s="15"/>
      <c r="J24" s="15"/>
      <c r="K24" s="15"/>
      <c r="L24" s="15"/>
    </row>
    <row r="25" spans="2:12" ht="12.75">
      <c r="B25" s="15"/>
      <c r="C25" s="15"/>
      <c r="D25" s="15"/>
      <c r="E25" s="15"/>
      <c r="F25" s="15"/>
      <c r="H25" s="15"/>
      <c r="I25" s="15"/>
      <c r="J25" s="15"/>
      <c r="K25" s="15"/>
      <c r="L25" s="15"/>
    </row>
    <row r="26" spans="2:12" ht="12.75">
      <c r="B26" s="15"/>
      <c r="C26" s="15"/>
      <c r="D26" s="15"/>
      <c r="E26" s="15"/>
      <c r="F26" s="15"/>
      <c r="H26" s="15"/>
      <c r="I26" s="15"/>
      <c r="J26" s="15"/>
      <c r="K26" s="15"/>
      <c r="L26" s="15"/>
    </row>
    <row r="27" spans="2:12" ht="12.75">
      <c r="B27" s="15"/>
      <c r="C27" s="15"/>
      <c r="D27" s="15"/>
      <c r="E27" s="15"/>
      <c r="F27" s="15"/>
      <c r="H27" s="15"/>
      <c r="I27" s="15"/>
      <c r="J27" s="15"/>
      <c r="K27" s="15"/>
      <c r="L27" s="15"/>
    </row>
    <row r="28" spans="2:12" ht="12.75">
      <c r="B28" s="15"/>
      <c r="C28" s="15"/>
      <c r="D28" s="15"/>
      <c r="E28" s="15"/>
      <c r="F28" s="15"/>
      <c r="H28" s="15"/>
      <c r="I28" s="15"/>
      <c r="J28" s="15"/>
      <c r="K28" s="15"/>
      <c r="L28" s="15"/>
    </row>
    <row r="29" spans="2:12" ht="12.75">
      <c r="B29" s="15"/>
      <c r="C29" s="15"/>
      <c r="D29" s="15"/>
      <c r="E29" s="15"/>
      <c r="F29" s="15"/>
      <c r="H29" s="15"/>
      <c r="I29" s="15"/>
      <c r="J29" s="15"/>
      <c r="K29" s="15"/>
      <c r="L29" s="15"/>
    </row>
    <row r="30" spans="2:12" ht="12.75">
      <c r="B30" s="15"/>
      <c r="C30" s="15"/>
      <c r="D30" s="15"/>
      <c r="E30" s="15"/>
      <c r="F30" s="15"/>
      <c r="H30" s="15"/>
      <c r="I30" s="15"/>
      <c r="J30" s="15"/>
      <c r="K30" s="15"/>
      <c r="L30" s="15"/>
    </row>
    <row r="31" spans="2:12" ht="12.75">
      <c r="B31" s="15"/>
      <c r="C31" s="15"/>
      <c r="D31" s="15"/>
      <c r="E31" s="15"/>
      <c r="F31" s="15"/>
      <c r="H31" s="15"/>
      <c r="I31" s="15"/>
      <c r="J31" s="15"/>
      <c r="K31" s="15"/>
      <c r="L31" s="15"/>
    </row>
    <row r="32" spans="2:12" ht="12.75">
      <c r="B32" s="15"/>
      <c r="C32" s="15"/>
      <c r="D32" s="15"/>
      <c r="E32" s="15"/>
      <c r="F32" s="15"/>
      <c r="H32" s="15"/>
      <c r="I32" s="15"/>
      <c r="J32" s="15"/>
      <c r="K32" s="15"/>
      <c r="L32" s="15"/>
    </row>
    <row r="33" spans="2:12" ht="12.75">
      <c r="B33" s="15"/>
      <c r="C33" s="15"/>
      <c r="D33" s="15"/>
      <c r="E33" s="15"/>
      <c r="F33" s="15"/>
      <c r="H33" s="15"/>
      <c r="I33" s="15"/>
      <c r="J33" s="15"/>
      <c r="K33" s="15"/>
      <c r="L33" s="15"/>
    </row>
    <row r="34" ht="23.25" customHeight="1"/>
    <row r="35" ht="23.25" customHeight="1"/>
    <row r="36" ht="23.25" customHeight="1"/>
    <row r="37" ht="23.25" customHeight="1" thickBot="1">
      <c r="B37" s="16" t="s">
        <v>12</v>
      </c>
    </row>
    <row r="38" spans="2:21" ht="13.5" customHeight="1" thickBot="1">
      <c r="B38" s="18" t="s">
        <v>1</v>
      </c>
      <c r="C38" s="19" t="s">
        <v>2</v>
      </c>
      <c r="D38" s="19" t="s">
        <v>3</v>
      </c>
      <c r="E38" s="19" t="s">
        <v>0</v>
      </c>
      <c r="F38" s="20" t="s">
        <v>4</v>
      </c>
      <c r="H38" s="18" t="s">
        <v>1</v>
      </c>
      <c r="I38" s="19" t="s">
        <v>2</v>
      </c>
      <c r="J38" s="19" t="s">
        <v>3</v>
      </c>
      <c r="K38" s="19" t="s">
        <v>0</v>
      </c>
      <c r="L38" s="20" t="s">
        <v>4</v>
      </c>
      <c r="U38" s="1" t="s">
        <v>13</v>
      </c>
    </row>
    <row r="39" spans="2:21" ht="12.75">
      <c r="B39" s="21">
        <v>51.448</v>
      </c>
      <c r="C39" s="22">
        <v>29.574</v>
      </c>
      <c r="D39" s="22">
        <v>15.371</v>
      </c>
      <c r="E39" s="22">
        <f>(B39^2+C39^2)^0.5</f>
        <v>59.34238097683645</v>
      </c>
      <c r="F39" s="23">
        <f>90-ACOS(B39/E39)*180/PI()</f>
        <v>60.108296433795786</v>
      </c>
      <c r="H39" s="21">
        <v>59.409</v>
      </c>
      <c r="I39" s="22">
        <v>-0.058</v>
      </c>
      <c r="J39" s="22">
        <v>15.438</v>
      </c>
      <c r="K39" s="22">
        <f>(H39^2+I39^2)^0.5</f>
        <v>59.40902831220184</v>
      </c>
      <c r="L39" s="23">
        <f>90+ACOS(H39/K39)*180/PI()</f>
        <v>90.05593688087701</v>
      </c>
      <c r="U39" s="1" t="s">
        <v>14</v>
      </c>
    </row>
    <row r="40" spans="2:21" ht="12.75">
      <c r="B40" s="4">
        <v>52.638</v>
      </c>
      <c r="C40" s="3">
        <v>30.284</v>
      </c>
      <c r="D40" s="3">
        <v>8.646</v>
      </c>
      <c r="E40" s="3">
        <f>(B40^2+C40^2)^0.5</f>
        <v>60.72791532730232</v>
      </c>
      <c r="F40" s="5">
        <f>90-ACOS(B40/E40)*180/PI()</f>
        <v>60.087070975608476</v>
      </c>
      <c r="H40" s="4">
        <v>60.783</v>
      </c>
      <c r="I40" s="3">
        <v>-0.049</v>
      </c>
      <c r="J40" s="3">
        <v>8.586</v>
      </c>
      <c r="K40" s="3">
        <f>(H40^2+I40^2)^0.5</f>
        <v>60.78301975058495</v>
      </c>
      <c r="L40" s="5">
        <f>90+ACOS(H40/K40)*180/PI()</f>
        <v>90.04618877955902</v>
      </c>
      <c r="U40" s="1" t="s">
        <v>15</v>
      </c>
    </row>
    <row r="41" spans="2:21" ht="12.75">
      <c r="B41" s="4">
        <v>53.574</v>
      </c>
      <c r="C41" s="3">
        <v>30.808</v>
      </c>
      <c r="D41" s="3">
        <v>2.647</v>
      </c>
      <c r="E41" s="3">
        <f>(B41^2+C41^2)^0.5</f>
        <v>61.80053672906086</v>
      </c>
      <c r="F41" s="5">
        <f>90-ACOS(B41/E41)*180/PI()</f>
        <v>60.09872719955608</v>
      </c>
      <c r="H41" s="4">
        <v>61.986</v>
      </c>
      <c r="I41" s="3">
        <v>-0.014</v>
      </c>
      <c r="J41" s="3">
        <v>1.416</v>
      </c>
      <c r="K41" s="3">
        <f>(H41^2+I41^2)^0.5</f>
        <v>61.986001581002135</v>
      </c>
      <c r="L41" s="5">
        <f>90+ACOS(H41/K41)*180/PI()</f>
        <v>90.0129406785306</v>
      </c>
      <c r="U41" s="1" t="s">
        <v>16</v>
      </c>
    </row>
    <row r="42" spans="2:12" ht="12.75">
      <c r="B42" s="4">
        <v>53.6</v>
      </c>
      <c r="C42" s="3">
        <v>30.808</v>
      </c>
      <c r="D42" s="3">
        <v>-3.313</v>
      </c>
      <c r="E42" s="3">
        <f>(B42^2+C42^2)^0.5</f>
        <v>61.82307711526498</v>
      </c>
      <c r="F42" s="5">
        <f>90-ACOS(B42/E42)*180/PI()</f>
        <v>60.11073923555072</v>
      </c>
      <c r="H42" s="4">
        <v>61.652</v>
      </c>
      <c r="I42" s="3">
        <v>0.098</v>
      </c>
      <c r="J42" s="3">
        <v>-4.587</v>
      </c>
      <c r="K42" s="3">
        <f>(H42^2+I42^2)^0.5</f>
        <v>61.65207788874597</v>
      </c>
      <c r="L42" s="5">
        <f>90-ACOS(H42/K42)*180/PI()</f>
        <v>89.90892458212197</v>
      </c>
    </row>
    <row r="43" spans="2:12" ht="12.75">
      <c r="B43" s="4">
        <v>52.736</v>
      </c>
      <c r="C43" s="3">
        <v>30.331</v>
      </c>
      <c r="D43" s="3">
        <v>-9.208</v>
      </c>
      <c r="E43" s="3">
        <f>(B43^2+C43^2)^0.5</f>
        <v>60.83629884370021</v>
      </c>
      <c r="F43" s="5">
        <f>90-ACOS(B43/E43)*180/PI()</f>
        <v>60.094729815958935</v>
      </c>
      <c r="H43" s="4">
        <v>60.559</v>
      </c>
      <c r="I43" s="3">
        <v>0.061</v>
      </c>
      <c r="J43" s="3">
        <v>-10.268</v>
      </c>
      <c r="K43" s="3">
        <f>(H43^2+I43^2)^0.5</f>
        <v>60.55903072209792</v>
      </c>
      <c r="L43" s="5">
        <f>90-ACOS(H43/K43)*180/PI()</f>
        <v>89.94228700327872</v>
      </c>
    </row>
    <row r="44" spans="2:12" ht="13.5" thickBot="1">
      <c r="B44" s="6">
        <v>51.659</v>
      </c>
      <c r="C44" s="7">
        <v>29.61</v>
      </c>
      <c r="D44" s="7">
        <v>-15.903</v>
      </c>
      <c r="E44" s="7">
        <f>(B44^2+C44^2)^0.5</f>
        <v>59.54329837185709</v>
      </c>
      <c r="F44" s="8">
        <f>90-ACOS(B44/E44)*180/PI()</f>
        <v>60.17944892682169</v>
      </c>
      <c r="H44" s="6">
        <v>59.437</v>
      </c>
      <c r="I44" s="7">
        <v>0.058</v>
      </c>
      <c r="J44" s="7">
        <v>-15.831</v>
      </c>
      <c r="K44" s="7">
        <f>(H44^2+I44^2)^0.5</f>
        <v>59.437028298864334</v>
      </c>
      <c r="L44" s="8">
        <f>90-ACOS(H44/K44)*180/PI()</f>
        <v>89.94408947024642</v>
      </c>
    </row>
    <row r="45" ht="7.5" customHeight="1" thickBot="1"/>
    <row r="46" spans="2:12" ht="12.75">
      <c r="B46" s="21">
        <v>51.415</v>
      </c>
      <c r="C46" s="22">
        <v>-29.583</v>
      </c>
      <c r="D46" s="22">
        <v>15.685</v>
      </c>
      <c r="E46" s="22">
        <f>(B46^2+C46^2)^0.5</f>
        <v>59.31826121861631</v>
      </c>
      <c r="F46" s="23">
        <f>90+ACOS(B46/E46)*180/PI()</f>
        <v>119.91512547103078</v>
      </c>
      <c r="H46" s="21">
        <v>29.665</v>
      </c>
      <c r="I46" s="22">
        <v>-51.514</v>
      </c>
      <c r="J46" s="22">
        <v>15.646</v>
      </c>
      <c r="K46" s="22">
        <f>(H46^2+I46^2)^0.5</f>
        <v>59.44496968625689</v>
      </c>
      <c r="L46" s="23">
        <f>90+ACOS(H46/K46)*180/PI()</f>
        <v>150.0639573421641</v>
      </c>
    </row>
    <row r="47" spans="2:12" ht="12.75">
      <c r="B47" s="4">
        <v>52.666</v>
      </c>
      <c r="C47" s="3">
        <v>-30.247</v>
      </c>
      <c r="D47" s="3">
        <v>8.698</v>
      </c>
      <c r="E47" s="3">
        <f>(B47^2+C47^2)^0.5</f>
        <v>60.73375144843269</v>
      </c>
      <c r="F47" s="5">
        <f>90+ACOS(B47/E47)*180/PI()</f>
        <v>119.8695007372746</v>
      </c>
      <c r="H47" s="4">
        <v>30.315</v>
      </c>
      <c r="I47" s="3">
        <v>-52.709</v>
      </c>
      <c r="J47" s="3">
        <v>8.823</v>
      </c>
      <c r="K47" s="3">
        <f>(H47^2+I47^2)^0.5</f>
        <v>60.804916791325354</v>
      </c>
      <c r="L47" s="5">
        <f>90+ACOS(H47/K47)*180/PI()</f>
        <v>150.09511454525403</v>
      </c>
    </row>
    <row r="48" spans="2:12" ht="12.75">
      <c r="B48" s="4">
        <v>53.559</v>
      </c>
      <c r="C48" s="3">
        <v>-30.734</v>
      </c>
      <c r="D48" s="3">
        <v>2.714</v>
      </c>
      <c r="E48" s="3">
        <f>(B48^2+C48^2)^0.5</f>
        <v>61.7506699315886</v>
      </c>
      <c r="F48" s="5">
        <f>90+ACOS(B48/E48)*180/PI()</f>
        <v>119.84868935234017</v>
      </c>
      <c r="H48" s="4">
        <v>30.838</v>
      </c>
      <c r="I48" s="3">
        <v>-53.572</v>
      </c>
      <c r="J48" s="3">
        <v>2.896</v>
      </c>
      <c r="K48" s="3">
        <f>(H48^2+I48^2)^0.5</f>
        <v>61.813764065942465</v>
      </c>
      <c r="L48" s="5">
        <f>90+ACOS(H48/K48)*180/PI()</f>
        <v>150.07369731371105</v>
      </c>
    </row>
    <row r="49" spans="2:12" ht="14.25" customHeight="1">
      <c r="B49" s="4">
        <v>53.596</v>
      </c>
      <c r="C49" s="3">
        <v>-30.637</v>
      </c>
      <c r="D49" s="3">
        <v>-3.217</v>
      </c>
      <c r="E49" s="3">
        <f>(B49^2+C49^2)^0.5</f>
        <v>61.734568800632275</v>
      </c>
      <c r="F49" s="5">
        <f>90+ACOS(B49/E49)*180/PI()</f>
        <v>119.75351503364351</v>
      </c>
      <c r="H49" s="4">
        <v>30.844</v>
      </c>
      <c r="I49" s="3">
        <v>-53.56</v>
      </c>
      <c r="J49" s="3">
        <v>-3.092</v>
      </c>
      <c r="K49" s="3">
        <f>(H49^2+I49^2)^0.5</f>
        <v>61.806358378406344</v>
      </c>
      <c r="L49" s="5">
        <f>90+ACOS(H49/K49)*180/PI()</f>
        <v>150.06332707062606</v>
      </c>
    </row>
    <row r="50" spans="2:12" ht="12.75">
      <c r="B50" s="4">
        <v>52.68</v>
      </c>
      <c r="C50" s="3">
        <v>-30.174</v>
      </c>
      <c r="D50" s="3">
        <v>-9.152</v>
      </c>
      <c r="E50" s="3">
        <f>(B50^2+C50^2)^0.5</f>
        <v>60.70957647686237</v>
      </c>
      <c r="F50" s="5">
        <f>90+ACOS(B50/E50)*180/PI()</f>
        <v>119.80317721802905</v>
      </c>
      <c r="H50" s="4">
        <v>30.22</v>
      </c>
      <c r="I50" s="3">
        <v>-52.737</v>
      </c>
      <c r="J50" s="3">
        <v>-8.97</v>
      </c>
      <c r="K50" s="3">
        <f>(H50^2+I50^2)^0.5</f>
        <v>60.78190165666093</v>
      </c>
      <c r="L50" s="5">
        <f>90+ACOS(H50/K50)*180/PI()</f>
        <v>150.18590158978526</v>
      </c>
    </row>
    <row r="51" spans="2:12" ht="13.5" thickBot="1">
      <c r="B51" s="6">
        <v>51.564</v>
      </c>
      <c r="C51" s="7">
        <v>-29.481</v>
      </c>
      <c r="D51" s="7">
        <v>-15.772</v>
      </c>
      <c r="E51" s="7">
        <f>(B51^2+C51^2)^0.5</f>
        <v>59.39676301786151</v>
      </c>
      <c r="F51" s="8">
        <f>90+ACOS(B51/E51)*180/PI()</f>
        <v>119.75816215573549</v>
      </c>
      <c r="H51" s="6">
        <v>29.522</v>
      </c>
      <c r="I51" s="7">
        <v>-51.554</v>
      </c>
      <c r="J51" s="7">
        <v>-15.736</v>
      </c>
      <c r="K51" s="7">
        <f>(H51^2+I51^2)^0.5</f>
        <v>59.408445527551045</v>
      </c>
      <c r="L51" s="8">
        <f>90+ACOS(H51/K51)*180/PI()</f>
        <v>150.20272345071982</v>
      </c>
    </row>
    <row r="52" ht="12" customHeight="1"/>
    <row r="53" ht="12" customHeight="1"/>
    <row r="54" ht="12" customHeight="1"/>
    <row r="55" ht="12" customHeight="1"/>
  </sheetData>
  <printOptions/>
  <pageMargins left="0.75" right="0.75" top="1" bottom="3.44" header="0.5" footer="0.5"/>
  <pageSetup fitToHeight="2" fitToWidth="1" horizontalDpi="300" verticalDpi="300" orientation="portrait" scale="96" r:id="rId2"/>
  <headerFooter alignWithMargins="0">
    <oddHeader>&amp;C&amp;"Arial,Bold"&amp;16NSTX As-Built Antennia Data</oddHeader>
    <oddFooter>&amp;L&amp;D GDL&amp;R&amp;F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Douglas Loesser</dc:creator>
  <cp:keywords/>
  <dc:description/>
  <cp:lastModifiedBy>G. Douglas Loesser</cp:lastModifiedBy>
  <cp:lastPrinted>2000-06-02T15:26:41Z</cp:lastPrinted>
  <dcterms:created xsi:type="dcterms:W3CDTF">2000-05-31T20:28:04Z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