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8" yWindow="65524" windowWidth="2964" windowHeight="10728" tabRatio="772" activeTab="5"/>
  </bookViews>
  <sheets>
    <sheet name="Scheduled User Hours" sheetId="1" r:id="rId1"/>
    <sheet name="MTBF" sheetId="2" r:id="rId2"/>
    <sheet name="X-ray Availability" sheetId="3" r:id="rId3"/>
    <sheet name="Faults" sheetId="4" r:id="rId4"/>
    <sheet name="98toDate Data" sheetId="5" r:id="rId5"/>
    <sheet name="FYData" sheetId="6" r:id="rId6"/>
  </sheets>
  <externalReferences>
    <externalReference r:id="rId9"/>
    <externalReference r:id="rId10"/>
    <externalReference r:id="rId11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#REF!</definedName>
    <definedName name="Mean_Time_Between_Faults">#REF!</definedName>
    <definedName name="Number_of_Fills">#REF!</definedName>
    <definedName name="Number_of_Intentional_Dumps">#REF!</definedName>
    <definedName name="Number_of_Lost_Fills">#REF!</definedName>
    <definedName name="_xlnm.Print_Area" localSheetId="4">'98toDate Data'!$A$2:$M$48</definedName>
    <definedName name="Refill_Time">#REF!</definedName>
    <definedName name="Total_Schedule_Run_Length">#REF!</definedName>
    <definedName name="Total_System_Downtime">#REF!</definedName>
    <definedName name="Total_User_Beam">#REF!</definedName>
    <definedName name="Total_User_Downtime">#REF!</definedName>
    <definedName name="User_Beam_Days">#REF!</definedName>
    <definedName name="X_ray_Availability">#REF!</definedName>
  </definedNames>
  <calcPr fullCalcOnLoad="1"/>
</workbook>
</file>

<file path=xl/sharedStrings.xml><?xml version="1.0" encoding="utf-8"?>
<sst xmlns="http://schemas.openxmlformats.org/spreadsheetml/2006/main" count="97" uniqueCount="56">
  <si>
    <t>Faults Per Day of Delivered Beam</t>
  </si>
  <si>
    <t>Scheduled User   Hours</t>
  </si>
  <si>
    <t>APS Running Statistics; FY98 to Present</t>
  </si>
  <si>
    <t>User beam Availability (%)</t>
  </si>
  <si>
    <t>User Beam Available hours</t>
  </si>
  <si>
    <t>Mean Time to Recovery</t>
  </si>
  <si>
    <t>Hours of Top-up Scheduled</t>
  </si>
  <si>
    <t>Top-up Injector Availability</t>
  </si>
  <si>
    <t>Total Faults</t>
  </si>
  <si>
    <t>N/A</t>
  </si>
  <si>
    <t>Run 97-7</t>
  </si>
  <si>
    <t>Run 98-1</t>
  </si>
  <si>
    <t>Run 98-2</t>
  </si>
  <si>
    <t>Run 98-3</t>
  </si>
  <si>
    <t>Run 98-4</t>
  </si>
  <si>
    <t>Run 98-5</t>
  </si>
  <si>
    <t>Run 99-1</t>
  </si>
  <si>
    <t>Run 99-2</t>
  </si>
  <si>
    <t>Run 99-3</t>
  </si>
  <si>
    <t>Run 99-4</t>
  </si>
  <si>
    <t>Run 99-5</t>
  </si>
  <si>
    <t xml:space="preserve">Run 00-1 </t>
  </si>
  <si>
    <t>Run 00-2</t>
  </si>
  <si>
    <t>Run 00-3</t>
  </si>
  <si>
    <t>Run 00-4</t>
  </si>
  <si>
    <t>Run 01-1</t>
  </si>
  <si>
    <t>Run 01-2</t>
  </si>
  <si>
    <t>Run 01-3</t>
  </si>
  <si>
    <t>Run 01-4</t>
  </si>
  <si>
    <t>Run 02-1</t>
  </si>
  <si>
    <t>Run 02-2</t>
  </si>
  <si>
    <t>Run 02-3</t>
  </si>
  <si>
    <t>Run 03-1</t>
  </si>
  <si>
    <t>TOTAL</t>
  </si>
  <si>
    <t>Delivered Integrated Current    (A-hr)</t>
  </si>
  <si>
    <t>Run 03-2</t>
  </si>
  <si>
    <t>MTBF</t>
  </si>
  <si>
    <t>Run 03-3</t>
  </si>
  <si>
    <t>Run 04-1</t>
  </si>
  <si>
    <t>Run 04-2</t>
  </si>
  <si>
    <t>Run 04-3</t>
  </si>
  <si>
    <t>Run 05-1</t>
  </si>
  <si>
    <t>Run 05-2</t>
  </si>
  <si>
    <t>Run 05-3</t>
  </si>
  <si>
    <t>Run 06-1</t>
  </si>
  <si>
    <t>Run 06-2</t>
  </si>
  <si>
    <t>Run 06-3</t>
  </si>
  <si>
    <t>Run 07-1</t>
  </si>
  <si>
    <t>Run 07-2</t>
  </si>
  <si>
    <t>Fiscal Year</t>
  </si>
  <si>
    <t>Total</t>
  </si>
  <si>
    <t>Run 07-3</t>
  </si>
  <si>
    <t>Run 08-1</t>
  </si>
  <si>
    <t>Run 08-2</t>
  </si>
  <si>
    <t>Run 08-3</t>
  </si>
  <si>
    <t>Through 12/22/2008, the end of Run 2008-3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</si>
</sst>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7.75"/>
      <name val="Arial"/>
      <family val="0"/>
    </font>
    <font>
      <sz val="14.75"/>
      <name val="Arial"/>
      <family val="0"/>
    </font>
    <font>
      <b/>
      <sz val="12"/>
      <name val="Arial"/>
      <family val="2"/>
    </font>
    <font>
      <sz val="11.75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1"/>
      <name val="Arial"/>
      <family val="2"/>
    </font>
    <font>
      <b/>
      <sz val="14.7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24.75"/>
      <name val="Arial"/>
      <family val="0"/>
    </font>
    <font>
      <b/>
      <sz val="20.25"/>
      <name val="Arial"/>
      <family val="0"/>
    </font>
    <font>
      <sz val="20.25"/>
      <name val="Arial"/>
      <family val="0"/>
    </font>
    <font>
      <sz val="2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166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Fill="1" applyAlignment="1">
      <alignment/>
    </xf>
    <xf numFmtId="166" fontId="3" fillId="0" borderId="1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66" fontId="3" fillId="2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7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67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6" fontId="13" fillId="0" borderId="6" xfId="0" applyNumberFormat="1" applyFont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bol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APS Run History Operational Statistics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Scheduled User Hours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475"/>
          <c:w val="0.98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'98toDate Data'!$B$5:$B$44</c:f>
              <c:strCache>
                <c:ptCount val="40"/>
                <c:pt idx="0">
                  <c:v>Run 97-7</c:v>
                </c:pt>
                <c:pt idx="1">
                  <c:v>Run 98-1</c:v>
                </c:pt>
                <c:pt idx="2">
                  <c:v>Run 98-2</c:v>
                </c:pt>
                <c:pt idx="3">
                  <c:v>Run 98-3</c:v>
                </c:pt>
                <c:pt idx="4">
                  <c:v>Run 98-4</c:v>
                </c:pt>
                <c:pt idx="5">
                  <c:v>Run 98-5</c:v>
                </c:pt>
                <c:pt idx="6">
                  <c:v>Run 99-1</c:v>
                </c:pt>
                <c:pt idx="7">
                  <c:v>Run 99-2</c:v>
                </c:pt>
                <c:pt idx="8">
                  <c:v>Run 99-3</c:v>
                </c:pt>
                <c:pt idx="9">
                  <c:v>Run 99-4</c:v>
                </c:pt>
                <c:pt idx="10">
                  <c:v>Run 99-5</c:v>
                </c:pt>
                <c:pt idx="11">
                  <c:v>Run 00-1 </c:v>
                </c:pt>
                <c:pt idx="12">
                  <c:v>Run 00-2</c:v>
                </c:pt>
                <c:pt idx="13">
                  <c:v>Run 00-3</c:v>
                </c:pt>
                <c:pt idx="14">
                  <c:v>Run 00-4</c:v>
                </c:pt>
                <c:pt idx="15">
                  <c:v>Run 01-1</c:v>
                </c:pt>
                <c:pt idx="16">
                  <c:v>Run 01-2</c:v>
                </c:pt>
                <c:pt idx="17">
                  <c:v>Run 01-3</c:v>
                </c:pt>
                <c:pt idx="18">
                  <c:v>Run 01-4</c:v>
                </c:pt>
                <c:pt idx="19">
                  <c:v>Run 02-1</c:v>
                </c:pt>
                <c:pt idx="20">
                  <c:v>Run 02-2</c:v>
                </c:pt>
                <c:pt idx="21">
                  <c:v>Run 02-3</c:v>
                </c:pt>
                <c:pt idx="22">
                  <c:v>Run 03-1</c:v>
                </c:pt>
                <c:pt idx="23">
                  <c:v>Run 03-2</c:v>
                </c:pt>
                <c:pt idx="24">
                  <c:v>Run 03-3</c:v>
                </c:pt>
                <c:pt idx="25">
                  <c:v>Run 04-1</c:v>
                </c:pt>
                <c:pt idx="26">
                  <c:v>Run 04-2</c:v>
                </c:pt>
                <c:pt idx="27">
                  <c:v>Run 04-3</c:v>
                </c:pt>
                <c:pt idx="28">
                  <c:v>Run 05-1</c:v>
                </c:pt>
                <c:pt idx="29">
                  <c:v>Run 05-2</c:v>
                </c:pt>
                <c:pt idx="30">
                  <c:v>Run 05-3</c:v>
                </c:pt>
                <c:pt idx="31">
                  <c:v>Run 06-1</c:v>
                </c:pt>
                <c:pt idx="32">
                  <c:v>Run 06-2</c:v>
                </c:pt>
                <c:pt idx="33">
                  <c:v>Run 06-3</c:v>
                </c:pt>
                <c:pt idx="34">
                  <c:v>Run 07-1</c:v>
                </c:pt>
                <c:pt idx="35">
                  <c:v>Run 07-2</c:v>
                </c:pt>
                <c:pt idx="36">
                  <c:v>Run 07-3</c:v>
                </c:pt>
                <c:pt idx="37">
                  <c:v>Run 08-1</c:v>
                </c:pt>
                <c:pt idx="38">
                  <c:v>Run 08-2</c:v>
                </c:pt>
                <c:pt idx="39">
                  <c:v>Run 08-3</c:v>
                </c:pt>
              </c:strCache>
            </c:strRef>
          </c:cat>
          <c:val>
            <c:numRef>
              <c:f>'98toDate Data'!$C$5:$C$44</c:f>
              <c:numCache>
                <c:ptCount val="40"/>
                <c:pt idx="0">
                  <c:v>741.9</c:v>
                </c:pt>
                <c:pt idx="1">
                  <c:v>703.1</c:v>
                </c:pt>
                <c:pt idx="2">
                  <c:v>714.5</c:v>
                </c:pt>
                <c:pt idx="3">
                  <c:v>1154.2</c:v>
                </c:pt>
                <c:pt idx="4">
                  <c:v>1152.2</c:v>
                </c:pt>
                <c:pt idx="5">
                  <c:v>1093.6</c:v>
                </c:pt>
                <c:pt idx="6">
                  <c:v>976.6</c:v>
                </c:pt>
                <c:pt idx="7">
                  <c:v>831.2</c:v>
                </c:pt>
                <c:pt idx="8">
                  <c:v>832</c:v>
                </c:pt>
                <c:pt idx="9">
                  <c:v>1320</c:v>
                </c:pt>
                <c:pt idx="10">
                  <c:v>1024</c:v>
                </c:pt>
                <c:pt idx="11">
                  <c:v>1511</c:v>
                </c:pt>
                <c:pt idx="12">
                  <c:v>1248</c:v>
                </c:pt>
                <c:pt idx="13">
                  <c:v>1264.2</c:v>
                </c:pt>
                <c:pt idx="14">
                  <c:v>1000.14</c:v>
                </c:pt>
                <c:pt idx="15">
                  <c:v>1528.2</c:v>
                </c:pt>
                <c:pt idx="16">
                  <c:v>1240</c:v>
                </c:pt>
                <c:pt idx="17">
                  <c:v>1232</c:v>
                </c:pt>
                <c:pt idx="18">
                  <c:v>1120</c:v>
                </c:pt>
                <c:pt idx="19">
                  <c:v>1927</c:v>
                </c:pt>
                <c:pt idx="20">
                  <c:v>1952</c:v>
                </c:pt>
                <c:pt idx="21">
                  <c:v>1449</c:v>
                </c:pt>
                <c:pt idx="22">
                  <c:v>1647</c:v>
                </c:pt>
                <c:pt idx="23">
                  <c:v>1816</c:v>
                </c:pt>
                <c:pt idx="24">
                  <c:v>1666</c:v>
                </c:pt>
                <c:pt idx="25">
                  <c:v>1647</c:v>
                </c:pt>
                <c:pt idx="26">
                  <c:v>1912</c:v>
                </c:pt>
                <c:pt idx="27">
                  <c:v>1570</c:v>
                </c:pt>
                <c:pt idx="28">
                  <c:v>1639.3333333327319</c:v>
                </c:pt>
                <c:pt idx="29">
                  <c:v>1792.1499999995576</c:v>
                </c:pt>
                <c:pt idx="30">
                  <c:v>1593</c:v>
                </c:pt>
                <c:pt idx="31">
                  <c:v>1655</c:v>
                </c:pt>
                <c:pt idx="32">
                  <c:v>1752</c:v>
                </c:pt>
                <c:pt idx="33">
                  <c:v>1569</c:v>
                </c:pt>
                <c:pt idx="34">
                  <c:v>1535</c:v>
                </c:pt>
                <c:pt idx="35">
                  <c:v>1728</c:v>
                </c:pt>
                <c:pt idx="36">
                  <c:v>1577</c:v>
                </c:pt>
                <c:pt idx="37">
                  <c:v>1727</c:v>
                </c:pt>
                <c:pt idx="38">
                  <c:v>1284.13</c:v>
                </c:pt>
                <c:pt idx="39">
                  <c:v>1649</c:v>
                </c:pt>
              </c:numCache>
            </c:numRef>
          </c:val>
        </c:ser>
        <c:axId val="44268468"/>
        <c:axId val="62871893"/>
      </c:barChart>
      <c:catAx>
        <c:axId val="4426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2871893"/>
        <c:crosses val="autoZero"/>
        <c:auto val="1"/>
        <c:lblOffset val="100"/>
        <c:noMultiLvlLbl val="0"/>
      </c:catAx>
      <c:valAx>
        <c:axId val="6287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26846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APS Run History Operational Statistics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Fill Duration Without a Fault (MTBF)
Data from FY 1998 through Present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8"/>
          <c:w val="0.981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'98toDate Data'!$B$5:$B$45</c:f>
              <c:strCache>
                <c:ptCount val="41"/>
                <c:pt idx="0">
                  <c:v>Run 97-7</c:v>
                </c:pt>
                <c:pt idx="1">
                  <c:v>Run 98-1</c:v>
                </c:pt>
                <c:pt idx="2">
                  <c:v>Run 98-2</c:v>
                </c:pt>
                <c:pt idx="3">
                  <c:v>Run 98-3</c:v>
                </c:pt>
                <c:pt idx="4">
                  <c:v>Run 98-4</c:v>
                </c:pt>
                <c:pt idx="5">
                  <c:v>Run 98-5</c:v>
                </c:pt>
                <c:pt idx="6">
                  <c:v>Run 99-1</c:v>
                </c:pt>
                <c:pt idx="7">
                  <c:v>Run 99-2</c:v>
                </c:pt>
                <c:pt idx="8">
                  <c:v>Run 99-3</c:v>
                </c:pt>
                <c:pt idx="9">
                  <c:v>Run 99-4</c:v>
                </c:pt>
                <c:pt idx="10">
                  <c:v>Run 99-5</c:v>
                </c:pt>
                <c:pt idx="11">
                  <c:v>Run 00-1 </c:v>
                </c:pt>
                <c:pt idx="12">
                  <c:v>Run 00-2</c:v>
                </c:pt>
                <c:pt idx="13">
                  <c:v>Run 00-3</c:v>
                </c:pt>
                <c:pt idx="14">
                  <c:v>Run 00-4</c:v>
                </c:pt>
                <c:pt idx="15">
                  <c:v>Run 01-1</c:v>
                </c:pt>
                <c:pt idx="16">
                  <c:v>Run 01-2</c:v>
                </c:pt>
                <c:pt idx="17">
                  <c:v>Run 01-3</c:v>
                </c:pt>
                <c:pt idx="18">
                  <c:v>Run 01-4</c:v>
                </c:pt>
                <c:pt idx="19">
                  <c:v>Run 02-1</c:v>
                </c:pt>
                <c:pt idx="20">
                  <c:v>Run 02-2</c:v>
                </c:pt>
                <c:pt idx="21">
                  <c:v>Run 02-3</c:v>
                </c:pt>
                <c:pt idx="22">
                  <c:v>Run 03-1</c:v>
                </c:pt>
                <c:pt idx="23">
                  <c:v>Run 03-2</c:v>
                </c:pt>
                <c:pt idx="24">
                  <c:v>Run 03-3</c:v>
                </c:pt>
                <c:pt idx="25">
                  <c:v>Run 04-1</c:v>
                </c:pt>
                <c:pt idx="26">
                  <c:v>Run 04-2</c:v>
                </c:pt>
                <c:pt idx="27">
                  <c:v>Run 04-3</c:v>
                </c:pt>
                <c:pt idx="28">
                  <c:v>Run 05-1</c:v>
                </c:pt>
                <c:pt idx="29">
                  <c:v>Run 05-2</c:v>
                </c:pt>
                <c:pt idx="30">
                  <c:v>Run 05-3</c:v>
                </c:pt>
                <c:pt idx="31">
                  <c:v>Run 06-1</c:v>
                </c:pt>
                <c:pt idx="32">
                  <c:v>Run 06-2</c:v>
                </c:pt>
                <c:pt idx="33">
                  <c:v>Run 06-3</c:v>
                </c:pt>
                <c:pt idx="34">
                  <c:v>Run 07-1</c:v>
                </c:pt>
                <c:pt idx="35">
                  <c:v>Run 07-2</c:v>
                </c:pt>
                <c:pt idx="36">
                  <c:v>Run 07-3</c:v>
                </c:pt>
                <c:pt idx="37">
                  <c:v>Run 08-1</c:v>
                </c:pt>
                <c:pt idx="38">
                  <c:v>Run 08-2</c:v>
                </c:pt>
                <c:pt idx="39">
                  <c:v>Run 08-3</c:v>
                </c:pt>
              </c:strCache>
            </c:strRef>
          </c:cat>
          <c:val>
            <c:numRef>
              <c:f>'98toDate Data'!$M$5:$M$45</c:f>
              <c:numCache>
                <c:ptCount val="41"/>
                <c:pt idx="0">
                  <c:v>41.07058823529412</c:v>
                </c:pt>
                <c:pt idx="1">
                  <c:v>30.504761904761907</c:v>
                </c:pt>
                <c:pt idx="2">
                  <c:v>24.31111111111111</c:v>
                </c:pt>
                <c:pt idx="3">
                  <c:v>38.96785714285714</c:v>
                </c:pt>
                <c:pt idx="4">
                  <c:v>34.73870967741936</c:v>
                </c:pt>
                <c:pt idx="5">
                  <c:v>20.151020408163266</c:v>
                </c:pt>
                <c:pt idx="6">
                  <c:v>26.388571428571428</c:v>
                </c:pt>
                <c:pt idx="7">
                  <c:v>41.83684210526316</c:v>
                </c:pt>
                <c:pt idx="8">
                  <c:v>25.98709677419355</c:v>
                </c:pt>
                <c:pt idx="9">
                  <c:v>29.90952380952381</c:v>
                </c:pt>
                <c:pt idx="10">
                  <c:v>22.063636363636363</c:v>
                </c:pt>
                <c:pt idx="11">
                  <c:v>41.76571428571428</c:v>
                </c:pt>
                <c:pt idx="12">
                  <c:v>25.142553191489363</c:v>
                </c:pt>
                <c:pt idx="13">
                  <c:v>32.63235294117647</c:v>
                </c:pt>
                <c:pt idx="14">
                  <c:v>21.177777777777777</c:v>
                </c:pt>
                <c:pt idx="15">
                  <c:v>28.36923076923077</c:v>
                </c:pt>
                <c:pt idx="16">
                  <c:v>33.83714285714286</c:v>
                </c:pt>
                <c:pt idx="17">
                  <c:v>21.00357142857143</c:v>
                </c:pt>
                <c:pt idx="18">
                  <c:v>23.507608695652173</c:v>
                </c:pt>
                <c:pt idx="19">
                  <c:v>33.426785714285714</c:v>
                </c:pt>
                <c:pt idx="20">
                  <c:v>42.27088888888889</c:v>
                </c:pt>
                <c:pt idx="21">
                  <c:v>71.765</c:v>
                </c:pt>
                <c:pt idx="22">
                  <c:v>35.528444444444446</c:v>
                </c:pt>
                <c:pt idx="23">
                  <c:v>41.39190476190476</c:v>
                </c:pt>
                <c:pt idx="24">
                  <c:v>55.939655172413794</c:v>
                </c:pt>
                <c:pt idx="25">
                  <c:v>57.5</c:v>
                </c:pt>
                <c:pt idx="26">
                  <c:v>58.756875</c:v>
                </c:pt>
                <c:pt idx="27">
                  <c:v>110.65785714285714</c:v>
                </c:pt>
                <c:pt idx="28">
                  <c:v>107.79777777775502</c:v>
                </c:pt>
                <c:pt idx="29">
                  <c:v>88.23999999997322</c:v>
                </c:pt>
                <c:pt idx="30">
                  <c:v>70.2</c:v>
                </c:pt>
                <c:pt idx="31">
                  <c:v>125.2</c:v>
                </c:pt>
                <c:pt idx="32">
                  <c:v>74.1</c:v>
                </c:pt>
                <c:pt idx="33">
                  <c:v>90.78</c:v>
                </c:pt>
                <c:pt idx="34">
                  <c:v>116.5</c:v>
                </c:pt>
                <c:pt idx="35">
                  <c:v>89.09</c:v>
                </c:pt>
                <c:pt idx="36">
                  <c:v>104.2</c:v>
                </c:pt>
                <c:pt idx="37">
                  <c:v>130.45</c:v>
                </c:pt>
                <c:pt idx="38">
                  <c:v>59.22</c:v>
                </c:pt>
                <c:pt idx="39">
                  <c:v>89.18</c:v>
                </c:pt>
              </c:numCache>
            </c:numRef>
          </c:val>
        </c:ser>
        <c:gapWidth val="140"/>
        <c:axId val="28976126"/>
        <c:axId val="59458543"/>
      </c:barChart>
      <c:catAx>
        <c:axId val="2897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458543"/>
        <c:crosses val="autoZero"/>
        <c:auto val="1"/>
        <c:lblOffset val="100"/>
        <c:noMultiLvlLbl val="0"/>
      </c:catAx>
      <c:valAx>
        <c:axId val="59458543"/>
        <c:scaling>
          <c:orientation val="minMax"/>
          <c:max val="1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76126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APS Run History Operational Statistics
X-ray Availability
Data from FY1998 through Present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2"/>
          <c:w val="0.992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'98toDate Data'!$E$4</c:f>
              <c:strCache>
                <c:ptCount val="1"/>
                <c:pt idx="0">
                  <c:v>User beam Availability (%)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'98toDate Data'!$B$5:$B$45</c:f>
              <c:strCache>
                <c:ptCount val="41"/>
                <c:pt idx="0">
                  <c:v>Run 97-7</c:v>
                </c:pt>
                <c:pt idx="1">
                  <c:v>Run 98-1</c:v>
                </c:pt>
                <c:pt idx="2">
                  <c:v>Run 98-2</c:v>
                </c:pt>
                <c:pt idx="3">
                  <c:v>Run 98-3</c:v>
                </c:pt>
                <c:pt idx="4">
                  <c:v>Run 98-4</c:v>
                </c:pt>
                <c:pt idx="5">
                  <c:v>Run 98-5</c:v>
                </c:pt>
                <c:pt idx="6">
                  <c:v>Run 99-1</c:v>
                </c:pt>
                <c:pt idx="7">
                  <c:v>Run 99-2</c:v>
                </c:pt>
                <c:pt idx="8">
                  <c:v>Run 99-3</c:v>
                </c:pt>
                <c:pt idx="9">
                  <c:v>Run 99-4</c:v>
                </c:pt>
                <c:pt idx="10">
                  <c:v>Run 99-5</c:v>
                </c:pt>
                <c:pt idx="11">
                  <c:v>Run 00-1 </c:v>
                </c:pt>
                <c:pt idx="12">
                  <c:v>Run 00-2</c:v>
                </c:pt>
                <c:pt idx="13">
                  <c:v>Run 00-3</c:v>
                </c:pt>
                <c:pt idx="14">
                  <c:v>Run 00-4</c:v>
                </c:pt>
                <c:pt idx="15">
                  <c:v>Run 01-1</c:v>
                </c:pt>
                <c:pt idx="16">
                  <c:v>Run 01-2</c:v>
                </c:pt>
                <c:pt idx="17">
                  <c:v>Run 01-3</c:v>
                </c:pt>
                <c:pt idx="18">
                  <c:v>Run 01-4</c:v>
                </c:pt>
                <c:pt idx="19">
                  <c:v>Run 02-1</c:v>
                </c:pt>
                <c:pt idx="20">
                  <c:v>Run 02-2</c:v>
                </c:pt>
                <c:pt idx="21">
                  <c:v>Run 02-3</c:v>
                </c:pt>
                <c:pt idx="22">
                  <c:v>Run 03-1</c:v>
                </c:pt>
                <c:pt idx="23">
                  <c:v>Run 03-2</c:v>
                </c:pt>
                <c:pt idx="24">
                  <c:v>Run 03-3</c:v>
                </c:pt>
                <c:pt idx="25">
                  <c:v>Run 04-1</c:v>
                </c:pt>
                <c:pt idx="26">
                  <c:v>Run 04-2</c:v>
                </c:pt>
                <c:pt idx="27">
                  <c:v>Run 04-3</c:v>
                </c:pt>
                <c:pt idx="28">
                  <c:v>Run 05-1</c:v>
                </c:pt>
                <c:pt idx="29">
                  <c:v>Run 05-2</c:v>
                </c:pt>
                <c:pt idx="30">
                  <c:v>Run 05-3</c:v>
                </c:pt>
                <c:pt idx="31">
                  <c:v>Run 06-1</c:v>
                </c:pt>
                <c:pt idx="32">
                  <c:v>Run 06-2</c:v>
                </c:pt>
                <c:pt idx="33">
                  <c:v>Run 06-3</c:v>
                </c:pt>
                <c:pt idx="34">
                  <c:v>Run 07-1</c:v>
                </c:pt>
                <c:pt idx="35">
                  <c:v>Run 07-2</c:v>
                </c:pt>
                <c:pt idx="36">
                  <c:v>Run 07-3</c:v>
                </c:pt>
                <c:pt idx="37">
                  <c:v>Run 08-1</c:v>
                </c:pt>
                <c:pt idx="38">
                  <c:v>Run 08-2</c:v>
                </c:pt>
                <c:pt idx="39">
                  <c:v>Run 08-3</c:v>
                </c:pt>
              </c:strCache>
            </c:strRef>
          </c:cat>
          <c:val>
            <c:numRef>
              <c:f>'98toDate Data'!$E$5:$E$45</c:f>
              <c:numCache>
                <c:ptCount val="41"/>
                <c:pt idx="0">
                  <c:v>0.9410971829087479</c:v>
                </c:pt>
                <c:pt idx="1">
                  <c:v>0.9111079505049069</c:v>
                </c:pt>
                <c:pt idx="2">
                  <c:v>0.9186843946815955</c:v>
                </c:pt>
                <c:pt idx="3">
                  <c:v>0.9453300987697105</c:v>
                </c:pt>
                <c:pt idx="4">
                  <c:v>0.9346467627148065</c:v>
                </c:pt>
                <c:pt idx="5">
                  <c:v>0.9028895391367959</c:v>
                </c:pt>
                <c:pt idx="6">
                  <c:v>0.9457300839647758</c:v>
                </c:pt>
                <c:pt idx="7">
                  <c:v>0.9563282001924927</c:v>
                </c:pt>
                <c:pt idx="8">
                  <c:v>0.9682692307692308</c:v>
                </c:pt>
                <c:pt idx="9">
                  <c:v>0.9516666666666667</c:v>
                </c:pt>
                <c:pt idx="10">
                  <c:v>0.948046875</c:v>
                </c:pt>
                <c:pt idx="11">
                  <c:v>0.9674387822634017</c:v>
                </c:pt>
                <c:pt idx="12">
                  <c:v>0.946875</c:v>
                </c:pt>
                <c:pt idx="13">
                  <c:v>0.8776301218161683</c:v>
                </c:pt>
                <c:pt idx="14">
                  <c:v>0.9528665986761854</c:v>
                </c:pt>
                <c:pt idx="15">
                  <c:v>0.9653186755660254</c:v>
                </c:pt>
                <c:pt idx="16">
                  <c:v>0.9550806451612903</c:v>
                </c:pt>
                <c:pt idx="17">
                  <c:v>0.9547077922077922</c:v>
                </c:pt>
                <c:pt idx="18">
                  <c:v>0.9654910714285714</c:v>
                </c:pt>
                <c:pt idx="19">
                  <c:v>0.9714063310845875</c:v>
                </c:pt>
                <c:pt idx="20">
                  <c:v>0.9744825819672132</c:v>
                </c:pt>
                <c:pt idx="21">
                  <c:v>0.9905452035886818</c:v>
                </c:pt>
                <c:pt idx="22">
                  <c:v>0.970722525804493</c:v>
                </c:pt>
                <c:pt idx="23">
                  <c:v>0.9573017621145374</c:v>
                </c:pt>
                <c:pt idx="24">
                  <c:v>0.9737394957983193</c:v>
                </c:pt>
                <c:pt idx="25">
                  <c:v>0.9775349119611415</c:v>
                </c:pt>
                <c:pt idx="26">
                  <c:v>0.9833786610878661</c:v>
                </c:pt>
                <c:pt idx="27">
                  <c:v>0.9867579617834396</c:v>
                </c:pt>
                <c:pt idx="28">
                  <c:v>0.9863562423751028</c:v>
                </c:pt>
                <c:pt idx="29">
                  <c:v>0.9847390006416317</c:v>
                </c:pt>
                <c:pt idx="30">
                  <c:v>0.9689893283113622</c:v>
                </c:pt>
                <c:pt idx="31">
                  <c:v>0.9834441087613293</c:v>
                </c:pt>
                <c:pt idx="32">
                  <c:v>0.9727739726027397</c:v>
                </c:pt>
                <c:pt idx="33">
                  <c:v>0.9836201402166985</c:v>
                </c:pt>
                <c:pt idx="34">
                  <c:v>0.9868403908794788</c:v>
                </c:pt>
                <c:pt idx="35">
                  <c:v>0.9795717592592593</c:v>
                </c:pt>
                <c:pt idx="36">
                  <c:v>0.9911857958148382</c:v>
                </c:pt>
                <c:pt idx="37">
                  <c:v>0.9681354950781702</c:v>
                </c:pt>
                <c:pt idx="38">
                  <c:v>0.9685156487271538</c:v>
                </c:pt>
                <c:pt idx="39">
                  <c:v>0.97349302607641</c:v>
                </c:pt>
              </c:numCache>
            </c:numRef>
          </c:val>
        </c:ser>
        <c:axId val="65364840"/>
        <c:axId val="51412649"/>
      </c:barChart>
      <c:catAx>
        <c:axId val="65364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1412649"/>
        <c:crossesAt val="0.86"/>
        <c:auto val="1"/>
        <c:lblOffset val="100"/>
        <c:noMultiLvlLbl val="0"/>
      </c:catAx>
      <c:valAx>
        <c:axId val="51412649"/>
        <c:scaling>
          <c:orientation val="minMax"/>
          <c:max val="1"/>
          <c:min val="0.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65364840"/>
        <c:crossesAt val="1"/>
        <c:crossBetween val="between"/>
        <c:dispUnits/>
        <c:maj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APS Run History Operational Statistics
Faults per Run
Data from FY1998 through Present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1"/>
          <c:h val="0.68275"/>
        </c:manualLayout>
      </c:layout>
      <c:barChart>
        <c:barDir val="col"/>
        <c:grouping val="clustered"/>
        <c:varyColors val="0"/>
        <c:ser>
          <c:idx val="4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'98toDate Data'!$B$5:$B$45</c:f>
              <c:strCache>
                <c:ptCount val="41"/>
                <c:pt idx="0">
                  <c:v>Run 97-7</c:v>
                </c:pt>
                <c:pt idx="1">
                  <c:v>Run 98-1</c:v>
                </c:pt>
                <c:pt idx="2">
                  <c:v>Run 98-2</c:v>
                </c:pt>
                <c:pt idx="3">
                  <c:v>Run 98-3</c:v>
                </c:pt>
                <c:pt idx="4">
                  <c:v>Run 98-4</c:v>
                </c:pt>
                <c:pt idx="5">
                  <c:v>Run 98-5</c:v>
                </c:pt>
                <c:pt idx="6">
                  <c:v>Run 99-1</c:v>
                </c:pt>
                <c:pt idx="7">
                  <c:v>Run 99-2</c:v>
                </c:pt>
                <c:pt idx="8">
                  <c:v>Run 99-3</c:v>
                </c:pt>
                <c:pt idx="9">
                  <c:v>Run 99-4</c:v>
                </c:pt>
                <c:pt idx="10">
                  <c:v>Run 99-5</c:v>
                </c:pt>
                <c:pt idx="11">
                  <c:v>Run 00-1 </c:v>
                </c:pt>
                <c:pt idx="12">
                  <c:v>Run 00-2</c:v>
                </c:pt>
                <c:pt idx="13">
                  <c:v>Run 00-3</c:v>
                </c:pt>
                <c:pt idx="14">
                  <c:v>Run 00-4</c:v>
                </c:pt>
                <c:pt idx="15">
                  <c:v>Run 01-1</c:v>
                </c:pt>
                <c:pt idx="16">
                  <c:v>Run 01-2</c:v>
                </c:pt>
                <c:pt idx="17">
                  <c:v>Run 01-3</c:v>
                </c:pt>
                <c:pt idx="18">
                  <c:v>Run 01-4</c:v>
                </c:pt>
                <c:pt idx="19">
                  <c:v>Run 02-1</c:v>
                </c:pt>
                <c:pt idx="20">
                  <c:v>Run 02-2</c:v>
                </c:pt>
                <c:pt idx="21">
                  <c:v>Run 02-3</c:v>
                </c:pt>
                <c:pt idx="22">
                  <c:v>Run 03-1</c:v>
                </c:pt>
                <c:pt idx="23">
                  <c:v>Run 03-2</c:v>
                </c:pt>
                <c:pt idx="24">
                  <c:v>Run 03-3</c:v>
                </c:pt>
                <c:pt idx="25">
                  <c:v>Run 04-1</c:v>
                </c:pt>
                <c:pt idx="26">
                  <c:v>Run 04-2</c:v>
                </c:pt>
                <c:pt idx="27">
                  <c:v>Run 04-3</c:v>
                </c:pt>
                <c:pt idx="28">
                  <c:v>Run 05-1</c:v>
                </c:pt>
                <c:pt idx="29">
                  <c:v>Run 05-2</c:v>
                </c:pt>
                <c:pt idx="30">
                  <c:v>Run 05-3</c:v>
                </c:pt>
                <c:pt idx="31">
                  <c:v>Run 06-1</c:v>
                </c:pt>
                <c:pt idx="32">
                  <c:v>Run 06-2</c:v>
                </c:pt>
                <c:pt idx="33">
                  <c:v>Run 06-3</c:v>
                </c:pt>
                <c:pt idx="34">
                  <c:v>Run 07-1</c:v>
                </c:pt>
                <c:pt idx="35">
                  <c:v>Run 07-2</c:v>
                </c:pt>
                <c:pt idx="36">
                  <c:v>Run 07-3</c:v>
                </c:pt>
                <c:pt idx="37">
                  <c:v>Run 08-1</c:v>
                </c:pt>
                <c:pt idx="38">
                  <c:v>Run 08-2</c:v>
                </c:pt>
                <c:pt idx="39">
                  <c:v>Run 08-3</c:v>
                </c:pt>
              </c:strCache>
            </c:strRef>
          </c:cat>
          <c:val>
            <c:numRef>
              <c:f>'98toDate Data'!$F$5:$F$45</c:f>
              <c:numCache>
                <c:ptCount val="41"/>
                <c:pt idx="0">
                  <c:v>17</c:v>
                </c:pt>
                <c:pt idx="1">
                  <c:v>21</c:v>
                </c:pt>
                <c:pt idx="2">
                  <c:v>27</c:v>
                </c:pt>
                <c:pt idx="3">
                  <c:v>28</c:v>
                </c:pt>
                <c:pt idx="4">
                  <c:v>31</c:v>
                </c:pt>
                <c:pt idx="5">
                  <c:v>49</c:v>
                </c:pt>
                <c:pt idx="6">
                  <c:v>35</c:v>
                </c:pt>
                <c:pt idx="7">
                  <c:v>19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35</c:v>
                </c:pt>
                <c:pt idx="12">
                  <c:v>47</c:v>
                </c:pt>
                <c:pt idx="13">
                  <c:v>34</c:v>
                </c:pt>
                <c:pt idx="14">
                  <c:v>45</c:v>
                </c:pt>
                <c:pt idx="15">
                  <c:v>52</c:v>
                </c:pt>
                <c:pt idx="16">
                  <c:v>35</c:v>
                </c:pt>
                <c:pt idx="17">
                  <c:v>56</c:v>
                </c:pt>
                <c:pt idx="18">
                  <c:v>46</c:v>
                </c:pt>
                <c:pt idx="19">
                  <c:v>56</c:v>
                </c:pt>
                <c:pt idx="20">
                  <c:v>45</c:v>
                </c:pt>
                <c:pt idx="21">
                  <c:v>20</c:v>
                </c:pt>
                <c:pt idx="22">
                  <c:v>45</c:v>
                </c:pt>
                <c:pt idx="23">
                  <c:v>42</c:v>
                </c:pt>
                <c:pt idx="24">
                  <c:v>29</c:v>
                </c:pt>
                <c:pt idx="25">
                  <c:v>28</c:v>
                </c:pt>
                <c:pt idx="26">
                  <c:v>32</c:v>
                </c:pt>
                <c:pt idx="27">
                  <c:v>14</c:v>
                </c:pt>
                <c:pt idx="28">
                  <c:v>15</c:v>
                </c:pt>
                <c:pt idx="29">
                  <c:v>20</c:v>
                </c:pt>
                <c:pt idx="30">
                  <c:v>22</c:v>
                </c:pt>
                <c:pt idx="31">
                  <c:v>13</c:v>
                </c:pt>
                <c:pt idx="32">
                  <c:v>22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15</c:v>
                </c:pt>
                <c:pt idx="37">
                  <c:v>13</c:v>
                </c:pt>
                <c:pt idx="38">
                  <c:v>21</c:v>
                </c:pt>
                <c:pt idx="39">
                  <c:v>18</c:v>
                </c:pt>
              </c:numCache>
            </c:numRef>
          </c:val>
        </c:ser>
        <c:axId val="60060658"/>
        <c:axId val="3675011"/>
      </c:barChart>
      <c:catAx>
        <c:axId val="60060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675011"/>
        <c:crosses val="autoZero"/>
        <c:auto val="1"/>
        <c:lblOffset val="100"/>
        <c:tickLblSkip val="1"/>
        <c:noMultiLvlLbl val="0"/>
      </c:catAx>
      <c:valAx>
        <c:axId val="367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6065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" right="0.76" top="1" bottom="0.5" header="0.5" footer="0.5"/>
  <pageSetup horizontalDpi="300" verticalDpi="300" orientation="landscape" scale="11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0.51" header="0.5" footer="0.5"/>
  <pageSetup horizontalDpi="300" verticalDpi="300" orientation="landscape" scale="11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0.47" header="0.5" footer="0.5"/>
  <pageSetup horizontalDpi="300" verticalDpi="300" orientation="landscape" scale="11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0.96375</cdr:y>
    </cdr:from>
    <cdr:to>
      <cdr:x>0.98525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8029575" y="6981825"/>
          <a:ext cx="3048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Through 12/22/08, the end of Run 2008-3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49025" cy="7248525"/>
    <xdr:graphicFrame>
      <xdr:nvGraphicFramePr>
        <xdr:cNvPr id="1" name="Shape 1025"/>
        <xdr:cNvGraphicFramePr/>
      </xdr:nvGraphicFramePr>
      <xdr:xfrm>
        <a:off x="0" y="0"/>
        <a:ext cx="112490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0.97775</cdr:y>
    </cdr:from>
    <cdr:to>
      <cdr:x>0.9945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8172450" y="7086600"/>
          <a:ext cx="3009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Through 12/22/08, the end of Run 2008-3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49025" cy="7248525"/>
    <xdr:graphicFrame>
      <xdr:nvGraphicFramePr>
        <xdr:cNvPr id="1" name="Shape 1025"/>
        <xdr:cNvGraphicFramePr/>
      </xdr:nvGraphicFramePr>
      <xdr:xfrm>
        <a:off x="0" y="0"/>
        <a:ext cx="112490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0.97625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391525" y="7067550"/>
          <a:ext cx="2857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Through 12/22/08 the end of Run 2008-3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49025" cy="7248525"/>
    <xdr:graphicFrame>
      <xdr:nvGraphicFramePr>
        <xdr:cNvPr id="1" name="Shape 1025"/>
        <xdr:cNvGraphicFramePr/>
      </xdr:nvGraphicFramePr>
      <xdr:xfrm>
        <a:off x="0" y="0"/>
        <a:ext cx="112490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49025" cy="7248525"/>
    <xdr:graphicFrame>
      <xdr:nvGraphicFramePr>
        <xdr:cNvPr id="1" name="Shape 1025"/>
        <xdr:cNvGraphicFramePr/>
      </xdr:nvGraphicFramePr>
      <xdr:xfrm>
        <a:off x="0" y="0"/>
        <a:ext cx="112490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\Run2005-1\Run2005-1DowntimeDetai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\Run2005-2\Run2005-2DowntimeDetai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6\2006Fy\summary.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Data"/>
      <sheetName val="Stats"/>
      <sheetName val="Downtime"/>
      <sheetName val="Faults Per Day"/>
    </sheetNames>
    <sheetDataSet>
      <sheetData sheetId="0">
        <row r="55">
          <cell r="D55">
            <v>1616.9666666663252</v>
          </cell>
        </row>
        <row r="57">
          <cell r="D57">
            <v>1639.3333333327319</v>
          </cell>
        </row>
        <row r="60">
          <cell r="D60">
            <v>107.79777777775502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Data"/>
      <sheetName val="Stats"/>
      <sheetName val="Downtime"/>
      <sheetName val="Faults Per Day"/>
    </sheetNames>
    <sheetDataSet>
      <sheetData sheetId="0">
        <row r="60">
          <cell r="D60">
            <v>1764.7999999994645</v>
          </cell>
        </row>
        <row r="62">
          <cell r="D62">
            <v>1792.1499999995576</v>
          </cell>
        </row>
        <row r="65">
          <cell r="D65">
            <v>88.23999999997322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  <sheetDataSet>
      <sheetData sheetId="0">
        <row r="5">
          <cell r="G5">
            <v>0.9809818181818183</v>
          </cell>
          <cell r="L5">
            <v>162.99</v>
          </cell>
        </row>
        <row r="6">
          <cell r="G6">
            <v>0.9841727272727275</v>
          </cell>
          <cell r="L6">
            <v>171.1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1.7109375" style="0" customWidth="1"/>
    <col min="3" max="3" width="11.57421875" style="0" customWidth="1"/>
    <col min="4" max="4" width="11.7109375" style="0" customWidth="1"/>
    <col min="5" max="5" width="11.57421875" style="0" customWidth="1"/>
    <col min="6" max="6" width="7.421875" style="0" customWidth="1"/>
    <col min="7" max="7" width="10.28125" style="0" customWidth="1"/>
    <col min="8" max="8" width="13.421875" style="0" customWidth="1"/>
    <col min="9" max="9" width="14.8515625" style="0" customWidth="1"/>
    <col min="10" max="10" width="11.57421875" style="0" customWidth="1"/>
    <col min="11" max="11" width="12.28125" style="0" customWidth="1"/>
    <col min="13" max="13" width="7.421875" style="8" customWidth="1"/>
  </cols>
  <sheetData>
    <row r="2" spans="2:13" ht="13.5">
      <c r="B2" s="80" t="s">
        <v>2</v>
      </c>
      <c r="C2" s="81"/>
      <c r="D2" s="81"/>
      <c r="E2" s="81"/>
      <c r="F2" s="81"/>
      <c r="G2" s="81"/>
      <c r="H2" s="81"/>
      <c r="I2" s="81"/>
      <c r="J2" s="81"/>
      <c r="K2" s="81"/>
      <c r="M2"/>
    </row>
    <row r="3" spans="3:13" ht="16.5" customHeight="1">
      <c r="C3" s="2"/>
      <c r="D3" s="2"/>
      <c r="E3" s="2"/>
      <c r="F3" s="2"/>
      <c r="G3" s="2"/>
      <c r="H3" s="2"/>
      <c r="I3" s="2"/>
      <c r="J3" s="2"/>
      <c r="K3" s="2"/>
      <c r="M3" s="5"/>
    </row>
    <row r="4" spans="1:13" ht="52.5">
      <c r="A4" s="4"/>
      <c r="B4" s="10"/>
      <c r="C4" s="11" t="s">
        <v>1</v>
      </c>
      <c r="D4" s="11" t="s">
        <v>4</v>
      </c>
      <c r="E4" s="11" t="s">
        <v>3</v>
      </c>
      <c r="F4" s="11" t="s">
        <v>8</v>
      </c>
      <c r="G4" s="11" t="s">
        <v>5</v>
      </c>
      <c r="H4" s="11" t="s">
        <v>0</v>
      </c>
      <c r="I4" s="11" t="s">
        <v>34</v>
      </c>
      <c r="J4" s="11" t="s">
        <v>6</v>
      </c>
      <c r="K4" s="11" t="s">
        <v>7</v>
      </c>
      <c r="M4" s="6" t="s">
        <v>36</v>
      </c>
    </row>
    <row r="5" spans="1:13" ht="12.75">
      <c r="A5" s="4"/>
      <c r="B5" s="12" t="s">
        <v>10</v>
      </c>
      <c r="C5" s="13">
        <v>741.9</v>
      </c>
      <c r="D5" s="14">
        <v>698.2</v>
      </c>
      <c r="E5" s="68">
        <f aca="true" t="shared" si="0" ref="E5:E41">D5/C5</f>
        <v>0.9410971829087479</v>
      </c>
      <c r="F5" s="14">
        <v>17</v>
      </c>
      <c r="G5" s="13">
        <f aca="true" t="shared" si="1" ref="G5:G33">(C5-D5)/F5</f>
        <v>2.570588235294114</v>
      </c>
      <c r="H5" s="16">
        <v>0.58</v>
      </c>
      <c r="I5" s="13">
        <v>52.9</v>
      </c>
      <c r="J5" s="14" t="s">
        <v>9</v>
      </c>
      <c r="K5" s="14" t="s">
        <v>9</v>
      </c>
      <c r="M5" s="3">
        <f aca="true" t="shared" si="2" ref="M5:M15">D5/F5</f>
        <v>41.07058823529412</v>
      </c>
    </row>
    <row r="6" spans="1:13" ht="12.75">
      <c r="A6" s="4"/>
      <c r="B6" s="12" t="s">
        <v>11</v>
      </c>
      <c r="C6" s="13">
        <v>703.1</v>
      </c>
      <c r="D6" s="14">
        <v>640.6</v>
      </c>
      <c r="E6" s="68">
        <f t="shared" si="0"/>
        <v>0.9111079505049069</v>
      </c>
      <c r="F6" s="14">
        <v>21</v>
      </c>
      <c r="G6" s="13">
        <f t="shared" si="1"/>
        <v>2.9761904761904763</v>
      </c>
      <c r="H6" s="16">
        <v>0.79</v>
      </c>
      <c r="I6" s="13">
        <v>48.7</v>
      </c>
      <c r="J6" s="14" t="s">
        <v>9</v>
      </c>
      <c r="K6" s="14" t="s">
        <v>9</v>
      </c>
      <c r="M6" s="3">
        <f t="shared" si="2"/>
        <v>30.504761904761907</v>
      </c>
    </row>
    <row r="7" spans="1:13" ht="12.75">
      <c r="A7" s="4"/>
      <c r="B7" s="12" t="s">
        <v>12</v>
      </c>
      <c r="C7" s="13">
        <v>714.5</v>
      </c>
      <c r="D7" s="14">
        <v>656.4</v>
      </c>
      <c r="E7" s="68">
        <f t="shared" si="0"/>
        <v>0.9186843946815955</v>
      </c>
      <c r="F7" s="14">
        <v>27</v>
      </c>
      <c r="G7" s="13">
        <f t="shared" si="1"/>
        <v>2.151851851851853</v>
      </c>
      <c r="H7" s="16">
        <v>0.99</v>
      </c>
      <c r="I7" s="13">
        <v>50.3</v>
      </c>
      <c r="J7" s="14" t="s">
        <v>9</v>
      </c>
      <c r="K7" s="14" t="s">
        <v>9</v>
      </c>
      <c r="M7" s="3">
        <f t="shared" si="2"/>
        <v>24.31111111111111</v>
      </c>
    </row>
    <row r="8" spans="1:13" ht="12.75">
      <c r="A8" s="4"/>
      <c r="B8" s="12" t="s">
        <v>13</v>
      </c>
      <c r="C8" s="13">
        <v>1154.2</v>
      </c>
      <c r="D8" s="14">
        <v>1091.1</v>
      </c>
      <c r="E8" s="68">
        <f t="shared" si="0"/>
        <v>0.9453300987697105</v>
      </c>
      <c r="F8" s="14">
        <v>28</v>
      </c>
      <c r="G8" s="13">
        <f t="shared" si="1"/>
        <v>2.2535714285714334</v>
      </c>
      <c r="H8" s="16">
        <v>0.62</v>
      </c>
      <c r="I8" s="13">
        <v>85.1</v>
      </c>
      <c r="J8" s="14" t="s">
        <v>9</v>
      </c>
      <c r="K8" s="14" t="s">
        <v>9</v>
      </c>
      <c r="M8" s="3">
        <f t="shared" si="2"/>
        <v>38.96785714285714</v>
      </c>
    </row>
    <row r="9" spans="1:13" ht="12.75">
      <c r="A9" s="4"/>
      <c r="B9" s="12" t="s">
        <v>14</v>
      </c>
      <c r="C9" s="13">
        <v>1152.2</v>
      </c>
      <c r="D9" s="14">
        <v>1076.9</v>
      </c>
      <c r="E9" s="68">
        <f t="shared" si="0"/>
        <v>0.9346467627148065</v>
      </c>
      <c r="F9" s="14">
        <v>31</v>
      </c>
      <c r="G9" s="13">
        <f t="shared" si="1"/>
        <v>2.4290322580645145</v>
      </c>
      <c r="H9" s="16">
        <v>0.69</v>
      </c>
      <c r="I9" s="13">
        <v>84.2</v>
      </c>
      <c r="J9" s="14" t="s">
        <v>9</v>
      </c>
      <c r="K9" s="14" t="s">
        <v>9</v>
      </c>
      <c r="M9" s="3">
        <f t="shared" si="2"/>
        <v>34.73870967741936</v>
      </c>
    </row>
    <row r="10" spans="1:13" ht="12.75">
      <c r="A10" s="4"/>
      <c r="B10" s="12" t="s">
        <v>15</v>
      </c>
      <c r="C10" s="13">
        <v>1093.6</v>
      </c>
      <c r="D10" s="14">
        <v>987.4</v>
      </c>
      <c r="E10" s="68">
        <f t="shared" si="0"/>
        <v>0.9028895391367959</v>
      </c>
      <c r="F10" s="14">
        <v>49</v>
      </c>
      <c r="G10" s="13">
        <f t="shared" si="1"/>
        <v>2.1673469387755087</v>
      </c>
      <c r="H10" s="16">
        <v>1.19</v>
      </c>
      <c r="I10" s="13">
        <v>79.3</v>
      </c>
      <c r="J10" s="14" t="s">
        <v>9</v>
      </c>
      <c r="K10" s="14" t="s">
        <v>9</v>
      </c>
      <c r="M10" s="3">
        <f t="shared" si="2"/>
        <v>20.151020408163266</v>
      </c>
    </row>
    <row r="11" spans="2:13" ht="12.75">
      <c r="B11" s="12" t="s">
        <v>16</v>
      </c>
      <c r="C11" s="13">
        <v>976.6</v>
      </c>
      <c r="D11" s="14">
        <v>923.6</v>
      </c>
      <c r="E11" s="68">
        <f t="shared" si="0"/>
        <v>0.9457300839647758</v>
      </c>
      <c r="F11" s="14">
        <v>35</v>
      </c>
      <c r="G11" s="13">
        <f t="shared" si="1"/>
        <v>1.5142857142857142</v>
      </c>
      <c r="H11" s="16">
        <v>0.91</v>
      </c>
      <c r="I11" s="13">
        <v>75.3</v>
      </c>
      <c r="J11" s="14" t="s">
        <v>9</v>
      </c>
      <c r="K11" s="14" t="s">
        <v>9</v>
      </c>
      <c r="M11" s="3">
        <f t="shared" si="2"/>
        <v>26.388571428571428</v>
      </c>
    </row>
    <row r="12" spans="2:13" ht="12.75">
      <c r="B12" s="12" t="s">
        <v>17</v>
      </c>
      <c r="C12" s="13">
        <v>831.2</v>
      </c>
      <c r="D12" s="14">
        <v>794.9</v>
      </c>
      <c r="E12" s="68">
        <f t="shared" si="0"/>
        <v>0.9563282001924927</v>
      </c>
      <c r="F12" s="14">
        <v>19</v>
      </c>
      <c r="G12" s="13">
        <f t="shared" si="1"/>
        <v>1.9105263157894772</v>
      </c>
      <c r="H12" s="16">
        <v>0.57</v>
      </c>
      <c r="I12" s="13">
        <v>65.1</v>
      </c>
      <c r="J12" s="14" t="s">
        <v>9</v>
      </c>
      <c r="K12" s="14" t="s">
        <v>9</v>
      </c>
      <c r="M12" s="3">
        <f t="shared" si="2"/>
        <v>41.83684210526316</v>
      </c>
    </row>
    <row r="13" spans="2:13" ht="12.75">
      <c r="B13" s="12" t="s">
        <v>18</v>
      </c>
      <c r="C13" s="13">
        <v>832</v>
      </c>
      <c r="D13" s="14">
        <v>805.6</v>
      </c>
      <c r="E13" s="68">
        <f t="shared" si="0"/>
        <v>0.9682692307692308</v>
      </c>
      <c r="F13" s="14">
        <v>31</v>
      </c>
      <c r="G13" s="13">
        <f t="shared" si="1"/>
        <v>0.8516129032258057</v>
      </c>
      <c r="H13" s="16">
        <v>0.92</v>
      </c>
      <c r="I13" s="13">
        <v>58.5</v>
      </c>
      <c r="J13" s="14" t="s">
        <v>9</v>
      </c>
      <c r="K13" s="14" t="s">
        <v>9</v>
      </c>
      <c r="M13" s="3">
        <f t="shared" si="2"/>
        <v>25.98709677419355</v>
      </c>
    </row>
    <row r="14" spans="2:13" ht="12.75">
      <c r="B14" s="12" t="s">
        <v>19</v>
      </c>
      <c r="C14" s="13">
        <v>1320</v>
      </c>
      <c r="D14" s="14">
        <v>1256.2</v>
      </c>
      <c r="E14" s="68">
        <f t="shared" si="0"/>
        <v>0.9516666666666667</v>
      </c>
      <c r="F14" s="14">
        <v>42</v>
      </c>
      <c r="G14" s="13">
        <f t="shared" si="1"/>
        <v>1.5190476190476179</v>
      </c>
      <c r="H14" s="16">
        <v>0.8</v>
      </c>
      <c r="I14" s="13">
        <v>102.5</v>
      </c>
      <c r="J14" s="14" t="s">
        <v>9</v>
      </c>
      <c r="K14" s="14" t="s">
        <v>9</v>
      </c>
      <c r="M14" s="3">
        <f t="shared" si="2"/>
        <v>29.90952380952381</v>
      </c>
    </row>
    <row r="15" spans="2:13" ht="12.75">
      <c r="B15" s="12" t="s">
        <v>20</v>
      </c>
      <c r="C15" s="13">
        <v>1024</v>
      </c>
      <c r="D15" s="14">
        <v>970.8</v>
      </c>
      <c r="E15" s="68">
        <f t="shared" si="0"/>
        <v>0.948046875</v>
      </c>
      <c r="F15" s="14">
        <v>44</v>
      </c>
      <c r="G15" s="13">
        <f t="shared" si="1"/>
        <v>1.20909090909091</v>
      </c>
      <c r="H15" s="16">
        <v>1.09</v>
      </c>
      <c r="I15" s="13">
        <v>82</v>
      </c>
      <c r="J15" s="14" t="s">
        <v>9</v>
      </c>
      <c r="K15" s="14" t="s">
        <v>9</v>
      </c>
      <c r="M15" s="3">
        <f t="shared" si="2"/>
        <v>22.063636363636363</v>
      </c>
    </row>
    <row r="16" spans="2:13" ht="12.75">
      <c r="B16" s="12" t="s">
        <v>21</v>
      </c>
      <c r="C16" s="13">
        <v>1511</v>
      </c>
      <c r="D16" s="14">
        <v>1461.8</v>
      </c>
      <c r="E16" s="68">
        <f t="shared" si="0"/>
        <v>0.9674387822634017</v>
      </c>
      <c r="F16" s="14">
        <v>35</v>
      </c>
      <c r="G16" s="13">
        <f t="shared" si="1"/>
        <v>1.405714285714287</v>
      </c>
      <c r="H16" s="16">
        <v>0.57</v>
      </c>
      <c r="I16" s="13">
        <v>119.5</v>
      </c>
      <c r="J16" s="14" t="s">
        <v>9</v>
      </c>
      <c r="K16" s="14" t="s">
        <v>9</v>
      </c>
      <c r="M16" s="3">
        <f aca="true" t="shared" si="3" ref="M16:M32">D16/F16</f>
        <v>41.76571428571428</v>
      </c>
    </row>
    <row r="17" spans="2:13" ht="12.75">
      <c r="B17" s="12" t="s">
        <v>22</v>
      </c>
      <c r="C17" s="13">
        <v>1248</v>
      </c>
      <c r="D17" s="14">
        <v>1181.7</v>
      </c>
      <c r="E17" s="68">
        <f t="shared" si="0"/>
        <v>0.946875</v>
      </c>
      <c r="F17" s="14">
        <v>47</v>
      </c>
      <c r="G17" s="13">
        <f t="shared" si="1"/>
        <v>1.4106382978723395</v>
      </c>
      <c r="H17" s="16">
        <v>0.95</v>
      </c>
      <c r="I17" s="13">
        <v>99.5</v>
      </c>
      <c r="J17" s="14" t="s">
        <v>9</v>
      </c>
      <c r="K17" s="14" t="s">
        <v>9</v>
      </c>
      <c r="M17" s="3">
        <f t="shared" si="3"/>
        <v>25.142553191489363</v>
      </c>
    </row>
    <row r="18" spans="2:13" ht="12.75">
      <c r="B18" s="12" t="s">
        <v>23</v>
      </c>
      <c r="C18" s="17">
        <v>1264.2</v>
      </c>
      <c r="D18" s="18">
        <v>1109.5</v>
      </c>
      <c r="E18" s="68">
        <f t="shared" si="0"/>
        <v>0.8776301218161683</v>
      </c>
      <c r="F18" s="18">
        <v>34</v>
      </c>
      <c r="G18" s="17">
        <f t="shared" si="1"/>
        <v>4.550000000000002</v>
      </c>
      <c r="H18" s="20">
        <f aca="true" t="shared" si="4" ref="H18:H23">F18/(D18/24)</f>
        <v>0.7354664263181614</v>
      </c>
      <c r="I18" s="17">
        <v>89.2</v>
      </c>
      <c r="J18" s="18" t="s">
        <v>9</v>
      </c>
      <c r="K18" s="18" t="s">
        <v>9</v>
      </c>
      <c r="M18" s="3">
        <f t="shared" si="3"/>
        <v>32.63235294117647</v>
      </c>
    </row>
    <row r="19" spans="2:13" ht="12.75">
      <c r="B19" s="12" t="s">
        <v>24</v>
      </c>
      <c r="C19" s="21">
        <v>1000.14</v>
      </c>
      <c r="D19" s="21">
        <v>953</v>
      </c>
      <c r="E19" s="68">
        <f t="shared" si="0"/>
        <v>0.9528665986761854</v>
      </c>
      <c r="F19" s="23">
        <v>45</v>
      </c>
      <c r="G19" s="21">
        <f t="shared" si="1"/>
        <v>1.0475555555555554</v>
      </c>
      <c r="H19" s="24">
        <f t="shared" si="4"/>
        <v>1.1332633788037776</v>
      </c>
      <c r="I19" s="21">
        <v>79.2</v>
      </c>
      <c r="J19" s="23">
        <v>136</v>
      </c>
      <c r="K19" s="22">
        <v>0.902</v>
      </c>
      <c r="M19" s="3">
        <f t="shared" si="3"/>
        <v>21.177777777777777</v>
      </c>
    </row>
    <row r="20" spans="2:13" ht="12.75">
      <c r="B20" s="12" t="s">
        <v>25</v>
      </c>
      <c r="C20" s="21">
        <v>1528.2</v>
      </c>
      <c r="D20" s="21">
        <v>1475.2</v>
      </c>
      <c r="E20" s="68">
        <f t="shared" si="0"/>
        <v>0.9653186755660254</v>
      </c>
      <c r="F20" s="23">
        <v>52</v>
      </c>
      <c r="G20" s="21">
        <f t="shared" si="1"/>
        <v>1.0192307692307692</v>
      </c>
      <c r="H20" s="24">
        <f t="shared" si="4"/>
        <v>0.8459869848156182</v>
      </c>
      <c r="I20" s="21">
        <v>124.9</v>
      </c>
      <c r="J20" s="23">
        <v>304</v>
      </c>
      <c r="K20" s="22">
        <v>0.978</v>
      </c>
      <c r="M20" s="3">
        <f t="shared" si="3"/>
        <v>28.36923076923077</v>
      </c>
    </row>
    <row r="21" spans="2:13" ht="12.75">
      <c r="B21" s="12" t="s">
        <v>26</v>
      </c>
      <c r="C21" s="25">
        <v>1240</v>
      </c>
      <c r="D21" s="25">
        <v>1184.3</v>
      </c>
      <c r="E21" s="68">
        <f t="shared" si="0"/>
        <v>0.9550806451612903</v>
      </c>
      <c r="F21" s="27">
        <v>35</v>
      </c>
      <c r="G21" s="25">
        <f t="shared" si="1"/>
        <v>1.5914285714285727</v>
      </c>
      <c r="H21" s="28">
        <f t="shared" si="4"/>
        <v>0.7092797433082834</v>
      </c>
      <c r="I21" s="25">
        <v>101.5</v>
      </c>
      <c r="J21" s="27">
        <v>328</v>
      </c>
      <c r="K21" s="26">
        <v>0.98</v>
      </c>
      <c r="M21" s="3">
        <f t="shared" si="3"/>
        <v>33.83714285714286</v>
      </c>
    </row>
    <row r="22" spans="2:13" ht="12.75">
      <c r="B22" s="12" t="s">
        <v>27</v>
      </c>
      <c r="C22" s="17">
        <v>1232</v>
      </c>
      <c r="D22" s="29">
        <v>1176.2</v>
      </c>
      <c r="E22" s="68">
        <f t="shared" si="0"/>
        <v>0.9547077922077922</v>
      </c>
      <c r="F22" s="30">
        <v>56</v>
      </c>
      <c r="G22" s="17">
        <f t="shared" si="1"/>
        <v>0.9964285714285707</v>
      </c>
      <c r="H22" s="20">
        <f t="shared" si="4"/>
        <v>1.1426628124468627</v>
      </c>
      <c r="I22" s="17">
        <v>104.2</v>
      </c>
      <c r="J22" s="18">
        <v>264</v>
      </c>
      <c r="K22" s="19">
        <v>0.985</v>
      </c>
      <c r="M22" s="3">
        <f t="shared" si="3"/>
        <v>21.00357142857143</v>
      </c>
    </row>
    <row r="23" spans="2:13" ht="12.75">
      <c r="B23" s="12" t="s">
        <v>28</v>
      </c>
      <c r="C23" s="25">
        <v>1120</v>
      </c>
      <c r="D23" s="25">
        <v>1081.35</v>
      </c>
      <c r="E23" s="68">
        <f t="shared" si="0"/>
        <v>0.9654910714285714</v>
      </c>
      <c r="F23" s="27">
        <v>46</v>
      </c>
      <c r="G23" s="25">
        <f t="shared" si="1"/>
        <v>0.8402173913043498</v>
      </c>
      <c r="H23" s="28">
        <f t="shared" si="4"/>
        <v>1.0209460396726315</v>
      </c>
      <c r="I23" s="25">
        <v>101.34</v>
      </c>
      <c r="J23" s="27">
        <v>680</v>
      </c>
      <c r="K23" s="26">
        <v>0.919</v>
      </c>
      <c r="M23" s="3">
        <f t="shared" si="3"/>
        <v>23.507608695652173</v>
      </c>
    </row>
    <row r="24" spans="2:13" ht="12.75">
      <c r="B24" s="12" t="s">
        <v>29</v>
      </c>
      <c r="C24" s="31">
        <v>1927</v>
      </c>
      <c r="D24" s="13">
        <v>1871.9</v>
      </c>
      <c r="E24" s="68">
        <f t="shared" si="0"/>
        <v>0.9714063310845875</v>
      </c>
      <c r="F24" s="14">
        <v>56</v>
      </c>
      <c r="G24" s="13">
        <f t="shared" si="1"/>
        <v>0.9839285714285698</v>
      </c>
      <c r="H24" s="16">
        <f aca="true" t="shared" si="5" ref="H24:H33">IF(F24="","",F24/(D24/24))</f>
        <v>0.7179870719589722</v>
      </c>
      <c r="I24" s="13">
        <v>182.23</v>
      </c>
      <c r="J24" s="14">
        <v>1504</v>
      </c>
      <c r="K24" s="15">
        <v>0.956</v>
      </c>
      <c r="M24" s="3">
        <f t="shared" si="3"/>
        <v>33.426785714285714</v>
      </c>
    </row>
    <row r="25" spans="2:13" ht="12.75">
      <c r="B25" s="12" t="s">
        <v>30</v>
      </c>
      <c r="C25" s="13">
        <v>1952</v>
      </c>
      <c r="D25" s="17">
        <v>1902.19</v>
      </c>
      <c r="E25" s="68">
        <f t="shared" si="0"/>
        <v>0.9744825819672132</v>
      </c>
      <c r="F25" s="14">
        <v>45</v>
      </c>
      <c r="G25" s="13">
        <f t="shared" si="1"/>
        <v>1.1068888888888877</v>
      </c>
      <c r="H25" s="16">
        <f t="shared" si="5"/>
        <v>0.5677666268879554</v>
      </c>
      <c r="I25" s="17">
        <v>185.57</v>
      </c>
      <c r="J25" s="14">
        <v>1496</v>
      </c>
      <c r="K25" s="15">
        <v>0.971</v>
      </c>
      <c r="M25" s="3">
        <f t="shared" si="3"/>
        <v>42.27088888888889</v>
      </c>
    </row>
    <row r="26" spans="2:13" ht="12.75">
      <c r="B26" s="12" t="s">
        <v>31</v>
      </c>
      <c r="C26" s="13">
        <v>1449</v>
      </c>
      <c r="D26" s="25">
        <v>1435.3</v>
      </c>
      <c r="E26" s="68">
        <f t="shared" si="0"/>
        <v>0.9905452035886818</v>
      </c>
      <c r="F26" s="32">
        <v>20</v>
      </c>
      <c r="G26" s="33">
        <f t="shared" si="1"/>
        <v>0.6850000000000023</v>
      </c>
      <c r="H26" s="16">
        <f t="shared" si="5"/>
        <v>0.3344248589145126</v>
      </c>
      <c r="I26" s="34">
        <v>136.27</v>
      </c>
      <c r="J26" s="14">
        <v>969</v>
      </c>
      <c r="K26" s="15">
        <v>0.993</v>
      </c>
      <c r="M26" s="3">
        <f t="shared" si="3"/>
        <v>71.765</v>
      </c>
    </row>
    <row r="27" spans="2:13" ht="12.75">
      <c r="B27" s="12" t="s">
        <v>32</v>
      </c>
      <c r="C27" s="31">
        <v>1647</v>
      </c>
      <c r="D27" s="13">
        <v>1598.78</v>
      </c>
      <c r="E27" s="68">
        <f t="shared" si="0"/>
        <v>0.970722525804493</v>
      </c>
      <c r="F27" s="14">
        <v>45</v>
      </c>
      <c r="G27" s="13">
        <f t="shared" si="1"/>
        <v>1.0715555555555563</v>
      </c>
      <c r="H27" s="16">
        <f t="shared" si="5"/>
        <v>0.6755150802486897</v>
      </c>
      <c r="I27" s="13">
        <v>157.31</v>
      </c>
      <c r="J27" s="14">
        <v>1239</v>
      </c>
      <c r="K27" s="15">
        <v>0.949</v>
      </c>
      <c r="M27" s="3">
        <f t="shared" si="3"/>
        <v>35.528444444444446</v>
      </c>
    </row>
    <row r="28" spans="2:13" ht="12.75">
      <c r="B28" s="35" t="s">
        <v>35</v>
      </c>
      <c r="C28" s="36">
        <v>1816</v>
      </c>
      <c r="D28" s="37">
        <v>1738.46</v>
      </c>
      <c r="E28" s="68">
        <f t="shared" si="0"/>
        <v>0.9573017621145374</v>
      </c>
      <c r="F28" s="39">
        <v>42</v>
      </c>
      <c r="G28" s="37">
        <f t="shared" si="1"/>
        <v>1.8461904761904753</v>
      </c>
      <c r="H28" s="40">
        <f t="shared" si="5"/>
        <v>0.5798235219677186</v>
      </c>
      <c r="I28" s="37">
        <v>174</v>
      </c>
      <c r="J28" s="39">
        <v>1384</v>
      </c>
      <c r="K28" s="38">
        <v>0.9851</v>
      </c>
      <c r="M28" s="3">
        <f t="shared" si="3"/>
        <v>41.39190476190476</v>
      </c>
    </row>
    <row r="29" spans="2:13" ht="12.75">
      <c r="B29" s="9" t="s">
        <v>37</v>
      </c>
      <c r="C29" s="41">
        <v>1666</v>
      </c>
      <c r="D29" s="42">
        <v>1622.25</v>
      </c>
      <c r="E29" s="68">
        <f t="shared" si="0"/>
        <v>0.9737394957983193</v>
      </c>
      <c r="F29" s="44">
        <v>29</v>
      </c>
      <c r="G29" s="42">
        <f t="shared" si="1"/>
        <v>1.5086206896551724</v>
      </c>
      <c r="H29" s="45">
        <f t="shared" si="5"/>
        <v>0.42903374942209893</v>
      </c>
      <c r="I29" s="42">
        <v>163.4</v>
      </c>
      <c r="J29" s="44">
        <v>1258</v>
      </c>
      <c r="K29" s="43">
        <v>0.9759</v>
      </c>
      <c r="M29" s="3">
        <f t="shared" si="3"/>
        <v>55.939655172413794</v>
      </c>
    </row>
    <row r="30" spans="2:13" ht="12.75">
      <c r="B30" s="9" t="s">
        <v>38</v>
      </c>
      <c r="C30" s="46">
        <v>1647</v>
      </c>
      <c r="D30" s="47">
        <v>1610</v>
      </c>
      <c r="E30" s="68">
        <f t="shared" si="0"/>
        <v>0.9775349119611415</v>
      </c>
      <c r="F30" s="49">
        <v>28</v>
      </c>
      <c r="G30" s="47">
        <f t="shared" si="1"/>
        <v>1.3214285714285714</v>
      </c>
      <c r="H30" s="50">
        <f t="shared" si="5"/>
        <v>0.4173913043478261</v>
      </c>
      <c r="I30" s="47">
        <v>159.8</v>
      </c>
      <c r="J30" s="49">
        <v>1216</v>
      </c>
      <c r="K30" s="48">
        <v>0.975</v>
      </c>
      <c r="M30" s="3">
        <f t="shared" si="3"/>
        <v>57.5</v>
      </c>
    </row>
    <row r="31" spans="2:13" ht="12.75">
      <c r="B31" s="9" t="s">
        <v>39</v>
      </c>
      <c r="C31" s="46">
        <v>1912</v>
      </c>
      <c r="D31" s="47">
        <v>1880.22</v>
      </c>
      <c r="E31" s="68">
        <f t="shared" si="0"/>
        <v>0.9833786610878661</v>
      </c>
      <c r="F31" s="49">
        <v>32</v>
      </c>
      <c r="G31" s="47">
        <f t="shared" si="1"/>
        <v>0.9931249999999991</v>
      </c>
      <c r="H31" s="50">
        <f t="shared" si="5"/>
        <v>0.40846283945495737</v>
      </c>
      <c r="I31" s="47">
        <v>186.73</v>
      </c>
      <c r="J31" s="49">
        <v>1391.55</v>
      </c>
      <c r="K31" s="48">
        <v>0.9868</v>
      </c>
      <c r="M31" s="3">
        <f t="shared" si="3"/>
        <v>58.756875</v>
      </c>
    </row>
    <row r="32" spans="2:13" ht="12.75">
      <c r="B32" s="9" t="s">
        <v>40</v>
      </c>
      <c r="C32" s="51">
        <v>1570</v>
      </c>
      <c r="D32" s="52">
        <v>1549.21</v>
      </c>
      <c r="E32" s="68">
        <f t="shared" si="0"/>
        <v>0.9867579617834396</v>
      </c>
      <c r="F32" s="54">
        <v>14</v>
      </c>
      <c r="G32" s="52">
        <f t="shared" si="1"/>
        <v>1.4849999999999974</v>
      </c>
      <c r="H32" s="55">
        <f t="shared" si="5"/>
        <v>0.21688473480031759</v>
      </c>
      <c r="I32" s="52">
        <v>99.59</v>
      </c>
      <c r="J32" s="54">
        <v>1233.5</v>
      </c>
      <c r="K32" s="53">
        <v>0.9889</v>
      </c>
      <c r="M32" s="3">
        <f t="shared" si="3"/>
        <v>110.65785714285714</v>
      </c>
    </row>
    <row r="33" spans="2:13" ht="12.75">
      <c r="B33" s="56" t="s">
        <v>41</v>
      </c>
      <c r="C33" s="46">
        <f>'[1]Main Data'!$D$57</f>
        <v>1639.3333333327319</v>
      </c>
      <c r="D33" s="47">
        <f>'[1]Main Data'!$D$55</f>
        <v>1616.9666666663252</v>
      </c>
      <c r="E33" s="68">
        <f t="shared" si="0"/>
        <v>0.9863562423751028</v>
      </c>
      <c r="F33" s="49">
        <v>15</v>
      </c>
      <c r="G33" s="47">
        <f t="shared" si="1"/>
        <v>1.4911111110937783</v>
      </c>
      <c r="H33" s="50">
        <f t="shared" si="5"/>
        <v>0.22263909789940592</v>
      </c>
      <c r="I33" s="47">
        <f>'[3]summary'!$L$5</f>
        <v>162.99</v>
      </c>
      <c r="J33" s="49">
        <v>1207</v>
      </c>
      <c r="K33" s="48">
        <f>'[3]summary'!$G$5</f>
        <v>0.9809818181818183</v>
      </c>
      <c r="M33" s="3">
        <f>'[1]Main Data'!$D$60</f>
        <v>107.79777777775502</v>
      </c>
    </row>
    <row r="34" spans="2:13" ht="12.75">
      <c r="B34" s="56" t="s">
        <v>42</v>
      </c>
      <c r="C34" s="46">
        <f>'[2]Main Data'!$D$62</f>
        <v>1792.1499999995576</v>
      </c>
      <c r="D34" s="47">
        <f>'[2]Main Data'!$D$60</f>
        <v>1764.7999999994645</v>
      </c>
      <c r="E34" s="68">
        <f t="shared" si="0"/>
        <v>0.9847390006416317</v>
      </c>
      <c r="F34" s="49">
        <v>20</v>
      </c>
      <c r="G34" s="47">
        <f aca="true" t="shared" si="6" ref="G34:G40">(C34-D34)/F34</f>
        <v>1.3675000000046567</v>
      </c>
      <c r="H34" s="50">
        <f aca="true" t="shared" si="7" ref="H34:H40">IF(F34="","",F34/(D34/24))</f>
        <v>0.2719854941070635</v>
      </c>
      <c r="I34" s="47">
        <f>'[3]summary'!$L$6</f>
        <v>171.1</v>
      </c>
      <c r="J34" s="49">
        <v>1536</v>
      </c>
      <c r="K34" s="48">
        <f>'[3]summary'!$G$6</f>
        <v>0.9841727272727275</v>
      </c>
      <c r="M34" s="3">
        <f>'[2]Main Data'!$D$65</f>
        <v>88.23999999997322</v>
      </c>
    </row>
    <row r="35" spans="1:13" ht="12.75">
      <c r="A35" s="62"/>
      <c r="B35" s="56" t="s">
        <v>43</v>
      </c>
      <c r="C35" s="57">
        <v>1593</v>
      </c>
      <c r="D35" s="58">
        <v>1543.6</v>
      </c>
      <c r="E35" s="68">
        <f t="shared" si="0"/>
        <v>0.9689893283113622</v>
      </c>
      <c r="F35" s="60">
        <v>22</v>
      </c>
      <c r="G35" s="47">
        <f t="shared" si="6"/>
        <v>2.2454545454545496</v>
      </c>
      <c r="H35" s="50">
        <f t="shared" si="7"/>
        <v>0.34205752785695775</v>
      </c>
      <c r="I35" s="57">
        <v>154.87</v>
      </c>
      <c r="J35" s="49">
        <v>1265</v>
      </c>
      <c r="K35" s="59">
        <v>0.9547</v>
      </c>
      <c r="L35" s="61"/>
      <c r="M35" s="58">
        <v>70.2</v>
      </c>
    </row>
    <row r="36" spans="1:13" ht="12.75">
      <c r="A36" s="62"/>
      <c r="B36" s="9" t="s">
        <v>44</v>
      </c>
      <c r="C36" s="17">
        <v>1655</v>
      </c>
      <c r="D36" s="63">
        <v>1627.6</v>
      </c>
      <c r="E36" s="68">
        <f t="shared" si="0"/>
        <v>0.9834441087613293</v>
      </c>
      <c r="F36" s="64">
        <v>13</v>
      </c>
      <c r="G36" s="37">
        <f t="shared" si="6"/>
        <v>2.107692307692315</v>
      </c>
      <c r="H36" s="40">
        <f t="shared" si="7"/>
        <v>0.1916932907348243</v>
      </c>
      <c r="I36" s="17">
        <v>162.99</v>
      </c>
      <c r="J36" s="39">
        <v>1271</v>
      </c>
      <c r="K36" s="19">
        <v>0.981</v>
      </c>
      <c r="M36" s="65">
        <v>125.2</v>
      </c>
    </row>
    <row r="37" spans="1:13" ht="12.75">
      <c r="A37" s="62"/>
      <c r="B37" s="56" t="s">
        <v>45</v>
      </c>
      <c r="C37" s="57">
        <v>1752</v>
      </c>
      <c r="D37" s="58">
        <v>1704.3</v>
      </c>
      <c r="E37" s="68">
        <f t="shared" si="0"/>
        <v>0.9727739726027397</v>
      </c>
      <c r="F37" s="60">
        <v>22</v>
      </c>
      <c r="G37" s="47">
        <f t="shared" si="6"/>
        <v>2.16818181818182</v>
      </c>
      <c r="H37" s="50">
        <f t="shared" si="7"/>
        <v>0.3098046118641084</v>
      </c>
      <c r="I37" s="57">
        <v>171.05</v>
      </c>
      <c r="J37" s="49">
        <v>1392</v>
      </c>
      <c r="K37" s="59">
        <v>0.9821</v>
      </c>
      <c r="L37" s="10"/>
      <c r="M37" s="58">
        <v>74.1</v>
      </c>
    </row>
    <row r="38" spans="1:13" ht="12.75">
      <c r="A38" s="62"/>
      <c r="B38" s="56" t="s">
        <v>46</v>
      </c>
      <c r="C38" s="57">
        <v>1569</v>
      </c>
      <c r="D38" s="58">
        <v>1543.3</v>
      </c>
      <c r="E38" s="68">
        <f t="shared" si="0"/>
        <v>0.9836201402166985</v>
      </c>
      <c r="F38" s="60">
        <v>17</v>
      </c>
      <c r="G38" s="47">
        <f t="shared" si="6"/>
        <v>1.5117647058823556</v>
      </c>
      <c r="H38" s="50">
        <f t="shared" si="7"/>
        <v>0.2643685608760449</v>
      </c>
      <c r="I38" s="57">
        <v>154.1</v>
      </c>
      <c r="J38" s="49">
        <v>1129</v>
      </c>
      <c r="K38" s="59">
        <v>0.9735</v>
      </c>
      <c r="L38" s="10"/>
      <c r="M38" s="58">
        <v>90.78</v>
      </c>
    </row>
    <row r="39" spans="1:13" ht="12.75">
      <c r="A39" s="62"/>
      <c r="B39" s="56" t="s">
        <v>47</v>
      </c>
      <c r="C39" s="57">
        <v>1535</v>
      </c>
      <c r="D39" s="58">
        <v>1514.8</v>
      </c>
      <c r="E39" s="68">
        <f t="shared" si="0"/>
        <v>0.9868403908794788</v>
      </c>
      <c r="F39" s="60">
        <v>13</v>
      </c>
      <c r="G39" s="47">
        <f t="shared" si="6"/>
        <v>1.5538461538461574</v>
      </c>
      <c r="H39" s="50">
        <f t="shared" si="7"/>
        <v>0.20596778452601003</v>
      </c>
      <c r="I39" s="57">
        <v>153.4</v>
      </c>
      <c r="J39" s="49">
        <v>1391</v>
      </c>
      <c r="K39" s="59">
        <v>0.991</v>
      </c>
      <c r="L39" s="10"/>
      <c r="M39" s="58">
        <v>116.5</v>
      </c>
    </row>
    <row r="40" spans="1:13" ht="12.75">
      <c r="A40" s="62"/>
      <c r="B40" s="56" t="s">
        <v>48</v>
      </c>
      <c r="C40" s="57">
        <v>1728</v>
      </c>
      <c r="D40" s="58">
        <v>1692.7</v>
      </c>
      <c r="E40" s="68">
        <f t="shared" si="0"/>
        <v>0.9795717592592593</v>
      </c>
      <c r="F40" s="60">
        <v>19</v>
      </c>
      <c r="G40" s="47">
        <f t="shared" si="6"/>
        <v>1.8578947368421028</v>
      </c>
      <c r="H40" s="50">
        <f t="shared" si="7"/>
        <v>0.2693920954687777</v>
      </c>
      <c r="I40" s="57">
        <v>168.74</v>
      </c>
      <c r="J40" s="49">
        <v>1296</v>
      </c>
      <c r="K40" s="59">
        <v>0.9868</v>
      </c>
      <c r="L40" s="10"/>
      <c r="M40" s="58">
        <v>89.09</v>
      </c>
    </row>
    <row r="41" spans="1:13" ht="12.75">
      <c r="A41" s="62"/>
      <c r="B41" s="56" t="s">
        <v>51</v>
      </c>
      <c r="C41" s="57">
        <v>1577</v>
      </c>
      <c r="D41" s="58">
        <v>1563.1</v>
      </c>
      <c r="E41" s="68">
        <f t="shared" si="0"/>
        <v>0.9911857958148382</v>
      </c>
      <c r="F41" s="60">
        <v>15</v>
      </c>
      <c r="G41" s="47">
        <f>(C41-D41)/F41</f>
        <v>0.9266666666666727</v>
      </c>
      <c r="H41" s="50">
        <f>IF(F41="","",F41/(D41/24))</f>
        <v>0.23031156036082145</v>
      </c>
      <c r="I41" s="57">
        <v>156.4</v>
      </c>
      <c r="J41" s="49">
        <v>1264</v>
      </c>
      <c r="K41" s="59">
        <v>0.9842</v>
      </c>
      <c r="L41" s="10"/>
      <c r="M41" s="58">
        <v>104.2</v>
      </c>
    </row>
    <row r="42" spans="1:13" ht="12.75">
      <c r="A42" s="62"/>
      <c r="B42" s="56" t="s">
        <v>52</v>
      </c>
      <c r="C42" s="57">
        <v>1727</v>
      </c>
      <c r="D42" s="58">
        <v>1671.97</v>
      </c>
      <c r="E42" s="68">
        <f>D42/C42</f>
        <v>0.9681354950781702</v>
      </c>
      <c r="F42" s="60">
        <v>13</v>
      </c>
      <c r="G42" s="47">
        <f>(C42-D42)/F42</f>
        <v>4.233076923076921</v>
      </c>
      <c r="H42" s="50">
        <f>IF(F42="","",F42/(D42/24))</f>
        <v>0.18660621901110663</v>
      </c>
      <c r="I42" s="57">
        <v>168.73</v>
      </c>
      <c r="J42" s="49">
        <v>1296</v>
      </c>
      <c r="K42" s="59">
        <v>0.9579</v>
      </c>
      <c r="L42" s="10"/>
      <c r="M42" s="58">
        <v>130.45</v>
      </c>
    </row>
    <row r="43" spans="1:13" ht="12.75">
      <c r="A43" s="62"/>
      <c r="B43" s="56" t="s">
        <v>53</v>
      </c>
      <c r="C43" s="57">
        <v>1284.13</v>
      </c>
      <c r="D43" s="58">
        <v>1243.7</v>
      </c>
      <c r="E43" s="68">
        <f>D43/C43</f>
        <v>0.9685156487271538</v>
      </c>
      <c r="F43" s="60">
        <v>21</v>
      </c>
      <c r="G43" s="47">
        <f>(C43-D43)/F43</f>
        <v>1.9252380952380983</v>
      </c>
      <c r="H43" s="50">
        <f>IF(F43="","",F43/(D43/24))</f>
        <v>0.40524242180590175</v>
      </c>
      <c r="I43" s="57">
        <v>124.29</v>
      </c>
      <c r="J43" s="49">
        <v>1024</v>
      </c>
      <c r="K43" s="59">
        <v>0.9564</v>
      </c>
      <c r="L43" s="10"/>
      <c r="M43" s="58">
        <v>59.22</v>
      </c>
    </row>
    <row r="44" spans="1:13" ht="12.75">
      <c r="A44" s="62"/>
      <c r="B44" s="56" t="s">
        <v>54</v>
      </c>
      <c r="C44" s="57">
        <v>1649</v>
      </c>
      <c r="D44" s="58">
        <v>1605.29</v>
      </c>
      <c r="E44" s="68">
        <f>D44/C44</f>
        <v>0.97349302607641</v>
      </c>
      <c r="F44" s="60">
        <v>18</v>
      </c>
      <c r="G44" s="47">
        <f>(C44-D44)/F44</f>
        <v>2.4283333333333355</v>
      </c>
      <c r="H44" s="50">
        <f>IF(F44="","",F44/(D44/24))</f>
        <v>0.2691102542219786</v>
      </c>
      <c r="I44" s="57">
        <v>160.49</v>
      </c>
      <c r="J44" s="49">
        <v>1024</v>
      </c>
      <c r="K44" s="59">
        <v>0.9901</v>
      </c>
      <c r="L44" s="10"/>
      <c r="M44" s="58">
        <v>89.18</v>
      </c>
    </row>
    <row r="45" spans="1:13" ht="12.75">
      <c r="A45" s="62"/>
      <c r="B45" s="56"/>
      <c r="C45" s="57"/>
      <c r="D45" s="58"/>
      <c r="E45" s="68"/>
      <c r="F45" s="60"/>
      <c r="G45" s="47"/>
      <c r="H45" s="50"/>
      <c r="I45" s="57"/>
      <c r="J45" s="49"/>
      <c r="K45" s="59"/>
      <c r="L45" s="10"/>
      <c r="M45" s="58"/>
    </row>
    <row r="46" spans="2:13" ht="12.75">
      <c r="B46" s="56" t="s">
        <v>33</v>
      </c>
      <c r="C46" s="66">
        <f>SUM(C5:C45)</f>
        <v>55773.45333333228</v>
      </c>
      <c r="D46" s="67">
        <f>SUM(D5:D45)</f>
        <v>53825.18666666579</v>
      </c>
      <c r="E46" s="68">
        <f>D46/C46</f>
        <v>0.9650682080770111</v>
      </c>
      <c r="F46" s="67">
        <f>SUM(F5:F45)</f>
        <v>1213</v>
      </c>
      <c r="G46" s="47">
        <f>(C46-D46)/F46</f>
        <v>1.606155537235363</v>
      </c>
      <c r="H46" s="69">
        <f>F46/(D46/24)</f>
        <v>0.5408620350968371</v>
      </c>
      <c r="I46" s="66">
        <f>SUM(I5:I45)</f>
        <v>4957.289999999999</v>
      </c>
      <c r="J46" s="67">
        <f>SUM(J19:J45)</f>
        <v>28498.05</v>
      </c>
      <c r="K46" s="68">
        <f>AVERAGE(K18:K45)</f>
        <v>0.9718290209790209</v>
      </c>
      <c r="L46" s="10"/>
      <c r="M46" s="3">
        <f>D46/F46</f>
        <v>44.37360813410205</v>
      </c>
    </row>
    <row r="47" ht="12.75">
      <c r="M47" s="5"/>
    </row>
    <row r="48" spans="2:13" ht="12.75">
      <c r="B48" s="79"/>
      <c r="C48" s="79"/>
      <c r="D48" s="79"/>
      <c r="E48" s="79"/>
      <c r="G48" s="78" t="s">
        <v>55</v>
      </c>
      <c r="H48" s="78"/>
      <c r="I48" s="78"/>
      <c r="J48" s="78"/>
      <c r="K48" s="78"/>
      <c r="M48" s="7"/>
    </row>
    <row r="49" ht="12.75">
      <c r="I49" s="1"/>
    </row>
  </sheetData>
  <mergeCells count="3">
    <mergeCell ref="G48:K48"/>
    <mergeCell ref="B48:E48"/>
    <mergeCell ref="B2:K2"/>
  </mergeCells>
  <printOptions/>
  <pageMargins left="0.75" right="0.75" top="2.11" bottom="1" header="0.5" footer="0.5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1.28125" style="0" customWidth="1"/>
    <col min="4" max="4" width="10.57421875" style="0" customWidth="1"/>
    <col min="5" max="5" width="11.7109375" style="0" customWidth="1"/>
    <col min="7" max="7" width="9.57421875" style="0" customWidth="1"/>
    <col min="8" max="8" width="10.421875" style="0" customWidth="1"/>
    <col min="9" max="9" width="11.140625" style="0" customWidth="1"/>
    <col min="10" max="11" width="11.28125" style="0" customWidth="1"/>
  </cols>
  <sheetData>
    <row r="1" spans="2:11" ht="13.5">
      <c r="B1" s="80" t="s">
        <v>2</v>
      </c>
      <c r="C1" s="81"/>
      <c r="D1" s="81"/>
      <c r="E1" s="81"/>
      <c r="F1" s="81"/>
      <c r="G1" s="81"/>
      <c r="H1" s="81"/>
      <c r="I1" s="81"/>
      <c r="J1" s="81"/>
      <c r="K1" s="81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5"/>
    </row>
    <row r="3" spans="2:12" ht="52.5">
      <c r="B3" s="70" t="s">
        <v>49</v>
      </c>
      <c r="C3" s="71" t="s">
        <v>1</v>
      </c>
      <c r="D3" s="71" t="s">
        <v>4</v>
      </c>
      <c r="E3" s="71" t="s">
        <v>3</v>
      </c>
      <c r="F3" s="71" t="s">
        <v>8</v>
      </c>
      <c r="G3" s="71" t="s">
        <v>5</v>
      </c>
      <c r="H3" s="71" t="s">
        <v>0</v>
      </c>
      <c r="I3" s="71" t="s">
        <v>34</v>
      </c>
      <c r="J3" s="71" t="s">
        <v>6</v>
      </c>
      <c r="K3" s="71" t="s">
        <v>7</v>
      </c>
      <c r="L3" s="6" t="s">
        <v>36</v>
      </c>
    </row>
    <row r="4" spans="2:12" ht="12.75">
      <c r="B4" s="70">
        <v>1998</v>
      </c>
      <c r="C4" s="72">
        <f>SUM('98toDate Data'!C5:C9)</f>
        <v>4465.9</v>
      </c>
      <c r="D4" s="72">
        <f>SUM('98toDate Data'!D5:D9)</f>
        <v>4163.200000000001</v>
      </c>
      <c r="E4" s="73">
        <f>SUM(D4/C4)</f>
        <v>0.9322197093530982</v>
      </c>
      <c r="F4" s="10">
        <f>SUM('98toDate Data'!F5:F9)</f>
        <v>124</v>
      </c>
      <c r="G4" s="47">
        <f aca="true" t="shared" si="0" ref="G4:G16">(C4-D4)/F4</f>
        <v>2.441129032258056</v>
      </c>
      <c r="H4" s="50">
        <f aca="true" t="shared" si="1" ref="H4:H16">IF(F4="","",F4/(D4/24))</f>
        <v>0.7148347425057646</v>
      </c>
      <c r="I4" s="72">
        <f>SUM('98toDate Data'!I5:I9)</f>
        <v>321.2</v>
      </c>
      <c r="J4" s="72">
        <f>SUM('98toDate Data'!J5:J9)</f>
        <v>0</v>
      </c>
      <c r="K4" s="74" t="s">
        <v>9</v>
      </c>
      <c r="L4" s="72">
        <f>SUM(D4/F4)</f>
        <v>33.5741935483871</v>
      </c>
    </row>
    <row r="5" spans="2:12" ht="12.75">
      <c r="B5" s="70">
        <v>1999</v>
      </c>
      <c r="C5" s="72">
        <f>SUM('98toDate Data'!C10:C14)</f>
        <v>5053.4</v>
      </c>
      <c r="D5" s="72">
        <f>SUM('98toDate Data'!D10:D14)</f>
        <v>4767.7</v>
      </c>
      <c r="E5" s="73">
        <f aca="true" t="shared" si="2" ref="E5:E16">SUM(D5/C5)</f>
        <v>0.9434638065460879</v>
      </c>
      <c r="F5" s="10">
        <f>SUM('98toDate Data'!F10:F14)</f>
        <v>176</v>
      </c>
      <c r="G5" s="47">
        <f t="shared" si="0"/>
        <v>1.6232954545454534</v>
      </c>
      <c r="H5" s="50">
        <f t="shared" si="1"/>
        <v>0.8859617845082535</v>
      </c>
      <c r="I5" s="72">
        <f>SUM('98toDate Data'!I10:I14)</f>
        <v>380.7</v>
      </c>
      <c r="J5" s="72">
        <f>SUM('98toDate Data'!J10:J14)</f>
        <v>0</v>
      </c>
      <c r="K5" s="74" t="s">
        <v>9</v>
      </c>
      <c r="L5" s="72">
        <f aca="true" t="shared" si="3" ref="L5:L16">SUM(D5/F5)</f>
        <v>27.089204545454546</v>
      </c>
    </row>
    <row r="6" spans="2:12" ht="12.75">
      <c r="B6" s="70">
        <v>2000</v>
      </c>
      <c r="C6" s="72">
        <f>SUM('98toDate Data'!C15:C18)</f>
        <v>5047.2</v>
      </c>
      <c r="D6" s="72">
        <f>SUM('98toDate Data'!D15:D18)</f>
        <v>4723.8</v>
      </c>
      <c r="E6" s="73">
        <f t="shared" si="2"/>
        <v>0.9359248692344271</v>
      </c>
      <c r="F6" s="10">
        <f>SUM('98toDate Data'!F15:F18)</f>
        <v>160</v>
      </c>
      <c r="G6" s="47">
        <f t="shared" si="0"/>
        <v>2.0212499999999975</v>
      </c>
      <c r="H6" s="50">
        <f t="shared" si="1"/>
        <v>0.8129048647275497</v>
      </c>
      <c r="I6" s="72">
        <f>SUM('98toDate Data'!I15:I18)</f>
        <v>390.2</v>
      </c>
      <c r="J6" s="72">
        <f>SUM('98toDate Data'!J15:J18)</f>
        <v>0</v>
      </c>
      <c r="K6" s="74" t="s">
        <v>9</v>
      </c>
      <c r="L6" s="72">
        <f t="shared" si="3"/>
        <v>29.52375</v>
      </c>
    </row>
    <row r="7" spans="2:12" ht="12.75">
      <c r="B7" s="70">
        <v>2001</v>
      </c>
      <c r="C7" s="72">
        <f>SUM('98toDate Data'!C19:C22)</f>
        <v>5000.34</v>
      </c>
      <c r="D7" s="72">
        <f>SUM('98toDate Data'!D19:D22)</f>
        <v>4788.7</v>
      </c>
      <c r="E7" s="73">
        <f t="shared" si="2"/>
        <v>0.9576748781082886</v>
      </c>
      <c r="F7" s="10">
        <f>SUM('98toDate Data'!F19:F22)</f>
        <v>188</v>
      </c>
      <c r="G7" s="47">
        <f t="shared" si="0"/>
        <v>1.1257446808510656</v>
      </c>
      <c r="H7" s="50">
        <f t="shared" si="1"/>
        <v>0.9422181385344666</v>
      </c>
      <c r="I7" s="72">
        <f>SUM('98toDate Data'!I19:I22)</f>
        <v>409.8</v>
      </c>
      <c r="J7" s="72">
        <f>SUM('98toDate Data'!J19:J22)</f>
        <v>1032</v>
      </c>
      <c r="K7" s="76">
        <f>AVERAGE('98toDate Data'!K19:K22)</f>
        <v>0.9612499999999999</v>
      </c>
      <c r="L7" s="72">
        <f t="shared" si="3"/>
        <v>25.471808510638297</v>
      </c>
    </row>
    <row r="8" spans="2:12" ht="12.75">
      <c r="B8" s="70">
        <v>2002</v>
      </c>
      <c r="C8" s="72">
        <f>SUM('98toDate Data'!C23:C25)</f>
        <v>4999</v>
      </c>
      <c r="D8" s="72">
        <f>SUM('98toDate Data'!D23:D25)</f>
        <v>4855.4400000000005</v>
      </c>
      <c r="E8" s="73">
        <f t="shared" si="2"/>
        <v>0.9712822564512904</v>
      </c>
      <c r="F8" s="10">
        <f>SUM('98toDate Data'!F23:F25)</f>
        <v>147</v>
      </c>
      <c r="G8" s="47">
        <f t="shared" si="0"/>
        <v>0.9765986394557788</v>
      </c>
      <c r="H8" s="50">
        <f t="shared" si="1"/>
        <v>0.726607681281202</v>
      </c>
      <c r="I8" s="72">
        <f>SUM('98toDate Data'!I23:I25)</f>
        <v>469.14</v>
      </c>
      <c r="J8" s="72">
        <f>SUM('98toDate Data'!J23:J25)</f>
        <v>3680</v>
      </c>
      <c r="K8" s="76">
        <f>AVERAGE('98toDate Data'!K23:K25)</f>
        <v>0.9486666666666667</v>
      </c>
      <c r="L8" s="72">
        <f t="shared" si="3"/>
        <v>33.030204081632654</v>
      </c>
    </row>
    <row r="9" spans="2:12" ht="12.75">
      <c r="B9" s="70">
        <v>2003</v>
      </c>
      <c r="C9" s="72">
        <f>SUM('98toDate Data'!C26:C28)</f>
        <v>4912</v>
      </c>
      <c r="D9" s="72">
        <f>SUM('98toDate Data'!D26:D28)</f>
        <v>4772.54</v>
      </c>
      <c r="E9" s="73">
        <f t="shared" si="2"/>
        <v>0.971608306188925</v>
      </c>
      <c r="F9" s="10">
        <f>SUM('98toDate Data'!F26:F28)</f>
        <v>107</v>
      </c>
      <c r="G9" s="47">
        <f t="shared" si="0"/>
        <v>1.3033644859813087</v>
      </c>
      <c r="H9" s="50">
        <f t="shared" si="1"/>
        <v>0.5380782560229983</v>
      </c>
      <c r="I9" s="72">
        <f>SUM('98toDate Data'!I26:I28)</f>
        <v>467.58000000000004</v>
      </c>
      <c r="J9" s="72">
        <f>SUM('98toDate Data'!J26:J28)</f>
        <v>3592</v>
      </c>
      <c r="K9" s="76">
        <f>AVERAGE('98toDate Data'!K26:K28)</f>
        <v>0.9756999999999999</v>
      </c>
      <c r="L9" s="72">
        <f t="shared" si="3"/>
        <v>44.60317757009346</v>
      </c>
    </row>
    <row r="10" spans="2:12" ht="12.75">
      <c r="B10" s="70">
        <v>2004</v>
      </c>
      <c r="C10" s="72">
        <f>SUM('98toDate Data'!C29:C31)</f>
        <v>5225</v>
      </c>
      <c r="D10" s="72">
        <f>SUM('98toDate Data'!D29:D31)</f>
        <v>5112.47</v>
      </c>
      <c r="E10" s="73">
        <f t="shared" si="2"/>
        <v>0.9784631578947369</v>
      </c>
      <c r="F10" s="10">
        <f>SUM('98toDate Data'!F29:F31)</f>
        <v>89</v>
      </c>
      <c r="G10" s="47">
        <f t="shared" si="0"/>
        <v>1.2643820224719073</v>
      </c>
      <c r="H10" s="50">
        <f t="shared" si="1"/>
        <v>0.41780196265210356</v>
      </c>
      <c r="I10" s="72">
        <f>SUM('98toDate Data'!I29:I31)</f>
        <v>509.93000000000006</v>
      </c>
      <c r="J10" s="72">
        <f>SUM('98toDate Data'!J29:J31)</f>
        <v>3865.55</v>
      </c>
      <c r="K10" s="76">
        <f>AVERAGE('98toDate Data'!K29:K31)</f>
        <v>0.9792333333333333</v>
      </c>
      <c r="L10" s="72">
        <f t="shared" si="3"/>
        <v>57.44348314606742</v>
      </c>
    </row>
    <row r="11" spans="2:12" ht="12.75">
      <c r="B11" s="70">
        <v>2005</v>
      </c>
      <c r="C11" s="72">
        <f>SUM('98toDate Data'!C32:C34)</f>
        <v>5001.4833333322895</v>
      </c>
      <c r="D11" s="72">
        <f>SUM('98toDate Data'!D32:D34)</f>
        <v>4930.97666666579</v>
      </c>
      <c r="E11" s="73">
        <f t="shared" si="2"/>
        <v>0.9859028488215467</v>
      </c>
      <c r="F11" s="10">
        <f>SUM('98toDate Data'!F32:F34)</f>
        <v>49</v>
      </c>
      <c r="G11" s="47">
        <f t="shared" si="0"/>
        <v>1.4389115646224442</v>
      </c>
      <c r="H11" s="50">
        <f t="shared" si="1"/>
        <v>0.23849230679795197</v>
      </c>
      <c r="I11" s="72">
        <f>SUM('98toDate Data'!I32:I34)</f>
        <v>433.68000000000006</v>
      </c>
      <c r="J11" s="72">
        <f>SUM('98toDate Data'!J32:J34)</f>
        <v>3976.5</v>
      </c>
      <c r="K11" s="76">
        <f>AVERAGE('98toDate Data'!K32:K34)</f>
        <v>0.9846848484848486</v>
      </c>
      <c r="L11" s="72">
        <f t="shared" si="3"/>
        <v>100.6321768707304</v>
      </c>
    </row>
    <row r="12" spans="2:12" ht="12.75">
      <c r="B12" s="70">
        <v>2006</v>
      </c>
      <c r="C12" s="72">
        <f>SUM('98toDate Data'!C35:C37)</f>
        <v>5000</v>
      </c>
      <c r="D12" s="72">
        <f>SUM('98toDate Data'!D35:D37)</f>
        <v>4875.5</v>
      </c>
      <c r="E12" s="73">
        <f t="shared" si="2"/>
        <v>0.9751</v>
      </c>
      <c r="F12" s="10">
        <f>SUM('98toDate Data'!F35:F37)</f>
        <v>57</v>
      </c>
      <c r="G12" s="47">
        <f t="shared" si="0"/>
        <v>2.1842105263157894</v>
      </c>
      <c r="H12" s="50">
        <f t="shared" si="1"/>
        <v>0.2805866065018972</v>
      </c>
      <c r="I12" s="72">
        <f>SUM('98toDate Data'!I35:I37)</f>
        <v>488.91</v>
      </c>
      <c r="J12" s="72">
        <f>SUM('98toDate Data'!J35:J37)</f>
        <v>3928</v>
      </c>
      <c r="K12" s="76">
        <f>AVERAGE('98toDate Data'!K35:K37)</f>
        <v>0.9725999999999999</v>
      </c>
      <c r="L12" s="72">
        <f t="shared" si="3"/>
        <v>85.53508771929825</v>
      </c>
    </row>
    <row r="13" spans="2:12" ht="12.75">
      <c r="B13" s="70">
        <v>2007</v>
      </c>
      <c r="C13" s="72">
        <f>SUM('98toDate Data'!C38:C40)</f>
        <v>4832</v>
      </c>
      <c r="D13" s="72">
        <f>SUM('98toDate Data'!D38:D40)</f>
        <v>4750.8</v>
      </c>
      <c r="E13" s="73">
        <f t="shared" si="2"/>
        <v>0.9831953642384106</v>
      </c>
      <c r="F13" s="10">
        <f>SUM('98toDate Data'!F38:F40)</f>
        <v>49</v>
      </c>
      <c r="G13" s="47">
        <f t="shared" si="0"/>
        <v>1.6571428571428535</v>
      </c>
      <c r="H13" s="50">
        <f t="shared" si="1"/>
        <v>0.24753725688305125</v>
      </c>
      <c r="I13" s="72">
        <f>SUM('98toDate Data'!I38:I40)</f>
        <v>476.24</v>
      </c>
      <c r="J13" s="72">
        <f>SUM('98toDate Data'!J38:J40)</f>
        <v>3816</v>
      </c>
      <c r="K13" s="76">
        <f>AVERAGE('98toDate Data'!K38:K40)</f>
        <v>0.9837666666666668</v>
      </c>
      <c r="L13" s="72">
        <f t="shared" si="3"/>
        <v>96.95510204081633</v>
      </c>
    </row>
    <row r="14" spans="2:12" ht="12.75">
      <c r="B14" s="70">
        <v>2008</v>
      </c>
      <c r="C14" s="72">
        <f>SUM('98toDate Data'!C41:C43)</f>
        <v>4588.13</v>
      </c>
      <c r="D14" s="72">
        <f>SUM('98toDate Data'!D41:D43)</f>
        <v>4478.7699999999995</v>
      </c>
      <c r="E14" s="73">
        <f>SUM(D14/C14)</f>
        <v>0.9761645812128251</v>
      </c>
      <c r="F14" s="77">
        <f>SUM('98toDate Data'!F41:F43)</f>
        <v>49</v>
      </c>
      <c r="G14" s="47">
        <f>(C14-D14)/F14</f>
        <v>2.231836734693889</v>
      </c>
      <c r="H14" s="50">
        <f>IF(F14="","",F14/(D14/24))</f>
        <v>0.26257209010509586</v>
      </c>
      <c r="I14" s="72">
        <f>SUM('98toDate Data'!I41:I43)</f>
        <v>449.42</v>
      </c>
      <c r="J14" s="72">
        <f>SUM('98toDate Data'!J41:J43)</f>
        <v>3584</v>
      </c>
      <c r="K14" s="76">
        <f>AVERAGE('98toDate Data'!K41:K43)</f>
        <v>0.9661666666666666</v>
      </c>
      <c r="L14" s="72">
        <f>SUM(D14/F14)</f>
        <v>91.4034693877551</v>
      </c>
    </row>
    <row r="15" spans="2:12" ht="12.75">
      <c r="B15" s="70">
        <v>2009</v>
      </c>
      <c r="C15" s="72">
        <f>SUM('98toDate Data'!C44:C45)</f>
        <v>1649</v>
      </c>
      <c r="D15" s="72">
        <f>SUM('98toDate Data'!D44:D45)</f>
        <v>1605.29</v>
      </c>
      <c r="E15" s="73">
        <f>SUM(D15/C15)</f>
        <v>0.97349302607641</v>
      </c>
      <c r="F15" s="77">
        <f>SUM('98toDate Data'!F44:F45)</f>
        <v>18</v>
      </c>
      <c r="G15" s="47">
        <f>(C15-D15)/F15</f>
        <v>2.4283333333333355</v>
      </c>
      <c r="H15" s="50">
        <f>IF(F15="","",F15/(D15/24))</f>
        <v>0.2691102542219786</v>
      </c>
      <c r="I15" s="72">
        <f>SUM('98toDate Data'!I44:I45)</f>
        <v>160.49</v>
      </c>
      <c r="J15" s="72">
        <f>SUM('98toDate Data'!J44:J45)</f>
        <v>1024</v>
      </c>
      <c r="K15" s="76">
        <f>AVERAGE('98toDate Data'!K44:K45)</f>
        <v>0.9901</v>
      </c>
      <c r="L15" s="72">
        <f>SUM(D15/F15)</f>
        <v>89.18277777777777</v>
      </c>
    </row>
    <row r="16" spans="2:12" ht="12.75">
      <c r="B16" s="70" t="s">
        <v>50</v>
      </c>
      <c r="C16" s="72">
        <f>SUM(C4:C14)</f>
        <v>54124.45333333228</v>
      </c>
      <c r="D16" s="72">
        <f>SUM(D4:D14)</f>
        <v>52219.896666665794</v>
      </c>
      <c r="E16" s="73">
        <f t="shared" si="2"/>
        <v>0.9648115306599582</v>
      </c>
      <c r="F16" s="10">
        <f>SUM(F4:F14)</f>
        <v>1195</v>
      </c>
      <c r="G16" s="47">
        <f t="shared" si="0"/>
        <v>1.5937712691769783</v>
      </c>
      <c r="H16" s="50">
        <f t="shared" si="1"/>
        <v>0.5492159469995213</v>
      </c>
      <c r="I16" s="72">
        <f>SUM(I4:I14)</f>
        <v>4796.8</v>
      </c>
      <c r="J16" s="72">
        <f>SUM(J4:J14)</f>
        <v>27474.05</v>
      </c>
      <c r="K16" s="76">
        <f>AVERAGE(K7:K13)</f>
        <v>0.972271645021645</v>
      </c>
      <c r="L16" s="72">
        <f t="shared" si="3"/>
        <v>43.6986582984651</v>
      </c>
    </row>
    <row r="17" ht="12.75">
      <c r="G17" s="75"/>
    </row>
  </sheetData>
  <mergeCells count="1">
    <mergeCell ref="B1:K1"/>
  </mergeCells>
  <printOptions/>
  <pageMargins left="0.75" right="0.75" top="1" bottom="1" header="0.5" footer="0.5"/>
  <pageSetup horizontalDpi="600" verticalDpi="600" orientation="portrait" scale="72" r:id="rId1"/>
  <ignoredErrors>
    <ignoredError sqref="C4:K13 E16 G16:H16 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/>
  <cp:keywords>Run 1998-5 Availability Downtime 1999</cp:keywords>
  <dc:description/>
  <cp:lastModifiedBy>Flood</cp:lastModifiedBy>
  <cp:lastPrinted>2007-09-10T18:19:16Z</cp:lastPrinted>
  <dcterms:created xsi:type="dcterms:W3CDTF">1998-01-15T00:06:45Z</dcterms:created>
  <dcterms:modified xsi:type="dcterms:W3CDTF">2009-01-12T20:21:29Z</dcterms:modified>
  <cp:category>Downtime</cp:category>
  <cp:version/>
  <cp:contentType/>
  <cp:contentStatus/>
</cp:coreProperties>
</file>