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60" windowWidth="10620" windowHeight="5700" tabRatio="506" firstSheet="1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<sst xmlns="http://schemas.openxmlformats.org/spreadsheetml/2006/main" count="518" uniqueCount="143">
  <si>
    <t>489C1</t>
  </si>
  <si>
    <t>R1</t>
  </si>
  <si>
    <t>Arsenic</t>
  </si>
  <si>
    <t>Beryllium</t>
  </si>
  <si>
    <t>Cadmium</t>
  </si>
  <si>
    <t>Chlorine</t>
  </si>
  <si>
    <t>Chromium</t>
  </si>
  <si>
    <t>Copper</t>
  </si>
  <si>
    <t>Iron</t>
  </si>
  <si>
    <t>Lead</t>
  </si>
  <si>
    <t>Mercury</t>
  </si>
  <si>
    <t>Nickel</t>
  </si>
  <si>
    <t>Vanadium</t>
  </si>
  <si>
    <t>Zinc</t>
  </si>
  <si>
    <t>Ash</t>
  </si>
  <si>
    <t>Heating value</t>
  </si>
  <si>
    <t>R2</t>
  </si>
  <si>
    <t>R3</t>
  </si>
  <si>
    <t>PM</t>
  </si>
  <si>
    <t>y</t>
  </si>
  <si>
    <t/>
  </si>
  <si>
    <t>HCl</t>
  </si>
  <si>
    <t>nd</t>
  </si>
  <si>
    <t>Cl2</t>
  </si>
  <si>
    <t>Oxygen</t>
  </si>
  <si>
    <t>Metals</t>
  </si>
  <si>
    <t>lb/hr</t>
  </si>
  <si>
    <t>Btu/lb</t>
  </si>
  <si>
    <t>ppmw</t>
  </si>
  <si>
    <t>wt %</t>
  </si>
  <si>
    <t>Waste liq</t>
  </si>
  <si>
    <t>Sludge</t>
  </si>
  <si>
    <t>Dirt</t>
  </si>
  <si>
    <t>Water</t>
  </si>
  <si>
    <t>T-OX water</t>
  </si>
  <si>
    <t>Sampling Train</t>
  </si>
  <si>
    <t>Total</t>
  </si>
  <si>
    <t>Cond Avg</t>
  </si>
  <si>
    <t>Stack Gas Flowrate</t>
  </si>
  <si>
    <t>dscfm</t>
  </si>
  <si>
    <t>%</t>
  </si>
  <si>
    <t>mg/dscm</t>
  </si>
  <si>
    <t>ug/dscm</t>
  </si>
  <si>
    <t>SVM</t>
  </si>
  <si>
    <t>LVM</t>
  </si>
  <si>
    <t xml:space="preserve"> Contaminated Dirt (No Drum)</t>
  </si>
  <si>
    <t>Cond Descr</t>
  </si>
  <si>
    <t>ppmv</t>
  </si>
  <si>
    <t>Res(TX) Trial Burn Program Rotary Reactor / Incinerator Train II, Emission Test Results, Final Report, Prepared for Rollins Environmental, Deer Park TX, prepared by Alliance Technologies, Project No. 5-950-999, October 1989</t>
  </si>
  <si>
    <t>Alliance Technologies</t>
  </si>
  <si>
    <t>Report Name/Date</t>
  </si>
  <si>
    <t>Report Prepare</t>
  </si>
  <si>
    <t>Testing Firm</t>
  </si>
  <si>
    <t>489</t>
  </si>
  <si>
    <t>TXD055141378</t>
  </si>
  <si>
    <t>ROLLINS ENVIRONMENTAL SERVICES</t>
  </si>
  <si>
    <t>DEER PARK</t>
  </si>
  <si>
    <t>TX</t>
  </si>
  <si>
    <t>INCINERATOR TRAIN II/RRR</t>
  </si>
  <si>
    <t>SS/PT/VS/DM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</si>
  <si>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</si>
  <si>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</si>
  <si>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</si>
  <si>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</si>
  <si>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</si>
  <si>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</si>
  <si>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</si>
  <si>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</si>
  <si>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</si>
  <si>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</si>
  <si>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</si>
  <si>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</si>
  <si>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</si>
  <si>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</si>
  <si>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</si>
  <si>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</si>
  <si>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</si>
  <si>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</si>
  <si>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</si>
  <si>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</si>
  <si>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</si>
  <si>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</si>
  <si>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</si>
  <si>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</si>
  <si>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</si>
  <si>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</si>
  <si>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Rotary kiln, rotary reactor</t>
  </si>
  <si>
    <t>Spray saturator, packed bed, venturi scrubber, demister</t>
  </si>
  <si>
    <t>Old kiln / APCS arrangement.  APCS / kiln Train I not used</t>
  </si>
  <si>
    <t>Condition Description</t>
  </si>
  <si>
    <t>Stack Gas Emissions 2</t>
  </si>
  <si>
    <t>Feedstream 2</t>
  </si>
  <si>
    <t>48910</t>
  </si>
  <si>
    <t>F</t>
  </si>
  <si>
    <t>48911</t>
  </si>
  <si>
    <t>48912</t>
  </si>
  <si>
    <t>Afterburner Temperature</t>
  </si>
  <si>
    <t>Rotary Reactor Temperature</t>
  </si>
  <si>
    <t>Process Information 2</t>
  </si>
  <si>
    <t>Total Chlorine</t>
  </si>
  <si>
    <t>E1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</si>
  <si>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</si>
  <si>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</si>
  <si>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</si>
  <si>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</si>
  <si>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</si>
  <si>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</si>
  <si>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</si>
  <si>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Number of Sister Facilities</t>
  </si>
  <si>
    <t>Commercial incinerator</t>
  </si>
  <si>
    <t>APCS Detailed Acronym</t>
  </si>
  <si>
    <t>APCS General Class</t>
  </si>
  <si>
    <t>LEWS, HEWS</t>
  </si>
  <si>
    <t>Liq, sludge, solid</t>
  </si>
  <si>
    <t>Natural gas</t>
  </si>
  <si>
    <t>source</t>
  </si>
  <si>
    <t>cond</t>
  </si>
  <si>
    <t>emiss 2</t>
  </si>
  <si>
    <t>feed 2</t>
  </si>
  <si>
    <t>process 2</t>
  </si>
  <si>
    <t>CO (RA)</t>
  </si>
  <si>
    <t>HC (RA)</t>
  </si>
  <si>
    <t>Feedstream Description</t>
  </si>
  <si>
    <t>Feedstream Number</t>
  </si>
  <si>
    <t>Feed Class</t>
  </si>
  <si>
    <t>F1</t>
  </si>
  <si>
    <t>Liq HW</t>
  </si>
  <si>
    <t>F2</t>
  </si>
  <si>
    <t>Sludge HW</t>
  </si>
  <si>
    <t>F3</t>
  </si>
  <si>
    <t>Solid HW</t>
  </si>
  <si>
    <t>F4</t>
  </si>
  <si>
    <t>Liq non-HW</t>
  </si>
  <si>
    <t>F5</t>
  </si>
  <si>
    <t>F6</t>
  </si>
  <si>
    <t>F7</t>
  </si>
  <si>
    <t>MMBtu/hr</t>
  </si>
  <si>
    <t>Feed Class 2</t>
  </si>
  <si>
    <t>HW</t>
  </si>
  <si>
    <t>Estimated Firing Rate</t>
  </si>
  <si>
    <t>Feed Rate</t>
  </si>
  <si>
    <t>Kiln Exit Temperature</t>
  </si>
  <si>
    <t>gr/dscf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</si>
</sst>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/dd/yy"/>
    <numFmt numFmtId="167" formatCode="mmmm\ d\,\ yyyy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27" sqref="C27"/>
    </sheetView>
  </sheetViews>
  <sheetFormatPr defaultColWidth="9.140625" defaultRowHeight="12.75"/>
  <cols>
    <col min="1" max="1" width="0.9921875" style="0" hidden="1" customWidth="1"/>
    <col min="2" max="2" width="25.140625" style="0" customWidth="1"/>
    <col min="3" max="3" width="57.421875" style="0" customWidth="1"/>
  </cols>
  <sheetData>
    <row r="1" ht="12.75">
      <c r="B1" s="7" t="s">
        <v>83</v>
      </c>
    </row>
    <row r="3" spans="2:3" ht="12.75">
      <c r="B3" t="s">
        <v>61</v>
      </c>
      <c r="C3" t="s">
        <v>53</v>
      </c>
    </row>
    <row r="4" spans="2:3" ht="12.75">
      <c r="B4" t="s">
        <v>62</v>
      </c>
      <c r="C4" t="s">
        <v>54</v>
      </c>
    </row>
    <row r="5" spans="2:3" ht="12.75">
      <c r="B5" t="s">
        <v>63</v>
      </c>
      <c r="C5" t="s">
        <v>55</v>
      </c>
    </row>
    <row r="6" ht="12.75">
      <c r="B6" t="s">
        <v>64</v>
      </c>
    </row>
    <row r="7" spans="2:3" ht="12.75">
      <c r="B7" t="s">
        <v>65</v>
      </c>
      <c r="C7" t="s">
        <v>56</v>
      </c>
    </row>
    <row r="8" spans="2:3" ht="12.75">
      <c r="B8" t="s">
        <v>66</v>
      </c>
      <c r="C8" t="s">
        <v>57</v>
      </c>
    </row>
    <row r="9" spans="2:3" ht="12.75">
      <c r="B9" t="s">
        <v>67</v>
      </c>
      <c r="C9" t="s">
        <v>58</v>
      </c>
    </row>
    <row r="10" spans="2:3" ht="12.75">
      <c r="B10" t="s">
        <v>68</v>
      </c>
      <c r="C10" t="s">
        <v>60</v>
      </c>
    </row>
    <row r="11" spans="2:3" ht="12.75">
      <c r="B11" s="19" t="s">
        <v>108</v>
      </c>
      <c r="C11" s="20">
        <v>0</v>
      </c>
    </row>
    <row r="12" spans="2:3" ht="12.75">
      <c r="B12" t="s">
        <v>84</v>
      </c>
      <c r="C12" t="s">
        <v>109</v>
      </c>
    </row>
    <row r="13" spans="2:3" ht="12.75">
      <c r="B13" t="s">
        <v>85</v>
      </c>
      <c r="C13" t="s">
        <v>86</v>
      </c>
    </row>
    <row r="14" spans="2:3" ht="12.75">
      <c r="B14" t="s">
        <v>69</v>
      </c>
      <c r="C14" t="s">
        <v>88</v>
      </c>
    </row>
    <row r="15" ht="12.75">
      <c r="B15" t="s">
        <v>70</v>
      </c>
    </row>
    <row r="16" ht="12.75">
      <c r="B16" t="s">
        <v>71</v>
      </c>
    </row>
    <row r="17" spans="2:3" ht="12.75">
      <c r="B17" s="19" t="s">
        <v>110</v>
      </c>
      <c r="C17" t="s">
        <v>59</v>
      </c>
    </row>
    <row r="18" spans="2:3" ht="12.75">
      <c r="B18" s="19" t="s">
        <v>111</v>
      </c>
      <c r="C18" t="s">
        <v>112</v>
      </c>
    </row>
    <row r="19" spans="2:3" ht="12.75">
      <c r="B19" t="s">
        <v>72</v>
      </c>
      <c r="C19" t="s">
        <v>87</v>
      </c>
    </row>
    <row r="20" spans="2:3" ht="12.75">
      <c r="B20" t="s">
        <v>73</v>
      </c>
      <c r="C20" t="s">
        <v>113</v>
      </c>
    </row>
    <row r="21" ht="12.75">
      <c r="B21" t="s">
        <v>74</v>
      </c>
    </row>
    <row r="22" spans="2:3" ht="12.75">
      <c r="B22" t="s">
        <v>75</v>
      </c>
      <c r="C22" t="s">
        <v>114</v>
      </c>
    </row>
    <row r="24" ht="12.75">
      <c r="B24" t="s">
        <v>76</v>
      </c>
    </row>
    <row r="25" ht="12.75">
      <c r="B25" t="s">
        <v>77</v>
      </c>
    </row>
    <row r="26" ht="12.75">
      <c r="B26" t="s">
        <v>78</v>
      </c>
    </row>
    <row r="27" ht="12.75">
      <c r="B27" t="s">
        <v>79</v>
      </c>
    </row>
    <row r="28" ht="12.75">
      <c r="B28" t="s">
        <v>80</v>
      </c>
    </row>
    <row r="30" ht="12.75">
      <c r="B30" t="s">
        <v>81</v>
      </c>
    </row>
    <row r="31" ht="12.75">
      <c r="B31" t="s">
        <v>82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B1">
      <selection activeCell="C2" sqref="C2"/>
    </sheetView>
  </sheetViews>
  <sheetFormatPr defaultColWidth="9.140625" defaultRowHeight="12.75"/>
  <cols>
    <col min="1" max="1" width="1.28515625" style="0" hidden="1" customWidth="1"/>
    <col min="2" max="2" width="19.57421875" style="0" customWidth="1"/>
    <col min="3" max="3" width="66.140625" style="11" customWidth="1"/>
  </cols>
  <sheetData>
    <row r="1" ht="12.75">
      <c r="B1" s="7" t="s">
        <v>89</v>
      </c>
    </row>
    <row r="3" ht="12.75">
      <c r="B3" s="7" t="s">
        <v>0</v>
      </c>
    </row>
    <row r="5" spans="2:3" ht="38.25">
      <c r="B5" s="12" t="s">
        <v>50</v>
      </c>
      <c r="C5" s="13" t="s">
        <v>48</v>
      </c>
    </row>
    <row r="6" spans="2:3" ht="12.75">
      <c r="B6" t="s">
        <v>51</v>
      </c>
      <c r="C6" s="13" t="s">
        <v>49</v>
      </c>
    </row>
    <row r="7" spans="2:3" ht="12.75">
      <c r="B7" t="s">
        <v>52</v>
      </c>
      <c r="C7" s="13" t="s">
        <v>49</v>
      </c>
    </row>
    <row r="8" spans="1:2" ht="12.75">
      <c r="A8" t="s">
        <v>0</v>
      </c>
      <c r="B8" t="s">
        <v>46</v>
      </c>
    </row>
    <row r="9" spans="2:3" ht="12.75">
      <c r="B9" t="s">
        <v>106</v>
      </c>
      <c r="C9" s="17">
        <v>32681</v>
      </c>
    </row>
    <row r="10" spans="2:3" ht="12.75">
      <c r="B10" t="s">
        <v>107</v>
      </c>
      <c r="C10" s="18">
        <v>32660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30"/>
  <sheetViews>
    <sheetView workbookViewId="0" topLeftCell="B3">
      <selection activeCell="E14" sqref="E14"/>
    </sheetView>
  </sheetViews>
  <sheetFormatPr defaultColWidth="9.140625" defaultRowHeight="12.75"/>
  <cols>
    <col min="1" max="1" width="9.140625" style="0" hidden="1" customWidth="1"/>
    <col min="2" max="2" width="18.57421875" style="0" customWidth="1"/>
    <col min="3" max="3" width="6.57421875" style="0" customWidth="1"/>
    <col min="5" max="5" width="2.8515625" style="0" customWidth="1"/>
    <col min="6" max="6" width="3.00390625" style="0" bestFit="1" customWidth="1"/>
    <col min="8" max="8" width="3.00390625" style="0" bestFit="1" customWidth="1"/>
    <col min="10" max="10" width="3.00390625" style="0" bestFit="1" customWidth="1"/>
    <col min="12" max="12" width="4.57421875" style="0" customWidth="1"/>
    <col min="14" max="14" width="2.71093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90</v>
      </c>
    </row>
    <row r="2" ht="12.75">
      <c r="B2" s="7"/>
    </row>
    <row r="3" ht="12.75">
      <c r="B3" s="7"/>
    </row>
    <row r="4" spans="2:13" ht="12.75">
      <c r="B4" s="7" t="s">
        <v>0</v>
      </c>
      <c r="G4" s="14" t="s">
        <v>1</v>
      </c>
      <c r="H4" s="14"/>
      <c r="I4" s="14" t="s">
        <v>16</v>
      </c>
      <c r="J4" s="14"/>
      <c r="K4" s="14" t="s">
        <v>17</v>
      </c>
      <c r="L4" s="14"/>
      <c r="M4" s="14" t="s">
        <v>37</v>
      </c>
    </row>
    <row r="6" spans="1:24" s="1" customFormat="1" ht="12.75">
      <c r="A6" s="1" t="s">
        <v>0</v>
      </c>
      <c r="B6" s="1" t="s">
        <v>18</v>
      </c>
      <c r="C6" s="1" t="s">
        <v>100</v>
      </c>
      <c r="D6" s="1" t="s">
        <v>142</v>
      </c>
      <c r="E6" s="1" t="s">
        <v>19</v>
      </c>
      <c r="F6" s="2" t="s">
        <v>20</v>
      </c>
      <c r="G6" s="3">
        <v>0.011300112096</v>
      </c>
      <c r="H6" s="3" t="s">
        <v>20</v>
      </c>
      <c r="I6" s="3">
        <v>0.012500124</v>
      </c>
      <c r="J6" s="3" t="s">
        <v>20</v>
      </c>
      <c r="K6" s="3">
        <v>0.01650016368</v>
      </c>
      <c r="L6" s="3" t="s">
        <v>20</v>
      </c>
      <c r="M6" s="3">
        <f aca="true" t="shared" si="0" ref="M6:M11">AVERAGE(G6,I6,K6)</f>
        <v>0.013433466592000001</v>
      </c>
      <c r="N6" s="3" t="s">
        <v>20</v>
      </c>
      <c r="O6" s="3"/>
      <c r="P6" s="3" t="s">
        <v>20</v>
      </c>
      <c r="Q6" s="3"/>
      <c r="R6" s="3" t="s">
        <v>20</v>
      </c>
      <c r="S6" s="3"/>
      <c r="T6" s="3" t="s">
        <v>20</v>
      </c>
      <c r="U6" s="3"/>
      <c r="V6" s="2" t="s">
        <v>20</v>
      </c>
      <c r="W6" s="2"/>
      <c r="X6" s="1">
        <v>0.013433466592000001</v>
      </c>
    </row>
    <row r="7" spans="1:24" s="1" customFormat="1" ht="12.75">
      <c r="A7" s="1" t="s">
        <v>0</v>
      </c>
      <c r="B7" s="1" t="s">
        <v>120</v>
      </c>
      <c r="C7" s="1" t="s">
        <v>100</v>
      </c>
      <c r="D7" s="1" t="s">
        <v>47</v>
      </c>
      <c r="E7" s="1" t="s">
        <v>19</v>
      </c>
      <c r="F7" s="2" t="s">
        <v>20</v>
      </c>
      <c r="G7" s="4">
        <v>0</v>
      </c>
      <c r="H7" s="4" t="s">
        <v>20</v>
      </c>
      <c r="I7" s="4">
        <v>0</v>
      </c>
      <c r="J7" s="4" t="s">
        <v>20</v>
      </c>
      <c r="K7" s="4">
        <v>1.4108527131783</v>
      </c>
      <c r="L7" s="2" t="s">
        <v>20</v>
      </c>
      <c r="M7" s="4">
        <f t="shared" si="0"/>
        <v>0.4702842377261</v>
      </c>
      <c r="N7" s="2" t="s">
        <v>20</v>
      </c>
      <c r="O7" s="2"/>
      <c r="P7" s="2" t="s">
        <v>20</v>
      </c>
      <c r="Q7" s="2"/>
      <c r="R7" s="2" t="s">
        <v>20</v>
      </c>
      <c r="S7" s="2"/>
      <c r="T7" s="2" t="s">
        <v>20</v>
      </c>
      <c r="U7" s="2"/>
      <c r="V7" s="2" t="s">
        <v>20</v>
      </c>
      <c r="W7" s="2"/>
      <c r="X7" s="1">
        <v>0.4702842377261</v>
      </c>
    </row>
    <row r="8" spans="1:24" s="1" customFormat="1" ht="12.75">
      <c r="A8" s="1" t="s">
        <v>0</v>
      </c>
      <c r="B8" s="1" t="s">
        <v>121</v>
      </c>
      <c r="C8" s="1" t="s">
        <v>100</v>
      </c>
      <c r="D8" s="1" t="s">
        <v>47</v>
      </c>
      <c r="E8" s="1" t="s">
        <v>19</v>
      </c>
      <c r="F8" s="2" t="s">
        <v>20</v>
      </c>
      <c r="G8" s="4">
        <v>28.20588235294118</v>
      </c>
      <c r="H8" s="4" t="s">
        <v>20</v>
      </c>
      <c r="I8" s="4">
        <v>30.4</v>
      </c>
      <c r="J8" s="4" t="s">
        <v>20</v>
      </c>
      <c r="K8" s="4">
        <v>21.37984496124031</v>
      </c>
      <c r="L8" s="2" t="s">
        <v>20</v>
      </c>
      <c r="M8" s="4">
        <f t="shared" si="0"/>
        <v>26.66190910472716</v>
      </c>
      <c r="N8" s="2" t="s">
        <v>20</v>
      </c>
      <c r="O8" s="2"/>
      <c r="P8" s="2" t="s">
        <v>20</v>
      </c>
      <c r="Q8" s="2"/>
      <c r="R8" s="2" t="s">
        <v>20</v>
      </c>
      <c r="S8" s="2"/>
      <c r="T8" s="2" t="s">
        <v>20</v>
      </c>
      <c r="U8" s="2"/>
      <c r="V8" s="2" t="s">
        <v>20</v>
      </c>
      <c r="W8" s="2"/>
      <c r="X8" s="1">
        <v>26.66190910472716</v>
      </c>
    </row>
    <row r="9" spans="1:24" s="1" customFormat="1" ht="12.75">
      <c r="A9" s="1" t="s">
        <v>0</v>
      </c>
      <c r="B9" s="1" t="s">
        <v>21</v>
      </c>
      <c r="C9" s="1" t="s">
        <v>100</v>
      </c>
      <c r="D9" s="1" t="s">
        <v>47</v>
      </c>
      <c r="E9" s="1" t="s">
        <v>19</v>
      </c>
      <c r="F9" s="2" t="s">
        <v>22</v>
      </c>
      <c r="G9" s="4">
        <v>4.159635868897589</v>
      </c>
      <c r="H9" s="4" t="s">
        <v>22</v>
      </c>
      <c r="I9" s="4">
        <v>5.077248040026025</v>
      </c>
      <c r="J9" s="4" t="s">
        <v>22</v>
      </c>
      <c r="K9" s="4">
        <v>8.299488696703328</v>
      </c>
      <c r="L9" s="2" t="s">
        <v>20</v>
      </c>
      <c r="M9" s="4">
        <f t="shared" si="0"/>
        <v>5.845457535208982</v>
      </c>
      <c r="N9" s="2" t="s">
        <v>20</v>
      </c>
      <c r="O9" s="2"/>
      <c r="P9" s="2" t="s">
        <v>20</v>
      </c>
      <c r="Q9" s="2"/>
      <c r="R9" s="2" t="s">
        <v>20</v>
      </c>
      <c r="S9" s="2"/>
      <c r="T9" s="2" t="s">
        <v>20</v>
      </c>
      <c r="U9" s="2"/>
      <c r="V9" s="2" t="s">
        <v>20</v>
      </c>
      <c r="W9" s="2"/>
      <c r="X9" s="1">
        <v>5.84545753520898</v>
      </c>
    </row>
    <row r="10" spans="1:24" s="1" customFormat="1" ht="12.75">
      <c r="A10" s="1" t="s">
        <v>0</v>
      </c>
      <c r="B10" s="1" t="s">
        <v>23</v>
      </c>
      <c r="C10" s="1" t="s">
        <v>100</v>
      </c>
      <c r="D10" s="1" t="s">
        <v>47</v>
      </c>
      <c r="E10" s="1" t="s">
        <v>19</v>
      </c>
      <c r="F10" s="2" t="s">
        <v>22</v>
      </c>
      <c r="G10" s="4">
        <v>3.4999038913286347</v>
      </c>
      <c r="H10" s="4" t="s">
        <v>22</v>
      </c>
      <c r="I10" s="4">
        <v>4.848437280146247</v>
      </c>
      <c r="J10" s="4" t="s">
        <v>22</v>
      </c>
      <c r="K10" s="4">
        <v>6.8274064608829</v>
      </c>
      <c r="L10" s="2" t="s">
        <v>20</v>
      </c>
      <c r="M10" s="4">
        <f t="shared" si="0"/>
        <v>5.05858254411926</v>
      </c>
      <c r="N10" s="2" t="s">
        <v>20</v>
      </c>
      <c r="O10" s="2"/>
      <c r="P10" s="2" t="s">
        <v>20</v>
      </c>
      <c r="Q10" s="2"/>
      <c r="R10" s="2" t="s">
        <v>20</v>
      </c>
      <c r="S10" s="2"/>
      <c r="T10" s="2" t="s">
        <v>20</v>
      </c>
      <c r="U10" s="2"/>
      <c r="V10" s="2" t="s">
        <v>20</v>
      </c>
      <c r="W10" s="2"/>
      <c r="X10" s="1">
        <v>5.058582544119261</v>
      </c>
    </row>
    <row r="11" spans="2:23" s="1" customFormat="1" ht="12.75">
      <c r="B11" s="5" t="s">
        <v>99</v>
      </c>
      <c r="C11" s="1" t="s">
        <v>100</v>
      </c>
      <c r="D11" s="5" t="s">
        <v>47</v>
      </c>
      <c r="E11" s="5" t="s">
        <v>19</v>
      </c>
      <c r="F11" s="2"/>
      <c r="G11" s="4">
        <f>(G9+G10*2)/2</f>
        <v>5.57972182577743</v>
      </c>
      <c r="H11" s="4"/>
      <c r="I11" s="4">
        <f>(I9+I10*2)/2</f>
        <v>7.38706130015926</v>
      </c>
      <c r="J11" s="4"/>
      <c r="K11" s="4">
        <f>(K9+K10*2)/2</f>
        <v>10.977150809234564</v>
      </c>
      <c r="L11" s="2"/>
      <c r="M11" s="4">
        <f t="shared" si="0"/>
        <v>7.981311311723751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4" s="1" customFormat="1" ht="12.75">
      <c r="A12" s="1" t="s">
        <v>0</v>
      </c>
      <c r="B12" s="1" t="s">
        <v>2</v>
      </c>
      <c r="C12" s="1" t="s">
        <v>100</v>
      </c>
      <c r="D12" s="1" t="s">
        <v>42</v>
      </c>
      <c r="E12" s="1" t="s">
        <v>19</v>
      </c>
      <c r="F12" s="2" t="s">
        <v>22</v>
      </c>
      <c r="G12" s="4">
        <v>3.633823529411765</v>
      </c>
      <c r="H12" s="4" t="s">
        <v>22</v>
      </c>
      <c r="I12" s="4">
        <v>3.53</v>
      </c>
      <c r="J12" s="4" t="s">
        <v>22</v>
      </c>
      <c r="K12" s="4">
        <v>3.831007751937984</v>
      </c>
      <c r="L12" s="2">
        <v>100</v>
      </c>
      <c r="M12" s="4">
        <f aca="true" t="shared" si="1" ref="M12:M22">AVERAGE(G12,I12,K12)</f>
        <v>3.664943760449916</v>
      </c>
      <c r="N12" s="2" t="s">
        <v>20</v>
      </c>
      <c r="O12" s="2"/>
      <c r="P12" s="2" t="s">
        <v>20</v>
      </c>
      <c r="Q12" s="2"/>
      <c r="R12" s="2" t="s">
        <v>20</v>
      </c>
      <c r="S12" s="2"/>
      <c r="T12" s="2" t="s">
        <v>20</v>
      </c>
      <c r="U12" s="2"/>
      <c r="V12" s="2" t="s">
        <v>20</v>
      </c>
      <c r="W12" s="2"/>
      <c r="X12" s="1">
        <v>3.664943760449916</v>
      </c>
    </row>
    <row r="13" spans="1:24" s="1" customFormat="1" ht="12.75">
      <c r="A13" s="1" t="s">
        <v>0</v>
      </c>
      <c r="B13" s="1" t="s">
        <v>3</v>
      </c>
      <c r="C13" s="1" t="s">
        <v>100</v>
      </c>
      <c r="D13" s="1" t="s">
        <v>42</v>
      </c>
      <c r="E13" s="1" t="s">
        <v>19</v>
      </c>
      <c r="F13" s="2" t="s">
        <v>20</v>
      </c>
      <c r="G13" s="4">
        <v>0.0726764705882353</v>
      </c>
      <c r="H13" s="4" t="s">
        <v>20</v>
      </c>
      <c r="I13" s="4">
        <v>0.1765</v>
      </c>
      <c r="J13" s="4" t="s">
        <v>20</v>
      </c>
      <c r="K13" s="4">
        <v>0.07662015503875969</v>
      </c>
      <c r="L13" s="2" t="s">
        <v>20</v>
      </c>
      <c r="M13" s="4">
        <f t="shared" si="1"/>
        <v>0.10859887520899832</v>
      </c>
      <c r="N13" s="2" t="s">
        <v>20</v>
      </c>
      <c r="O13" s="2"/>
      <c r="P13" s="2" t="s">
        <v>20</v>
      </c>
      <c r="Q13" s="2"/>
      <c r="R13" s="2" t="s">
        <v>20</v>
      </c>
      <c r="S13" s="2"/>
      <c r="T13" s="2" t="s">
        <v>20</v>
      </c>
      <c r="U13" s="2"/>
      <c r="V13" s="2" t="s">
        <v>20</v>
      </c>
      <c r="W13" s="2"/>
      <c r="X13" s="1">
        <v>0.10859887520899832</v>
      </c>
    </row>
    <row r="14" spans="1:24" s="1" customFormat="1" ht="12.75">
      <c r="A14" s="1" t="s">
        <v>0</v>
      </c>
      <c r="B14" s="1" t="s">
        <v>4</v>
      </c>
      <c r="C14" s="1" t="s">
        <v>100</v>
      </c>
      <c r="D14" s="1" t="s">
        <v>42</v>
      </c>
      <c r="E14" s="1" t="s">
        <v>19</v>
      </c>
      <c r="F14" s="2" t="s">
        <v>20</v>
      </c>
      <c r="G14" s="4">
        <v>261.6352941176471</v>
      </c>
      <c r="H14" s="4" t="s">
        <v>20</v>
      </c>
      <c r="I14" s="4">
        <v>63.54</v>
      </c>
      <c r="J14" s="4" t="s">
        <v>20</v>
      </c>
      <c r="K14" s="4">
        <v>61.29612403100774</v>
      </c>
      <c r="L14" s="2" t="s">
        <v>20</v>
      </c>
      <c r="M14" s="4">
        <f t="shared" si="1"/>
        <v>128.82380604955162</v>
      </c>
      <c r="N14" s="2" t="s">
        <v>20</v>
      </c>
      <c r="O14" s="2"/>
      <c r="P14" s="2" t="s">
        <v>20</v>
      </c>
      <c r="Q14" s="2"/>
      <c r="R14" s="2" t="s">
        <v>20</v>
      </c>
      <c r="S14" s="2"/>
      <c r="T14" s="2" t="s">
        <v>20</v>
      </c>
      <c r="U14" s="2"/>
      <c r="V14" s="2" t="s">
        <v>20</v>
      </c>
      <c r="W14" s="2"/>
      <c r="X14" s="1">
        <v>128.82380604955162</v>
      </c>
    </row>
    <row r="15" spans="1:24" s="1" customFormat="1" ht="12.75">
      <c r="A15" s="1" t="s">
        <v>0</v>
      </c>
      <c r="B15" s="1" t="s">
        <v>6</v>
      </c>
      <c r="C15" s="1" t="s">
        <v>100</v>
      </c>
      <c r="D15" s="1" t="s">
        <v>42</v>
      </c>
      <c r="E15" s="1" t="s">
        <v>19</v>
      </c>
      <c r="F15" s="2" t="s">
        <v>20</v>
      </c>
      <c r="G15" s="4">
        <v>14.535294117647</v>
      </c>
      <c r="H15" s="4" t="s">
        <v>20</v>
      </c>
      <c r="I15" s="4">
        <v>10.59</v>
      </c>
      <c r="J15" s="4" t="s">
        <v>20</v>
      </c>
      <c r="K15" s="4">
        <v>11.493023255814</v>
      </c>
      <c r="L15" s="2" t="s">
        <v>20</v>
      </c>
      <c r="M15" s="4">
        <f t="shared" si="1"/>
        <v>12.206105791153668</v>
      </c>
      <c r="N15" s="2" t="s">
        <v>20</v>
      </c>
      <c r="O15" s="2"/>
      <c r="P15" s="2" t="s">
        <v>20</v>
      </c>
      <c r="Q15" s="2"/>
      <c r="R15" s="2" t="s">
        <v>20</v>
      </c>
      <c r="S15" s="2"/>
      <c r="T15" s="2" t="s">
        <v>20</v>
      </c>
      <c r="U15" s="2"/>
      <c r="V15" s="2" t="s">
        <v>20</v>
      </c>
      <c r="W15" s="2"/>
      <c r="X15" s="1">
        <v>12.206105791153666</v>
      </c>
    </row>
    <row r="16" spans="1:24" s="1" customFormat="1" ht="12.75">
      <c r="A16" s="1" t="s">
        <v>0</v>
      </c>
      <c r="B16" s="1" t="s">
        <v>7</v>
      </c>
      <c r="C16" s="1" t="s">
        <v>100</v>
      </c>
      <c r="D16" s="1" t="s">
        <v>42</v>
      </c>
      <c r="E16" s="1" t="s">
        <v>19</v>
      </c>
      <c r="F16" s="2" t="s">
        <v>20</v>
      </c>
      <c r="G16" s="4">
        <v>163.52205882353</v>
      </c>
      <c r="H16" s="4" t="s">
        <v>20</v>
      </c>
      <c r="I16" s="4">
        <v>105.9</v>
      </c>
      <c r="J16" s="4" t="s">
        <v>20</v>
      </c>
      <c r="K16" s="4">
        <v>206.87441860465114</v>
      </c>
      <c r="L16" s="2" t="s">
        <v>20</v>
      </c>
      <c r="M16" s="4">
        <f t="shared" si="1"/>
        <v>158.76549247606036</v>
      </c>
      <c r="N16" s="2" t="s">
        <v>20</v>
      </c>
      <c r="O16" s="2"/>
      <c r="P16" s="2" t="s">
        <v>20</v>
      </c>
      <c r="Q16" s="2"/>
      <c r="R16" s="2" t="s">
        <v>20</v>
      </c>
      <c r="S16" s="2"/>
      <c r="T16" s="2" t="s">
        <v>20</v>
      </c>
      <c r="U16" s="2"/>
      <c r="V16" s="2" t="s">
        <v>20</v>
      </c>
      <c r="W16" s="2"/>
      <c r="X16" s="1">
        <v>158.76549247606036</v>
      </c>
    </row>
    <row r="17" spans="1:24" s="1" customFormat="1" ht="12.75">
      <c r="A17" s="1" t="s">
        <v>0</v>
      </c>
      <c r="B17" s="1" t="s">
        <v>8</v>
      </c>
      <c r="C17" s="1" t="s">
        <v>100</v>
      </c>
      <c r="D17" s="1" t="s">
        <v>42</v>
      </c>
      <c r="E17" s="1" t="s">
        <v>19</v>
      </c>
      <c r="F17" s="2" t="s">
        <v>20</v>
      </c>
      <c r="G17" s="4">
        <v>167.15588235294115</v>
      </c>
      <c r="H17" s="4" t="s">
        <v>20</v>
      </c>
      <c r="I17" s="4">
        <v>229.45</v>
      </c>
      <c r="J17" s="4" t="s">
        <v>20</v>
      </c>
      <c r="K17" s="4">
        <v>164.73333333333332</v>
      </c>
      <c r="L17" s="2" t="s">
        <v>20</v>
      </c>
      <c r="M17" s="4">
        <f t="shared" si="1"/>
        <v>187.1130718954248</v>
      </c>
      <c r="N17" s="2" t="s">
        <v>20</v>
      </c>
      <c r="O17" s="2"/>
      <c r="P17" s="2" t="s">
        <v>20</v>
      </c>
      <c r="Q17" s="2"/>
      <c r="R17" s="2" t="s">
        <v>20</v>
      </c>
      <c r="S17" s="2"/>
      <c r="T17" s="2" t="s">
        <v>20</v>
      </c>
      <c r="U17" s="2"/>
      <c r="V17" s="2" t="s">
        <v>20</v>
      </c>
      <c r="W17" s="2"/>
      <c r="X17" s="1">
        <v>187.1130718954248</v>
      </c>
    </row>
    <row r="18" spans="1:24" s="1" customFormat="1" ht="12.75">
      <c r="A18" s="1" t="s">
        <v>0</v>
      </c>
      <c r="B18" s="1" t="s">
        <v>9</v>
      </c>
      <c r="C18" s="1" t="s">
        <v>100</v>
      </c>
      <c r="D18" s="1" t="s">
        <v>42</v>
      </c>
      <c r="E18" s="1" t="s">
        <v>19</v>
      </c>
      <c r="F18" s="2" t="s">
        <v>20</v>
      </c>
      <c r="G18" s="4">
        <v>119.91617647058823</v>
      </c>
      <c r="H18" s="4" t="s">
        <v>20</v>
      </c>
      <c r="I18" s="4">
        <v>77.66</v>
      </c>
      <c r="J18" s="4" t="s">
        <v>20</v>
      </c>
      <c r="K18" s="4">
        <v>172.39534883721</v>
      </c>
      <c r="L18" s="2" t="s">
        <v>20</v>
      </c>
      <c r="M18" s="4">
        <f t="shared" si="1"/>
        <v>123.32384176926608</v>
      </c>
      <c r="N18" s="2" t="s">
        <v>20</v>
      </c>
      <c r="O18" s="2"/>
      <c r="P18" s="2" t="s">
        <v>20</v>
      </c>
      <c r="Q18" s="2"/>
      <c r="R18" s="2" t="s">
        <v>20</v>
      </c>
      <c r="S18" s="2"/>
      <c r="T18" s="2" t="s">
        <v>20</v>
      </c>
      <c r="U18" s="2"/>
      <c r="V18" s="2" t="s">
        <v>20</v>
      </c>
      <c r="W18" s="2"/>
      <c r="X18" s="1">
        <v>123.32384176926608</v>
      </c>
    </row>
    <row r="19" spans="1:24" s="1" customFormat="1" ht="12.75">
      <c r="A19" s="1" t="s">
        <v>0</v>
      </c>
      <c r="B19" s="1" t="s">
        <v>10</v>
      </c>
      <c r="C19" s="1" t="s">
        <v>100</v>
      </c>
      <c r="D19" s="1" t="s">
        <v>42</v>
      </c>
      <c r="E19" s="1" t="s">
        <v>19</v>
      </c>
      <c r="F19" s="2" t="s">
        <v>20</v>
      </c>
      <c r="G19" s="4">
        <v>10.901470588235293</v>
      </c>
      <c r="H19" s="4" t="s">
        <v>20</v>
      </c>
      <c r="I19" s="4">
        <v>17.65</v>
      </c>
      <c r="J19" s="4" t="s">
        <v>20</v>
      </c>
      <c r="K19" s="4">
        <v>38.31007751937984</v>
      </c>
      <c r="L19" s="2" t="s">
        <v>20</v>
      </c>
      <c r="M19" s="4">
        <f t="shared" si="1"/>
        <v>22.287182702538377</v>
      </c>
      <c r="N19" s="2" t="s">
        <v>20</v>
      </c>
      <c r="O19" s="2"/>
      <c r="P19" s="2" t="s">
        <v>20</v>
      </c>
      <c r="Q19" s="2"/>
      <c r="R19" s="2" t="s">
        <v>20</v>
      </c>
      <c r="S19" s="2"/>
      <c r="T19" s="2" t="s">
        <v>20</v>
      </c>
      <c r="U19" s="2"/>
      <c r="V19" s="2" t="s">
        <v>20</v>
      </c>
      <c r="W19" s="2"/>
      <c r="X19" s="1">
        <v>22.287182702538377</v>
      </c>
    </row>
    <row r="20" spans="1:24" s="1" customFormat="1" ht="12.75">
      <c r="A20" s="1" t="s">
        <v>0</v>
      </c>
      <c r="B20" s="1" t="s">
        <v>11</v>
      </c>
      <c r="C20" s="1" t="s">
        <v>100</v>
      </c>
      <c r="D20" s="1" t="s">
        <v>42</v>
      </c>
      <c r="E20" s="1" t="s">
        <v>19</v>
      </c>
      <c r="F20" s="2" t="s">
        <v>20</v>
      </c>
      <c r="G20" s="4">
        <v>69.04264705882353</v>
      </c>
      <c r="H20" s="4" t="s">
        <v>20</v>
      </c>
      <c r="I20" s="4">
        <v>60.01</v>
      </c>
      <c r="J20" s="4" t="s">
        <v>20</v>
      </c>
      <c r="K20" s="4">
        <v>134.08527131783</v>
      </c>
      <c r="L20" s="2" t="s">
        <v>20</v>
      </c>
      <c r="M20" s="4">
        <f t="shared" si="1"/>
        <v>87.71263945888451</v>
      </c>
      <c r="N20" s="2" t="s">
        <v>20</v>
      </c>
      <c r="O20" s="2"/>
      <c r="P20" s="2" t="s">
        <v>20</v>
      </c>
      <c r="Q20" s="2"/>
      <c r="R20" s="2" t="s">
        <v>20</v>
      </c>
      <c r="S20" s="2"/>
      <c r="T20" s="2" t="s">
        <v>20</v>
      </c>
      <c r="U20" s="2"/>
      <c r="V20" s="2" t="s">
        <v>20</v>
      </c>
      <c r="W20" s="2"/>
      <c r="X20" s="1">
        <v>87.71263945888451</v>
      </c>
    </row>
    <row r="21" spans="1:24" s="1" customFormat="1" ht="12.75">
      <c r="A21" s="1" t="s">
        <v>0</v>
      </c>
      <c r="B21" s="1" t="s">
        <v>12</v>
      </c>
      <c r="C21" s="1" t="s">
        <v>100</v>
      </c>
      <c r="D21" s="1" t="s">
        <v>42</v>
      </c>
      <c r="E21" s="1" t="s">
        <v>19</v>
      </c>
      <c r="F21" s="2" t="s">
        <v>20</v>
      </c>
      <c r="G21" s="4">
        <v>2.180294117647059</v>
      </c>
      <c r="H21" s="4" t="s">
        <v>20</v>
      </c>
      <c r="I21" s="4">
        <v>3.883</v>
      </c>
      <c r="J21" s="4" t="s">
        <v>20</v>
      </c>
      <c r="K21" s="4">
        <v>0.7662015503875969</v>
      </c>
      <c r="L21" s="2" t="s">
        <v>20</v>
      </c>
      <c r="M21" s="4">
        <f t="shared" si="1"/>
        <v>2.276498556011552</v>
      </c>
      <c r="N21" s="2" t="s">
        <v>20</v>
      </c>
      <c r="O21" s="2"/>
      <c r="P21" s="2" t="s">
        <v>20</v>
      </c>
      <c r="Q21" s="2"/>
      <c r="R21" s="2" t="s">
        <v>20</v>
      </c>
      <c r="S21" s="2"/>
      <c r="T21" s="2" t="s">
        <v>20</v>
      </c>
      <c r="U21" s="2"/>
      <c r="V21" s="2" t="s">
        <v>20</v>
      </c>
      <c r="W21" s="2"/>
      <c r="X21" s="1">
        <v>2.276498556011552</v>
      </c>
    </row>
    <row r="22" spans="1:24" s="1" customFormat="1" ht="12.75">
      <c r="A22" s="1" t="s">
        <v>0</v>
      </c>
      <c r="B22" s="1" t="s">
        <v>13</v>
      </c>
      <c r="C22" s="1" t="s">
        <v>100</v>
      </c>
      <c r="D22" s="1" t="s">
        <v>42</v>
      </c>
      <c r="E22" s="1" t="s">
        <v>19</v>
      </c>
      <c r="F22" s="2" t="s">
        <v>20</v>
      </c>
      <c r="G22" s="4">
        <v>388.81911764705876</v>
      </c>
      <c r="H22" s="4" t="s">
        <v>20</v>
      </c>
      <c r="I22" s="4">
        <v>292.99</v>
      </c>
      <c r="J22" s="4" t="s">
        <v>20</v>
      </c>
      <c r="K22" s="4">
        <v>547.8341085271317</v>
      </c>
      <c r="L22" s="2" t="s">
        <v>20</v>
      </c>
      <c r="M22" s="4">
        <f t="shared" si="1"/>
        <v>409.8810753913968</v>
      </c>
      <c r="N22" s="2" t="s">
        <v>20</v>
      </c>
      <c r="O22" s="2"/>
      <c r="P22" s="2" t="s">
        <v>20</v>
      </c>
      <c r="Q22" s="2"/>
      <c r="R22" s="2" t="s">
        <v>20</v>
      </c>
      <c r="S22" s="2"/>
      <c r="T22" s="2" t="s">
        <v>20</v>
      </c>
      <c r="U22" s="2"/>
      <c r="V22" s="2" t="s">
        <v>20</v>
      </c>
      <c r="W22" s="2"/>
      <c r="X22" s="1">
        <v>409.8810753913968</v>
      </c>
    </row>
    <row r="23" spans="2:23" s="1" customFormat="1" ht="12.75">
      <c r="B23" s="5" t="s">
        <v>43</v>
      </c>
      <c r="C23" s="1" t="s">
        <v>100</v>
      </c>
      <c r="D23" s="5" t="s">
        <v>42</v>
      </c>
      <c r="E23" s="5" t="s">
        <v>19</v>
      </c>
      <c r="F23" s="2"/>
      <c r="G23" s="4">
        <f>G14+G18</f>
        <v>381.55147058823536</v>
      </c>
      <c r="H23" s="4"/>
      <c r="I23" s="4">
        <f>I14+I18</f>
        <v>141.2</v>
      </c>
      <c r="J23" s="4"/>
      <c r="K23" s="4">
        <f>K14+K18</f>
        <v>233.69147286821774</v>
      </c>
      <c r="L23" s="2"/>
      <c r="M23" s="4">
        <f>AVERAGE(G23,I23,K23)</f>
        <v>252.14764781881772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s="1" customFormat="1" ht="12.75">
      <c r="B24" s="5" t="s">
        <v>44</v>
      </c>
      <c r="C24" s="1" t="s">
        <v>100</v>
      </c>
      <c r="D24" s="5" t="s">
        <v>42</v>
      </c>
      <c r="E24" s="5" t="s">
        <v>19</v>
      </c>
      <c r="F24" s="2"/>
      <c r="G24" s="4">
        <f>G12/2+G13+G15</f>
        <v>16.42488235294112</v>
      </c>
      <c r="H24" s="4"/>
      <c r="I24" s="4">
        <f>I12/2+I13+I15</f>
        <v>12.5315</v>
      </c>
      <c r="J24" s="4"/>
      <c r="K24" s="4">
        <f>K12/2+K13+K15</f>
        <v>13.485147286821752</v>
      </c>
      <c r="L24" s="2"/>
      <c r="M24" s="4">
        <f>AVERAGE(G24,I24,K24)</f>
        <v>14.147176546587623</v>
      </c>
      <c r="N24" s="2"/>
      <c r="O24" s="2"/>
      <c r="P24" s="2"/>
      <c r="Q24" s="2"/>
      <c r="R24" s="2"/>
      <c r="S24" s="2"/>
      <c r="T24" s="2"/>
      <c r="U24" s="2"/>
      <c r="V24" s="2"/>
      <c r="W24" s="2"/>
    </row>
    <row r="26" spans="2:4" ht="12.75">
      <c r="B26" t="s">
        <v>35</v>
      </c>
      <c r="C26" s="1" t="s">
        <v>25</v>
      </c>
      <c r="D26" s="1" t="s">
        <v>100</v>
      </c>
    </row>
    <row r="27" spans="2:63" s="1" customFormat="1" ht="12.75">
      <c r="B27" s="16" t="s">
        <v>101</v>
      </c>
      <c r="C27" s="16"/>
      <c r="D27" s="16" t="s">
        <v>39</v>
      </c>
      <c r="G27" s="4">
        <v>37398</v>
      </c>
      <c r="H27" s="4"/>
      <c r="I27" s="4">
        <v>37031</v>
      </c>
      <c r="J27" s="4"/>
      <c r="K27" s="4">
        <v>39813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2:63" s="1" customFormat="1" ht="12.75">
      <c r="B28" s="16" t="s">
        <v>102</v>
      </c>
      <c r="C28" s="16"/>
      <c r="D28" s="16" t="s">
        <v>40</v>
      </c>
      <c r="G28" s="4">
        <v>7.4</v>
      </c>
      <c r="H28" s="4"/>
      <c r="I28" s="4">
        <v>7</v>
      </c>
      <c r="J28" s="4"/>
      <c r="K28" s="4">
        <v>8.1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1" customFormat="1" ht="12.75">
      <c r="A29" s="1" t="s">
        <v>0</v>
      </c>
      <c r="B29" s="16" t="s">
        <v>103</v>
      </c>
      <c r="C29" s="16"/>
      <c r="D29" s="16" t="s">
        <v>40</v>
      </c>
      <c r="G29" s="4">
        <v>7.2</v>
      </c>
      <c r="H29" s="4"/>
      <c r="I29" s="4">
        <v>7.2</v>
      </c>
      <c r="J29" s="4"/>
      <c r="K29" s="4">
        <v>6.7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16" t="s">
        <v>104</v>
      </c>
      <c r="C30" s="16"/>
      <c r="D30" s="16" t="s">
        <v>105</v>
      </c>
      <c r="G30" s="4">
        <v>132.6</v>
      </c>
      <c r="H30" s="4"/>
      <c r="I30" s="4">
        <v>136.1</v>
      </c>
      <c r="J30" s="4"/>
      <c r="K30" s="4">
        <v>135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6"/>
  <sheetViews>
    <sheetView workbookViewId="0" topLeftCell="B12">
      <selection activeCell="K30" sqref="K30"/>
    </sheetView>
  </sheetViews>
  <sheetFormatPr defaultColWidth="9.140625" defaultRowHeight="12.75"/>
  <cols>
    <col min="1" max="1" width="9.140625" style="5" hidden="1" customWidth="1"/>
    <col min="2" max="2" width="21.00390625" style="5" customWidth="1"/>
    <col min="3" max="3" width="5.8515625" style="5" customWidth="1"/>
    <col min="4" max="4" width="12.00390625" style="5" customWidth="1"/>
    <col min="5" max="5" width="3.8515625" style="5" customWidth="1"/>
    <col min="6" max="6" width="11.00390625" style="5" bestFit="1" customWidth="1"/>
    <col min="7" max="7" width="4.00390625" style="5" bestFit="1" customWidth="1"/>
    <col min="8" max="8" width="11.00390625" style="5" bestFit="1" customWidth="1"/>
    <col min="9" max="9" width="4.00390625" style="5" bestFit="1" customWidth="1"/>
    <col min="10" max="10" width="11.00390625" style="5" bestFit="1" customWidth="1"/>
    <col min="11" max="11" width="2.140625" style="5" customWidth="1"/>
    <col min="12" max="12" width="9.421875" style="5" customWidth="1"/>
    <col min="13" max="13" width="2.00390625" style="5" customWidth="1"/>
    <col min="14" max="14" width="9.7109375" style="5" customWidth="1"/>
    <col min="15" max="15" width="2.140625" style="5" customWidth="1"/>
    <col min="16" max="16" width="8.00390625" style="5" bestFit="1" customWidth="1"/>
    <col min="17" max="17" width="3.7109375" style="5" customWidth="1"/>
    <col min="18" max="18" width="10.57421875" style="5" customWidth="1"/>
    <col min="19" max="19" width="3.7109375" style="5" customWidth="1"/>
    <col min="20" max="20" width="11.421875" style="5" customWidth="1"/>
    <col min="21" max="21" width="2.7109375" style="5" customWidth="1"/>
    <col min="22" max="22" width="11.00390625" style="5" customWidth="1"/>
    <col min="23" max="23" width="3.8515625" style="5" customWidth="1"/>
    <col min="24" max="24" width="11.7109375" style="5" customWidth="1"/>
    <col min="25" max="25" width="4.140625" style="5" customWidth="1"/>
    <col min="26" max="26" width="11.57421875" style="5" customWidth="1"/>
    <col min="27" max="27" width="1.57421875" style="5" customWidth="1"/>
    <col min="28" max="28" width="12.57421875" style="5" customWidth="1"/>
    <col min="29" max="29" width="2.421875" style="5" customWidth="1"/>
    <col min="30" max="30" width="12.00390625" style="5" bestFit="1" customWidth="1"/>
    <col min="31" max="31" width="2.7109375" style="5" customWidth="1"/>
    <col min="32" max="32" width="12.00390625" style="5" customWidth="1"/>
    <col min="33" max="33" width="3.7109375" style="5" customWidth="1"/>
    <col min="34" max="34" width="12.00390625" style="5" bestFit="1" customWidth="1"/>
    <col min="35" max="35" width="1.7109375" style="5" customWidth="1"/>
    <col min="36" max="36" width="11.8515625" style="5" customWidth="1"/>
    <col min="37" max="37" width="4.00390625" style="5" customWidth="1"/>
    <col min="38" max="38" width="9.8515625" style="5" customWidth="1"/>
    <col min="39" max="39" width="1.57421875" style="5" customWidth="1"/>
    <col min="40" max="40" width="9.7109375" style="5" customWidth="1"/>
    <col min="41" max="41" width="4.00390625" style="5" customWidth="1"/>
    <col min="42" max="42" width="12.421875" style="5" customWidth="1"/>
    <col min="43" max="43" width="3.421875" style="5" customWidth="1"/>
    <col min="44" max="44" width="10.57421875" style="5" customWidth="1"/>
    <col min="45" max="45" width="2.8515625" style="5" customWidth="1"/>
    <col min="46" max="46" width="11.421875" style="5" customWidth="1"/>
    <col min="47" max="47" width="3.421875" style="5" customWidth="1"/>
    <col min="48" max="48" width="10.57421875" style="5" bestFit="1" customWidth="1"/>
    <col min="49" max="49" width="2.8515625" style="5" customWidth="1"/>
    <col min="50" max="50" width="10.57421875" style="5" customWidth="1"/>
    <col min="51" max="51" width="3.00390625" style="5" customWidth="1"/>
    <col min="52" max="52" width="11.140625" style="5" customWidth="1"/>
    <col min="53" max="53" width="2.57421875" style="5" customWidth="1"/>
    <col min="54" max="54" width="12.00390625" style="5" customWidth="1"/>
    <col min="55" max="55" width="3.28125" style="5" customWidth="1"/>
    <col min="56" max="56" width="11.7109375" style="5" customWidth="1"/>
    <col min="57" max="16384" width="9.140625" style="5" customWidth="1"/>
  </cols>
  <sheetData>
    <row r="1" ht="12.75">
      <c r="B1" s="8" t="s">
        <v>91</v>
      </c>
    </row>
    <row r="4" spans="2:56" ht="12.75">
      <c r="B4" s="8" t="s">
        <v>0</v>
      </c>
      <c r="F4" s="15" t="s">
        <v>1</v>
      </c>
      <c r="G4" s="15"/>
      <c r="H4" s="15" t="s">
        <v>16</v>
      </c>
      <c r="I4" s="15"/>
      <c r="J4" s="15" t="s">
        <v>17</v>
      </c>
      <c r="K4" s="15"/>
      <c r="L4" s="15" t="s">
        <v>1</v>
      </c>
      <c r="M4" s="15"/>
      <c r="N4" s="15" t="s">
        <v>16</v>
      </c>
      <c r="O4" s="15"/>
      <c r="P4" s="15" t="s">
        <v>17</v>
      </c>
      <c r="Q4" s="15"/>
      <c r="R4" s="15" t="s">
        <v>1</v>
      </c>
      <c r="S4" s="15"/>
      <c r="T4" s="15" t="s">
        <v>16</v>
      </c>
      <c r="U4" s="15"/>
      <c r="V4" s="15" t="s">
        <v>17</v>
      </c>
      <c r="W4" s="15"/>
      <c r="X4" s="15" t="s">
        <v>1</v>
      </c>
      <c r="Y4" s="15"/>
      <c r="Z4" s="15" t="s">
        <v>16</v>
      </c>
      <c r="AA4" s="15"/>
      <c r="AB4" s="15" t="s">
        <v>17</v>
      </c>
      <c r="AC4" s="15"/>
      <c r="AD4" s="15" t="s">
        <v>1</v>
      </c>
      <c r="AE4" s="15"/>
      <c r="AF4" s="15" t="s">
        <v>16</v>
      </c>
      <c r="AG4" s="15"/>
      <c r="AH4" s="15" t="s">
        <v>17</v>
      </c>
      <c r="AI4" s="15"/>
      <c r="AJ4" s="15" t="s">
        <v>1</v>
      </c>
      <c r="AK4" s="15"/>
      <c r="AL4" s="15" t="s">
        <v>16</v>
      </c>
      <c r="AM4" s="15"/>
      <c r="AN4" s="15" t="s">
        <v>17</v>
      </c>
      <c r="AO4" s="15"/>
      <c r="AP4" s="15" t="s">
        <v>1</v>
      </c>
      <c r="AQ4" s="15"/>
      <c r="AR4" s="15" t="s">
        <v>16</v>
      </c>
      <c r="AS4" s="15"/>
      <c r="AT4" s="15" t="s">
        <v>17</v>
      </c>
      <c r="AU4" s="15"/>
      <c r="AV4" s="15" t="s">
        <v>37</v>
      </c>
      <c r="AX4" s="15" t="s">
        <v>1</v>
      </c>
      <c r="AY4" s="15"/>
      <c r="AZ4" s="15" t="s">
        <v>16</v>
      </c>
      <c r="BA4" s="15"/>
      <c r="BB4" s="15" t="s">
        <v>17</v>
      </c>
      <c r="BC4" s="15"/>
      <c r="BD4" s="15" t="s">
        <v>37</v>
      </c>
    </row>
    <row r="6" spans="2:48" ht="12.75">
      <c r="B6" s="5" t="s">
        <v>123</v>
      </c>
      <c r="F6" s="5" t="s">
        <v>125</v>
      </c>
      <c r="H6" s="5" t="s">
        <v>125</v>
      </c>
      <c r="J6" s="5" t="s">
        <v>125</v>
      </c>
      <c r="L6" s="5" t="s">
        <v>127</v>
      </c>
      <c r="N6" s="5" t="s">
        <v>127</v>
      </c>
      <c r="P6" s="5" t="s">
        <v>127</v>
      </c>
      <c r="R6" s="5" t="s">
        <v>129</v>
      </c>
      <c r="T6" s="5" t="s">
        <v>129</v>
      </c>
      <c r="V6" s="5" t="s">
        <v>129</v>
      </c>
      <c r="X6" s="5" t="s">
        <v>131</v>
      </c>
      <c r="Z6" s="5" t="s">
        <v>131</v>
      </c>
      <c r="AB6" s="5" t="s">
        <v>131</v>
      </c>
      <c r="AD6" s="5" t="s">
        <v>133</v>
      </c>
      <c r="AF6" s="5" t="s">
        <v>133</v>
      </c>
      <c r="AH6" s="5" t="s">
        <v>133</v>
      </c>
      <c r="AJ6" s="5" t="s">
        <v>134</v>
      </c>
      <c r="AL6" s="5" t="s">
        <v>134</v>
      </c>
      <c r="AN6" s="5" t="s">
        <v>134</v>
      </c>
      <c r="AP6" s="5" t="s">
        <v>135</v>
      </c>
      <c r="AR6" s="5" t="s">
        <v>135</v>
      </c>
      <c r="AT6" s="5" t="s">
        <v>135</v>
      </c>
      <c r="AV6" s="5" t="s">
        <v>135</v>
      </c>
    </row>
    <row r="7" spans="2:48" ht="12.75">
      <c r="B7" s="5" t="s">
        <v>124</v>
      </c>
      <c r="F7" s="5" t="s">
        <v>126</v>
      </c>
      <c r="H7" s="5" t="s">
        <v>126</v>
      </c>
      <c r="J7" s="5" t="s">
        <v>126</v>
      </c>
      <c r="L7" s="5" t="s">
        <v>128</v>
      </c>
      <c r="N7" s="5" t="s">
        <v>128</v>
      </c>
      <c r="P7" s="5" t="s">
        <v>128</v>
      </c>
      <c r="R7" s="5" t="s">
        <v>130</v>
      </c>
      <c r="T7" s="5" t="s">
        <v>130</v>
      </c>
      <c r="V7" s="5" t="s">
        <v>130</v>
      </c>
      <c r="X7" s="5" t="s">
        <v>130</v>
      </c>
      <c r="Z7" s="5" t="s">
        <v>130</v>
      </c>
      <c r="AB7" s="5" t="s">
        <v>130</v>
      </c>
      <c r="AD7" s="5" t="s">
        <v>132</v>
      </c>
      <c r="AF7" s="5" t="s">
        <v>132</v>
      </c>
      <c r="AH7" s="5" t="s">
        <v>132</v>
      </c>
      <c r="AJ7" s="5" t="s">
        <v>126</v>
      </c>
      <c r="AL7" s="5" t="s">
        <v>126</v>
      </c>
      <c r="AN7" s="5" t="s">
        <v>126</v>
      </c>
      <c r="AP7" s="5" t="s">
        <v>36</v>
      </c>
      <c r="AR7" s="5" t="s">
        <v>36</v>
      </c>
      <c r="AT7" s="5" t="s">
        <v>36</v>
      </c>
      <c r="AV7" s="5" t="s">
        <v>36</v>
      </c>
    </row>
    <row r="8" spans="2:56" ht="12.75">
      <c r="B8" s="5" t="s">
        <v>137</v>
      </c>
      <c r="AP8" s="5" t="s">
        <v>36</v>
      </c>
      <c r="AR8" s="5" t="s">
        <v>36</v>
      </c>
      <c r="AT8" s="5" t="s">
        <v>36</v>
      </c>
      <c r="AV8" s="5" t="s">
        <v>36</v>
      </c>
      <c r="AX8" s="5" t="s">
        <v>138</v>
      </c>
      <c r="AZ8" s="5" t="s">
        <v>138</v>
      </c>
      <c r="BB8" s="5" t="s">
        <v>138</v>
      </c>
      <c r="BD8" s="5" t="s">
        <v>138</v>
      </c>
    </row>
    <row r="9" spans="2:48" ht="12.75">
      <c r="B9" s="5" t="s">
        <v>122</v>
      </c>
      <c r="F9" s="5" t="s">
        <v>30</v>
      </c>
      <c r="H9" s="5" t="s">
        <v>30</v>
      </c>
      <c r="J9" s="5" t="s">
        <v>30</v>
      </c>
      <c r="L9" s="5" t="s">
        <v>31</v>
      </c>
      <c r="N9" s="5" t="s">
        <v>31</v>
      </c>
      <c r="P9" s="5" t="s">
        <v>31</v>
      </c>
      <c r="R9" s="5" t="s">
        <v>32</v>
      </c>
      <c r="T9" s="5" t="s">
        <v>32</v>
      </c>
      <c r="V9" s="5" t="s">
        <v>32</v>
      </c>
      <c r="X9" s="5" t="s">
        <v>45</v>
      </c>
      <c r="Z9" s="5" t="s">
        <v>45</v>
      </c>
      <c r="AB9" s="5" t="s">
        <v>45</v>
      </c>
      <c r="AD9" s="5" t="s">
        <v>33</v>
      </c>
      <c r="AF9" s="5" t="s">
        <v>33</v>
      </c>
      <c r="AH9" s="5" t="s">
        <v>33</v>
      </c>
      <c r="AJ9" s="5" t="s">
        <v>34</v>
      </c>
      <c r="AL9" s="5" t="s">
        <v>34</v>
      </c>
      <c r="AN9" s="5" t="s">
        <v>34</v>
      </c>
      <c r="AP9" s="5" t="s">
        <v>36</v>
      </c>
      <c r="AR9" s="5" t="s">
        <v>36</v>
      </c>
      <c r="AT9" s="5" t="s">
        <v>36</v>
      </c>
      <c r="AV9" s="5" t="s">
        <v>36</v>
      </c>
    </row>
    <row r="10" spans="1:40" ht="12.75">
      <c r="A10" s="5" t="s">
        <v>0</v>
      </c>
      <c r="B10" s="5" t="s">
        <v>140</v>
      </c>
      <c r="D10" s="5" t="s">
        <v>26</v>
      </c>
      <c r="E10" s="6"/>
      <c r="F10" s="6">
        <v>6504</v>
      </c>
      <c r="G10" s="6"/>
      <c r="H10" s="6">
        <v>6498</v>
      </c>
      <c r="I10" s="6"/>
      <c r="J10" s="6">
        <v>6654</v>
      </c>
      <c r="K10" s="6"/>
      <c r="L10" s="6">
        <v>2316</v>
      </c>
      <c r="M10" s="6"/>
      <c r="N10" s="6">
        <v>912</v>
      </c>
      <c r="O10" s="6"/>
      <c r="P10" s="6">
        <v>0</v>
      </c>
      <c r="Q10" s="6"/>
      <c r="R10" s="6">
        <v>7386</v>
      </c>
      <c r="S10" s="6"/>
      <c r="T10" s="6">
        <v>6084</v>
      </c>
      <c r="U10" s="6"/>
      <c r="V10" s="6">
        <v>6858</v>
      </c>
      <c r="W10" s="6"/>
      <c r="X10" s="6">
        <v>5934</v>
      </c>
      <c r="Y10" s="6"/>
      <c r="Z10" s="6">
        <v>5934</v>
      </c>
      <c r="AA10" s="6"/>
      <c r="AB10" s="6">
        <v>5934</v>
      </c>
      <c r="AC10" s="6"/>
      <c r="AD10" s="6">
        <v>102</v>
      </c>
      <c r="AE10" s="6"/>
      <c r="AF10" s="6"/>
      <c r="AG10" s="6"/>
      <c r="AH10" s="6">
        <v>738</v>
      </c>
      <c r="AI10" s="6"/>
      <c r="AJ10" s="6">
        <v>1896</v>
      </c>
      <c r="AK10" s="6"/>
      <c r="AL10" s="6">
        <v>1656</v>
      </c>
      <c r="AM10" s="6"/>
      <c r="AN10" s="6">
        <v>1674</v>
      </c>
    </row>
    <row r="11" spans="1:40" ht="12.75">
      <c r="A11" s="5" t="s">
        <v>0</v>
      </c>
      <c r="B11" s="5" t="s">
        <v>15</v>
      </c>
      <c r="D11" s="5" t="s">
        <v>27</v>
      </c>
      <c r="E11" s="6"/>
      <c r="F11" s="6">
        <v>11782</v>
      </c>
      <c r="G11" s="6"/>
      <c r="H11" s="6">
        <v>11666</v>
      </c>
      <c r="I11" s="6"/>
      <c r="J11" s="6">
        <v>11960</v>
      </c>
      <c r="K11" s="6"/>
      <c r="L11" s="6">
        <v>49</v>
      </c>
      <c r="M11" s="6"/>
      <c r="N11" s="6">
        <v>60</v>
      </c>
      <c r="O11" s="6"/>
      <c r="P11" s="6">
        <v>47</v>
      </c>
      <c r="Q11" s="6">
        <v>1</v>
      </c>
      <c r="R11" s="6">
        <v>100</v>
      </c>
      <c r="S11" s="6">
        <v>1</v>
      </c>
      <c r="T11" s="6">
        <v>100</v>
      </c>
      <c r="U11" s="6">
        <v>1</v>
      </c>
      <c r="V11" s="6">
        <v>100</v>
      </c>
      <c r="W11" s="6">
        <v>1</v>
      </c>
      <c r="X11" s="6">
        <v>100</v>
      </c>
      <c r="Y11" s="6"/>
      <c r="Z11" s="6">
        <v>2903</v>
      </c>
      <c r="AA11" s="6"/>
      <c r="AB11" s="6">
        <v>2336</v>
      </c>
      <c r="AC11" s="6"/>
      <c r="AD11" s="6"/>
      <c r="AE11" s="6"/>
      <c r="AF11" s="6"/>
      <c r="AG11" s="6">
        <v>1</v>
      </c>
      <c r="AH11" s="6">
        <v>100</v>
      </c>
      <c r="AI11" s="6">
        <v>1</v>
      </c>
      <c r="AJ11" s="6">
        <v>100</v>
      </c>
      <c r="AK11" s="6">
        <v>1</v>
      </c>
      <c r="AL11" s="6">
        <v>100</v>
      </c>
      <c r="AM11" s="6">
        <v>1</v>
      </c>
      <c r="AN11" s="6">
        <v>100</v>
      </c>
    </row>
    <row r="12" spans="1:40" ht="12.75">
      <c r="A12" s="5" t="s">
        <v>0</v>
      </c>
      <c r="B12" s="5" t="s">
        <v>14</v>
      </c>
      <c r="D12" s="5" t="s">
        <v>29</v>
      </c>
      <c r="E12" s="6"/>
      <c r="F12" s="6">
        <v>0.02</v>
      </c>
      <c r="G12" s="6" t="s">
        <v>22</v>
      </c>
      <c r="H12" s="6">
        <v>0.01</v>
      </c>
      <c r="I12" s="6"/>
      <c r="J12" s="6">
        <v>0.01</v>
      </c>
      <c r="K12" s="6"/>
      <c r="L12" s="6">
        <v>16.22</v>
      </c>
      <c r="M12" s="6"/>
      <c r="N12" s="6">
        <v>9.27</v>
      </c>
      <c r="O12" s="6"/>
      <c r="P12" s="6">
        <v>13.55</v>
      </c>
      <c r="Q12" s="6"/>
      <c r="R12" s="6">
        <v>87.21</v>
      </c>
      <c r="S12" s="6"/>
      <c r="T12" s="6">
        <v>80.17</v>
      </c>
      <c r="U12" s="6"/>
      <c r="V12" s="6">
        <v>83.31</v>
      </c>
      <c r="W12" s="6"/>
      <c r="X12" s="6">
        <v>48.63</v>
      </c>
      <c r="Y12" s="6"/>
      <c r="Z12" s="6">
        <v>29.58</v>
      </c>
      <c r="AA12" s="6"/>
      <c r="AB12" s="6">
        <v>33.19</v>
      </c>
      <c r="AC12" s="6"/>
      <c r="AD12" s="6">
        <v>0</v>
      </c>
      <c r="AE12" s="6"/>
      <c r="AF12" s="6"/>
      <c r="AG12" s="6"/>
      <c r="AH12" s="6">
        <v>0.01</v>
      </c>
      <c r="AI12" s="6"/>
      <c r="AJ12" s="6">
        <v>0.7</v>
      </c>
      <c r="AK12" s="6"/>
      <c r="AL12" s="6">
        <v>0.7</v>
      </c>
      <c r="AM12" s="6"/>
      <c r="AN12" s="6">
        <v>0.7</v>
      </c>
    </row>
    <row r="13" spans="1:40" ht="12.75">
      <c r="A13" s="5" t="s">
        <v>0</v>
      </c>
      <c r="B13" s="5" t="s">
        <v>5</v>
      </c>
      <c r="D13" s="5" t="s">
        <v>28</v>
      </c>
      <c r="E13" s="6"/>
      <c r="F13" s="6">
        <v>340000</v>
      </c>
      <c r="G13" s="6"/>
      <c r="H13" s="6">
        <v>330000</v>
      </c>
      <c r="I13" s="6"/>
      <c r="J13" s="6">
        <v>330000</v>
      </c>
      <c r="K13" s="6"/>
      <c r="L13" s="6">
        <v>2800</v>
      </c>
      <c r="M13" s="6"/>
      <c r="N13" s="6">
        <v>3200</v>
      </c>
      <c r="O13" s="6"/>
      <c r="P13" s="6">
        <v>3200</v>
      </c>
      <c r="Q13" s="6"/>
      <c r="R13" s="6">
        <v>80</v>
      </c>
      <c r="S13" s="6"/>
      <c r="T13" s="6">
        <v>120</v>
      </c>
      <c r="U13" s="6">
        <v>1</v>
      </c>
      <c r="V13" s="6">
        <v>70</v>
      </c>
      <c r="W13" s="6"/>
      <c r="X13" s="6">
        <v>4600</v>
      </c>
      <c r="Y13" s="6"/>
      <c r="Z13" s="6">
        <v>3000</v>
      </c>
      <c r="AA13" s="6"/>
      <c r="AB13" s="6">
        <v>3800</v>
      </c>
      <c r="AC13" s="6"/>
      <c r="AD13" s="6"/>
      <c r="AE13" s="6"/>
      <c r="AF13" s="6"/>
      <c r="AG13" s="6"/>
      <c r="AH13" s="6">
        <v>20</v>
      </c>
      <c r="AI13" s="6"/>
      <c r="AJ13" s="6">
        <v>200</v>
      </c>
      <c r="AK13" s="6"/>
      <c r="AL13" s="6">
        <v>200</v>
      </c>
      <c r="AM13" s="6"/>
      <c r="AN13" s="6">
        <v>210</v>
      </c>
    </row>
    <row r="14" spans="1:40" ht="12.75">
      <c r="A14" s="5" t="s">
        <v>0</v>
      </c>
      <c r="B14" s="5" t="s">
        <v>2</v>
      </c>
      <c r="D14" s="5" t="s">
        <v>28</v>
      </c>
      <c r="E14" s="6"/>
      <c r="F14" s="6">
        <v>9</v>
      </c>
      <c r="G14" s="6"/>
      <c r="H14" s="6">
        <v>13</v>
      </c>
      <c r="I14" s="6"/>
      <c r="J14" s="6">
        <v>15</v>
      </c>
      <c r="K14" s="6"/>
      <c r="L14" s="6">
        <v>23</v>
      </c>
      <c r="M14" s="6"/>
      <c r="N14" s="6">
        <v>20</v>
      </c>
      <c r="O14" s="6"/>
      <c r="P14" s="6">
        <v>23</v>
      </c>
      <c r="Q14" s="6">
        <v>1</v>
      </c>
      <c r="R14" s="6">
        <v>6.5</v>
      </c>
      <c r="S14" s="6"/>
      <c r="T14" s="6">
        <v>6.9</v>
      </c>
      <c r="U14" s="6">
        <v>1</v>
      </c>
      <c r="V14" s="6">
        <v>6.8</v>
      </c>
      <c r="W14" s="6">
        <v>1</v>
      </c>
      <c r="X14" s="6">
        <v>10</v>
      </c>
      <c r="Y14" s="6">
        <v>1</v>
      </c>
      <c r="Z14" s="6">
        <v>10</v>
      </c>
      <c r="AA14" s="6">
        <v>1</v>
      </c>
      <c r="AB14" s="6">
        <v>9.9</v>
      </c>
      <c r="AC14" s="6"/>
      <c r="AD14" s="6"/>
      <c r="AE14" s="6"/>
      <c r="AF14" s="6"/>
      <c r="AG14" s="6">
        <v>1</v>
      </c>
      <c r="AH14" s="10">
        <v>0.06002862164680119</v>
      </c>
      <c r="AI14" s="10"/>
      <c r="AJ14" s="10">
        <v>0.07</v>
      </c>
      <c r="AK14" s="6">
        <v>1</v>
      </c>
      <c r="AL14" s="6">
        <v>0.06</v>
      </c>
      <c r="AM14" s="6"/>
      <c r="AN14" s="6">
        <v>0.06</v>
      </c>
    </row>
    <row r="15" spans="1:40" ht="12.75">
      <c r="A15" s="5" t="s">
        <v>0</v>
      </c>
      <c r="B15" s="5" t="s">
        <v>3</v>
      </c>
      <c r="D15" s="5" t="s">
        <v>28</v>
      </c>
      <c r="E15" s="6"/>
      <c r="F15" s="6">
        <v>10.6</v>
      </c>
      <c r="G15" s="6"/>
      <c r="H15" s="6">
        <v>12</v>
      </c>
      <c r="I15" s="6"/>
      <c r="J15" s="6">
        <v>15</v>
      </c>
      <c r="K15" s="6"/>
      <c r="L15" s="6">
        <v>10.8</v>
      </c>
      <c r="M15" s="6"/>
      <c r="N15" s="6">
        <v>9.7</v>
      </c>
      <c r="O15" s="6"/>
      <c r="P15" s="6">
        <v>10.4</v>
      </c>
      <c r="Q15" s="6"/>
      <c r="R15" s="6">
        <v>4.9</v>
      </c>
      <c r="S15" s="6"/>
      <c r="T15" s="6">
        <v>6.4</v>
      </c>
      <c r="U15" s="6"/>
      <c r="V15" s="6">
        <v>5.7</v>
      </c>
      <c r="W15" s="6"/>
      <c r="X15" s="6">
        <v>6</v>
      </c>
      <c r="Y15" s="6"/>
      <c r="Z15" s="6">
        <v>6.6</v>
      </c>
      <c r="AA15" s="6"/>
      <c r="AB15" s="6">
        <v>5.6</v>
      </c>
      <c r="AC15" s="6"/>
      <c r="AD15" s="6"/>
      <c r="AE15" s="6"/>
      <c r="AF15" s="6"/>
      <c r="AG15" s="6"/>
      <c r="AH15" s="10">
        <v>0.025011925686167166</v>
      </c>
      <c r="AI15" s="10"/>
      <c r="AJ15" s="10">
        <v>0.02</v>
      </c>
      <c r="AK15" s="6"/>
      <c r="AL15" s="6">
        <v>0.02</v>
      </c>
      <c r="AM15" s="6"/>
      <c r="AN15" s="6">
        <v>0.03</v>
      </c>
    </row>
    <row r="16" spans="1:40" ht="12.75">
      <c r="A16" s="5" t="s">
        <v>0</v>
      </c>
      <c r="B16" s="5" t="s">
        <v>4</v>
      </c>
      <c r="D16" s="5" t="s">
        <v>28</v>
      </c>
      <c r="E16" s="6">
        <v>1</v>
      </c>
      <c r="F16" s="6">
        <v>0.677</v>
      </c>
      <c r="G16" s="6">
        <v>1</v>
      </c>
      <c r="H16" s="6">
        <v>0.147</v>
      </c>
      <c r="I16" s="6">
        <v>1</v>
      </c>
      <c r="J16" s="6">
        <v>0.141</v>
      </c>
      <c r="K16" s="6"/>
      <c r="L16" s="6">
        <v>105</v>
      </c>
      <c r="M16" s="6"/>
      <c r="N16" s="6">
        <v>87</v>
      </c>
      <c r="O16" s="6"/>
      <c r="P16" s="6">
        <v>98</v>
      </c>
      <c r="Q16" s="6"/>
      <c r="R16" s="6">
        <v>0.54</v>
      </c>
      <c r="S16" s="6"/>
      <c r="T16" s="6">
        <v>1.4</v>
      </c>
      <c r="U16" s="6"/>
      <c r="V16" s="6">
        <v>0.34</v>
      </c>
      <c r="W16" s="6"/>
      <c r="X16" s="6">
        <v>0.86</v>
      </c>
      <c r="Y16" s="6"/>
      <c r="Z16" s="6">
        <v>3.8</v>
      </c>
      <c r="AA16" s="6"/>
      <c r="AB16" s="6">
        <v>8.61</v>
      </c>
      <c r="AC16" s="6"/>
      <c r="AD16" s="6"/>
      <c r="AE16" s="6"/>
      <c r="AF16" s="6"/>
      <c r="AG16" s="6"/>
      <c r="AH16" s="10">
        <v>0.043020512180207526</v>
      </c>
      <c r="AI16" s="10"/>
      <c r="AJ16" s="10">
        <v>0.01</v>
      </c>
      <c r="AK16" s="6"/>
      <c r="AL16" s="6">
        <v>0.01</v>
      </c>
      <c r="AM16" s="6"/>
      <c r="AN16" s="6">
        <v>0.01</v>
      </c>
    </row>
    <row r="17" spans="1:40" ht="12.75">
      <c r="A17" s="5" t="s">
        <v>0</v>
      </c>
      <c r="B17" s="5" t="s">
        <v>6</v>
      </c>
      <c r="D17" s="5" t="s">
        <v>28</v>
      </c>
      <c r="E17" s="6"/>
      <c r="F17" s="6">
        <v>7500</v>
      </c>
      <c r="G17" s="6"/>
      <c r="H17" s="6">
        <v>12200</v>
      </c>
      <c r="I17" s="6"/>
      <c r="J17" s="6">
        <v>14400</v>
      </c>
      <c r="K17" s="6"/>
      <c r="L17" s="6">
        <v>2550</v>
      </c>
      <c r="M17" s="6"/>
      <c r="N17" s="6">
        <v>2720</v>
      </c>
      <c r="O17" s="6"/>
      <c r="P17" s="6">
        <v>7780</v>
      </c>
      <c r="Q17" s="6"/>
      <c r="R17" s="6">
        <v>76.5</v>
      </c>
      <c r="S17" s="6"/>
      <c r="T17" s="6">
        <v>80.7</v>
      </c>
      <c r="U17" s="6"/>
      <c r="V17" s="6">
        <v>154</v>
      </c>
      <c r="W17" s="6"/>
      <c r="X17" s="6">
        <v>128</v>
      </c>
      <c r="Y17" s="6"/>
      <c r="Z17" s="6">
        <v>218</v>
      </c>
      <c r="AA17" s="6"/>
      <c r="AB17" s="6">
        <v>285</v>
      </c>
      <c r="AC17" s="6"/>
      <c r="AD17" s="6"/>
      <c r="AE17" s="6"/>
      <c r="AF17" s="6"/>
      <c r="AG17" s="6"/>
      <c r="AH17" s="10">
        <v>0.2751311825478388</v>
      </c>
      <c r="AI17" s="10"/>
      <c r="AJ17" s="10">
        <v>0.25</v>
      </c>
      <c r="AK17" s="6"/>
      <c r="AL17" s="6">
        <v>0.25</v>
      </c>
      <c r="AM17" s="6"/>
      <c r="AN17" s="6">
        <v>0.31</v>
      </c>
    </row>
    <row r="18" spans="1:40" ht="12.75">
      <c r="A18" s="5" t="s">
        <v>0</v>
      </c>
      <c r="B18" s="5" t="s">
        <v>7</v>
      </c>
      <c r="D18" s="5" t="s">
        <v>28</v>
      </c>
      <c r="E18" s="6"/>
      <c r="F18" s="6">
        <v>1030</v>
      </c>
      <c r="G18" s="6"/>
      <c r="H18" s="6">
        <v>1830</v>
      </c>
      <c r="I18" s="6"/>
      <c r="J18" s="6">
        <v>2190</v>
      </c>
      <c r="K18" s="6"/>
      <c r="L18" s="6">
        <v>1250</v>
      </c>
      <c r="M18" s="6"/>
      <c r="N18" s="6">
        <v>1170</v>
      </c>
      <c r="O18" s="6"/>
      <c r="P18" s="6">
        <v>1230</v>
      </c>
      <c r="Q18" s="6"/>
      <c r="R18" s="6">
        <v>43</v>
      </c>
      <c r="S18" s="6"/>
      <c r="T18" s="6">
        <v>96.1</v>
      </c>
      <c r="U18" s="6"/>
      <c r="V18" s="6">
        <v>64.4</v>
      </c>
      <c r="W18" s="6"/>
      <c r="X18" s="6">
        <v>42</v>
      </c>
      <c r="Y18" s="6"/>
      <c r="Z18" s="6">
        <v>107</v>
      </c>
      <c r="AA18" s="6"/>
      <c r="AB18" s="6">
        <v>85.6</v>
      </c>
      <c r="AC18" s="6"/>
      <c r="AD18" s="6"/>
      <c r="AE18" s="6"/>
      <c r="AF18" s="6"/>
      <c r="AG18" s="6"/>
      <c r="AH18" s="10">
        <v>1.1005247301913552</v>
      </c>
      <c r="AI18" s="10"/>
      <c r="AJ18" s="10">
        <v>1.02</v>
      </c>
      <c r="AK18" s="6"/>
      <c r="AL18" s="6">
        <v>1.02</v>
      </c>
      <c r="AM18" s="6"/>
      <c r="AN18" s="6">
        <v>1.2</v>
      </c>
    </row>
    <row r="19" spans="1:40" ht="12.75">
      <c r="A19" s="5" t="s">
        <v>0</v>
      </c>
      <c r="B19" s="5" t="s">
        <v>8</v>
      </c>
      <c r="D19" s="5" t="s">
        <v>28</v>
      </c>
      <c r="E19" s="6"/>
      <c r="F19" s="6">
        <v>18100</v>
      </c>
      <c r="G19" s="6"/>
      <c r="H19" s="6">
        <v>24700</v>
      </c>
      <c r="I19" s="6"/>
      <c r="J19" s="6">
        <v>29600</v>
      </c>
      <c r="K19" s="6"/>
      <c r="L19" s="6">
        <v>24600</v>
      </c>
      <c r="M19" s="6"/>
      <c r="N19" s="6">
        <v>20600</v>
      </c>
      <c r="O19" s="6"/>
      <c r="P19" s="6">
        <v>22700</v>
      </c>
      <c r="Q19" s="6"/>
      <c r="R19" s="6">
        <v>7990</v>
      </c>
      <c r="S19" s="6"/>
      <c r="T19" s="6">
        <v>11300</v>
      </c>
      <c r="U19" s="6"/>
      <c r="V19" s="6">
        <v>10600</v>
      </c>
      <c r="W19" s="6"/>
      <c r="X19" s="6">
        <v>8430</v>
      </c>
      <c r="Y19" s="6"/>
      <c r="Z19" s="6">
        <v>12200</v>
      </c>
      <c r="AA19" s="6"/>
      <c r="AB19" s="6">
        <v>12336</v>
      </c>
      <c r="AC19" s="6"/>
      <c r="AD19" s="6"/>
      <c r="AE19" s="6"/>
      <c r="AF19" s="6"/>
      <c r="AG19" s="6"/>
      <c r="AH19" s="10">
        <v>50.02385137233433</v>
      </c>
      <c r="AI19" s="10"/>
      <c r="AJ19" s="10">
        <v>47</v>
      </c>
      <c r="AK19" s="6"/>
      <c r="AL19" s="6">
        <v>49</v>
      </c>
      <c r="AM19" s="6"/>
      <c r="AN19" s="6">
        <v>57</v>
      </c>
    </row>
    <row r="20" spans="1:40" ht="12.75">
      <c r="A20" s="5" t="s">
        <v>0</v>
      </c>
      <c r="B20" s="5" t="s">
        <v>9</v>
      </c>
      <c r="D20" s="5" t="s">
        <v>28</v>
      </c>
      <c r="E20" s="6">
        <v>1</v>
      </c>
      <c r="F20" s="6">
        <v>2.2</v>
      </c>
      <c r="G20" s="6">
        <v>1</v>
      </c>
      <c r="H20" s="6">
        <v>2.4</v>
      </c>
      <c r="I20" s="6">
        <v>1</v>
      </c>
      <c r="J20" s="6">
        <v>4.7</v>
      </c>
      <c r="K20" s="6"/>
      <c r="L20" s="6">
        <v>1200</v>
      </c>
      <c r="M20" s="6"/>
      <c r="N20" s="6">
        <v>1200</v>
      </c>
      <c r="O20" s="6"/>
      <c r="P20" s="6">
        <v>1200</v>
      </c>
      <c r="Q20" s="6"/>
      <c r="R20" s="6">
        <v>24</v>
      </c>
      <c r="S20" s="6"/>
      <c r="T20" s="6">
        <v>55</v>
      </c>
      <c r="U20" s="6"/>
      <c r="V20" s="6">
        <v>19</v>
      </c>
      <c r="W20" s="6"/>
      <c r="X20" s="6">
        <v>43</v>
      </c>
      <c r="Y20" s="6"/>
      <c r="Z20" s="6">
        <v>87</v>
      </c>
      <c r="AA20" s="6"/>
      <c r="AB20" s="6">
        <v>124</v>
      </c>
      <c r="AC20" s="6"/>
      <c r="AD20" s="6"/>
      <c r="AE20" s="6"/>
      <c r="AF20" s="6"/>
      <c r="AG20" s="6"/>
      <c r="AH20" s="10">
        <v>0.25011925686167163</v>
      </c>
      <c r="AI20" s="10"/>
      <c r="AJ20" s="10">
        <v>0.24</v>
      </c>
      <c r="AK20" s="6"/>
      <c r="AL20" s="6">
        <v>0.3</v>
      </c>
      <c r="AM20" s="6"/>
      <c r="AN20" s="6">
        <v>0.24</v>
      </c>
    </row>
    <row r="21" spans="1:40" ht="12.75">
      <c r="A21" s="5" t="s">
        <v>0</v>
      </c>
      <c r="B21" s="5" t="s">
        <v>10</v>
      </c>
      <c r="D21" s="5" t="s">
        <v>28</v>
      </c>
      <c r="E21" s="6">
        <v>1</v>
      </c>
      <c r="F21" s="6">
        <v>0.046</v>
      </c>
      <c r="G21" s="6">
        <v>1</v>
      </c>
      <c r="H21" s="6">
        <v>0.046</v>
      </c>
      <c r="I21" s="6"/>
      <c r="J21" s="6">
        <v>0.061</v>
      </c>
      <c r="K21" s="6"/>
      <c r="L21" s="6">
        <v>9.7</v>
      </c>
      <c r="M21" s="6"/>
      <c r="N21" s="6">
        <v>9.3</v>
      </c>
      <c r="O21" s="6"/>
      <c r="P21" s="6">
        <v>8.6</v>
      </c>
      <c r="Q21" s="6">
        <v>1</v>
      </c>
      <c r="R21" s="6">
        <v>0.094</v>
      </c>
      <c r="S21" s="6">
        <v>1</v>
      </c>
      <c r="T21" s="6">
        <v>0.096</v>
      </c>
      <c r="U21" s="6"/>
      <c r="V21" s="6">
        <v>0.145</v>
      </c>
      <c r="W21" s="6"/>
      <c r="X21" s="6">
        <v>2.7</v>
      </c>
      <c r="Y21" s="6"/>
      <c r="Z21" s="6">
        <v>0.78</v>
      </c>
      <c r="AA21" s="6"/>
      <c r="AB21" s="6">
        <v>0.44</v>
      </c>
      <c r="AC21" s="6"/>
      <c r="AD21" s="6"/>
      <c r="AE21" s="6"/>
      <c r="AF21" s="6"/>
      <c r="AG21" s="6">
        <v>1</v>
      </c>
      <c r="AH21" s="10">
        <v>0.00030014310823400596</v>
      </c>
      <c r="AI21" s="10"/>
      <c r="AJ21" s="10">
        <v>0.05</v>
      </c>
      <c r="AK21" s="6"/>
      <c r="AL21" s="6">
        <v>0.06</v>
      </c>
      <c r="AM21" s="6"/>
      <c r="AN21" s="6">
        <v>0.06</v>
      </c>
    </row>
    <row r="22" spans="1:40" ht="12.75">
      <c r="A22" s="5" t="s">
        <v>0</v>
      </c>
      <c r="B22" s="5" t="s">
        <v>11</v>
      </c>
      <c r="D22" s="5" t="s">
        <v>28</v>
      </c>
      <c r="E22" s="6"/>
      <c r="F22" s="6">
        <v>12100</v>
      </c>
      <c r="G22" s="6"/>
      <c r="H22" s="6">
        <v>21000</v>
      </c>
      <c r="I22" s="6"/>
      <c r="J22" s="6">
        <v>23700</v>
      </c>
      <c r="K22" s="6"/>
      <c r="L22" s="6">
        <v>6020</v>
      </c>
      <c r="M22" s="6"/>
      <c r="N22" s="6">
        <v>3820</v>
      </c>
      <c r="O22" s="6"/>
      <c r="P22" s="6">
        <v>4180</v>
      </c>
      <c r="Q22" s="6"/>
      <c r="R22" s="6">
        <v>28.6</v>
      </c>
      <c r="S22" s="6"/>
      <c r="T22" s="6">
        <v>128</v>
      </c>
      <c r="U22" s="6"/>
      <c r="V22" s="6">
        <v>28.6</v>
      </c>
      <c r="W22" s="6"/>
      <c r="X22" s="6">
        <v>831</v>
      </c>
      <c r="Y22" s="6"/>
      <c r="Z22" s="6">
        <v>519</v>
      </c>
      <c r="AA22" s="6"/>
      <c r="AB22" s="6">
        <v>700</v>
      </c>
      <c r="AC22" s="6"/>
      <c r="AD22" s="6"/>
      <c r="AE22" s="6"/>
      <c r="AF22" s="6"/>
      <c r="AG22" s="6"/>
      <c r="AH22" s="10">
        <v>0.450214662351009</v>
      </c>
      <c r="AI22" s="10"/>
      <c r="AJ22" s="10">
        <v>0.46</v>
      </c>
      <c r="AK22" s="6"/>
      <c r="AL22" s="6">
        <v>0.43</v>
      </c>
      <c r="AM22" s="6"/>
      <c r="AN22" s="6">
        <v>0.51</v>
      </c>
    </row>
    <row r="23" spans="1:40" ht="12.75">
      <c r="A23" s="5" t="s">
        <v>0</v>
      </c>
      <c r="B23" s="5" t="s">
        <v>12</v>
      </c>
      <c r="D23" s="5" t="s">
        <v>28</v>
      </c>
      <c r="E23" s="6"/>
      <c r="F23" s="6">
        <v>23</v>
      </c>
      <c r="G23" s="6"/>
      <c r="H23" s="6">
        <v>25</v>
      </c>
      <c r="I23" s="6"/>
      <c r="J23" s="6">
        <v>33</v>
      </c>
      <c r="K23" s="6"/>
      <c r="L23" s="6">
        <v>74</v>
      </c>
      <c r="M23" s="6"/>
      <c r="N23" s="6">
        <v>51</v>
      </c>
      <c r="O23" s="6"/>
      <c r="P23" s="6">
        <v>61</v>
      </c>
      <c r="Q23" s="6"/>
      <c r="R23" s="6">
        <v>19</v>
      </c>
      <c r="S23" s="6"/>
      <c r="T23" s="6">
        <v>23</v>
      </c>
      <c r="U23" s="6"/>
      <c r="V23" s="6">
        <v>31</v>
      </c>
      <c r="W23" s="6"/>
      <c r="X23" s="6">
        <v>52</v>
      </c>
      <c r="Y23" s="6"/>
      <c r="Z23" s="6">
        <v>26</v>
      </c>
      <c r="AA23" s="6"/>
      <c r="AB23" s="6">
        <v>41</v>
      </c>
      <c r="AC23" s="6"/>
      <c r="AD23" s="6"/>
      <c r="AE23" s="6"/>
      <c r="AF23" s="6"/>
      <c r="AG23" s="6"/>
      <c r="AH23" s="10">
        <v>0.02000954054893373</v>
      </c>
      <c r="AI23" s="10"/>
      <c r="AJ23" s="10">
        <v>0.04</v>
      </c>
      <c r="AK23" s="6"/>
      <c r="AL23" s="6">
        <v>0.1</v>
      </c>
      <c r="AM23" s="6"/>
      <c r="AN23" s="6">
        <v>0.06</v>
      </c>
    </row>
    <row r="24" spans="1:40" ht="12.75">
      <c r="A24" s="5" t="s">
        <v>0</v>
      </c>
      <c r="B24" s="5" t="s">
        <v>13</v>
      </c>
      <c r="D24" s="5" t="s">
        <v>28</v>
      </c>
      <c r="E24" s="6"/>
      <c r="F24" s="6">
        <v>55</v>
      </c>
      <c r="G24" s="6"/>
      <c r="H24" s="6">
        <v>85</v>
      </c>
      <c r="I24" s="6"/>
      <c r="J24" s="6">
        <v>98</v>
      </c>
      <c r="K24" s="6"/>
      <c r="L24" s="6">
        <v>6890</v>
      </c>
      <c r="M24" s="6"/>
      <c r="N24" s="6">
        <v>5860</v>
      </c>
      <c r="O24" s="6"/>
      <c r="P24" s="6">
        <v>6880</v>
      </c>
      <c r="Q24" s="6"/>
      <c r="R24" s="6">
        <v>227</v>
      </c>
      <c r="S24" s="6"/>
      <c r="T24" s="6">
        <v>247</v>
      </c>
      <c r="U24" s="6"/>
      <c r="V24" s="6">
        <v>206</v>
      </c>
      <c r="W24" s="6"/>
      <c r="X24" s="6">
        <v>278</v>
      </c>
      <c r="Y24" s="6"/>
      <c r="Z24" s="6">
        <v>342</v>
      </c>
      <c r="AA24" s="6"/>
      <c r="AB24" s="6">
        <v>414</v>
      </c>
      <c r="AC24" s="6"/>
      <c r="AD24" s="6"/>
      <c r="AE24" s="6"/>
      <c r="AF24" s="6"/>
      <c r="AG24" s="6"/>
      <c r="AH24" s="10">
        <v>0.7803720814084155</v>
      </c>
      <c r="AI24" s="10"/>
      <c r="AJ24" s="10">
        <v>0.77</v>
      </c>
      <c r="AK24" s="6"/>
      <c r="AL24" s="6">
        <v>0.71</v>
      </c>
      <c r="AM24" s="6"/>
      <c r="AN24" s="6">
        <v>0.79</v>
      </c>
    </row>
    <row r="26" spans="2:48" ht="12.75">
      <c r="B26" s="5" t="s">
        <v>38</v>
      </c>
      <c r="D26" s="5" t="s">
        <v>39</v>
      </c>
      <c r="F26" s="5">
        <f>'emiss 2'!$G$27</f>
        <v>37398</v>
      </c>
      <c r="H26" s="5">
        <f>'emiss 2'!$I$27</f>
        <v>37031</v>
      </c>
      <c r="J26" s="5">
        <f>'emiss 2'!$K$27</f>
        <v>39813</v>
      </c>
      <c r="L26" s="5">
        <f>'emiss 2'!$G$27</f>
        <v>37398</v>
      </c>
      <c r="N26" s="5">
        <f>'emiss 2'!$I$27</f>
        <v>37031</v>
      </c>
      <c r="P26" s="5">
        <f>'emiss 2'!$K$27</f>
        <v>39813</v>
      </c>
      <c r="R26" s="5">
        <f>'emiss 2'!$G$27</f>
        <v>37398</v>
      </c>
      <c r="T26" s="5">
        <f>'emiss 2'!$I$27</f>
        <v>37031</v>
      </c>
      <c r="V26" s="5">
        <f>'emiss 2'!$K$27</f>
        <v>39813</v>
      </c>
      <c r="X26" s="5">
        <f>'emiss 2'!$G$27</f>
        <v>37398</v>
      </c>
      <c r="Z26" s="5">
        <f>'emiss 2'!$I$27</f>
        <v>37031</v>
      </c>
      <c r="AB26" s="5">
        <f>'emiss 2'!$K$27</f>
        <v>39813</v>
      </c>
      <c r="AD26" s="5">
        <f>'emiss 2'!$G$27</f>
        <v>37398</v>
      </c>
      <c r="AF26" s="5">
        <f>'emiss 2'!$I$27</f>
        <v>37031</v>
      </c>
      <c r="AH26" s="5">
        <f>'emiss 2'!$K$27</f>
        <v>39813</v>
      </c>
      <c r="AJ26" s="5">
        <f>'emiss 2'!$G$27</f>
        <v>37398</v>
      </c>
      <c r="AL26" s="5">
        <f>'emiss 2'!$I$27</f>
        <v>37031</v>
      </c>
      <c r="AN26" s="5">
        <f>'emiss 2'!$K$27</f>
        <v>39813</v>
      </c>
      <c r="AP26" s="5">
        <f>'emiss 2'!$G$27</f>
        <v>37398</v>
      </c>
      <c r="AR26" s="5">
        <f>'emiss 2'!$I$27</f>
        <v>37031</v>
      </c>
      <c r="AT26" s="5">
        <f>'emiss 2'!$K$27</f>
        <v>39813</v>
      </c>
      <c r="AV26" s="21">
        <f>AVERAGE(AP26,AR26,AT26)</f>
        <v>38080.666666666664</v>
      </c>
    </row>
    <row r="27" spans="2:48" ht="12.75">
      <c r="B27" s="5" t="s">
        <v>24</v>
      </c>
      <c r="D27" s="5" t="s">
        <v>40</v>
      </c>
      <c r="F27" s="5">
        <f>'emiss 2'!$G$28</f>
        <v>7.4</v>
      </c>
      <c r="H27" s="5">
        <f>'emiss 2'!$I$28</f>
        <v>7</v>
      </c>
      <c r="J27" s="5">
        <f>'emiss 2'!$K$28</f>
        <v>8.1</v>
      </c>
      <c r="L27" s="5">
        <f>'emiss 2'!$G$28</f>
        <v>7.4</v>
      </c>
      <c r="N27" s="5">
        <f>'emiss 2'!$I$28</f>
        <v>7</v>
      </c>
      <c r="P27" s="5">
        <f>'emiss 2'!$K$28</f>
        <v>8.1</v>
      </c>
      <c r="R27" s="5">
        <f>'emiss 2'!$G$28</f>
        <v>7.4</v>
      </c>
      <c r="T27" s="5">
        <f>'emiss 2'!$I$28</f>
        <v>7</v>
      </c>
      <c r="V27" s="5">
        <f>'emiss 2'!$K$28</f>
        <v>8.1</v>
      </c>
      <c r="X27" s="5">
        <f>'emiss 2'!$G$28</f>
        <v>7.4</v>
      </c>
      <c r="Z27" s="5">
        <f>'emiss 2'!$I$28</f>
        <v>7</v>
      </c>
      <c r="AB27" s="5">
        <f>'emiss 2'!$K$28</f>
        <v>8.1</v>
      </c>
      <c r="AD27" s="5">
        <f>'emiss 2'!$G$28</f>
        <v>7.4</v>
      </c>
      <c r="AF27" s="5">
        <f>'emiss 2'!$I$28</f>
        <v>7</v>
      </c>
      <c r="AH27" s="5">
        <f>'emiss 2'!$K$28</f>
        <v>8.1</v>
      </c>
      <c r="AJ27" s="5">
        <f>'emiss 2'!$G$28</f>
        <v>7.4</v>
      </c>
      <c r="AL27" s="5">
        <f>'emiss 2'!$I$28</f>
        <v>7</v>
      </c>
      <c r="AN27" s="5">
        <f>'emiss 2'!$K$28</f>
        <v>8.1</v>
      </c>
      <c r="AP27" s="5">
        <f>'emiss 2'!$G$28</f>
        <v>7.4</v>
      </c>
      <c r="AR27" s="5">
        <f>'emiss 2'!$I$28</f>
        <v>7</v>
      </c>
      <c r="AT27" s="5">
        <f>'emiss 2'!$K$28</f>
        <v>8.1</v>
      </c>
      <c r="AV27" s="5">
        <f>AVERAGE(AP27,AR27,AT27)</f>
        <v>7.5</v>
      </c>
    </row>
    <row r="29" spans="2:48" ht="12.75">
      <c r="B29" s="5" t="s">
        <v>139</v>
      </c>
      <c r="D29" s="5" t="s">
        <v>136</v>
      </c>
      <c r="AV29" s="9">
        <f>AV26/150*(21-AV27)/21</f>
        <v>163.20285714285714</v>
      </c>
    </row>
    <row r="31" spans="2:56" ht="12.75">
      <c r="B31" s="5" t="s">
        <v>14</v>
      </c>
      <c r="D31" s="5" t="s">
        <v>41</v>
      </c>
      <c r="F31" s="9">
        <f>F12/100*F10*454/60/0.0283/F26*(21-7)/(21-F27)*1000</f>
        <v>9.57347142267569</v>
      </c>
      <c r="H31" s="9">
        <f>H12/100*H10*454/60/0.0283/H26*(21-7)/(21-H27)*1000</f>
        <v>4.691723761573843</v>
      </c>
      <c r="J31" s="9">
        <f>J12/100*J10*454/60/0.0283/J26*(21-7)/(21-J27)*1000</f>
        <v>4.849694536877588</v>
      </c>
      <c r="L31" s="9">
        <f>L12/100*L10*454/60/0.0283/L26*(21-7)/(21-L27)*1000</f>
        <v>2764.7019695414533</v>
      </c>
      <c r="N31" s="9">
        <f>N12/100*N10*454/60/0.0283/N26*(21-7)/(21-N27)*1000</f>
        <v>610.4179546637125</v>
      </c>
      <c r="P31" s="9">
        <f>P12/100*P10*454/60/0.0283/P26*(21-7)/(21-P27)*1000</f>
        <v>0</v>
      </c>
      <c r="R31" s="9">
        <f>R12/100*R10*454/60/0.0283/R26*(21-7)/(21-R27)*1000</f>
        <v>47406.130399067086</v>
      </c>
      <c r="T31" s="9">
        <f>T12/100*T10*454/60/0.0283/T26*(21-7)/(21-T27)*1000</f>
        <v>35217.118271550346</v>
      </c>
      <c r="V31" s="9">
        <f>V12/100*V10*454/60/0.0283/V26*(21-7)/(21-V27)*1000</f>
        <v>41641.48451616698</v>
      </c>
      <c r="X31" s="9">
        <f>X12/100*X10*454/60/0.0283/X26*(21-7)/(21-X27)*1000</f>
        <v>21237.85877382782</v>
      </c>
      <c r="Z31" s="9">
        <f>Z12/100*Z10*454/60/0.0283/Z26*(21-7)/(21-Z27)*1000</f>
        <v>12673.55455122931</v>
      </c>
      <c r="AB31" s="9">
        <f>AB12/100*AB10*454/60/0.0283/AB26*(21-7)/(21-AB27)*1000</f>
        <v>14354.444247114387</v>
      </c>
      <c r="AD31" s="9">
        <f>AD12/100*AD10*454/60/0.0283/AD26*(21-7)/(21-AD27)*1000</f>
        <v>0</v>
      </c>
      <c r="AF31" s="9">
        <f>AF12/100*AF10*454/60/0.0283/AF26*(21-7)/(21-AF27)*1000</f>
        <v>0</v>
      </c>
      <c r="AH31" s="9">
        <f>AH12/100*AH10*454/60/0.0283/AH26*(21-7)/(21-AH27)*1000</f>
        <v>0.5378831632425098</v>
      </c>
      <c r="AJ31" s="9">
        <f>AJ12/100*AJ10*454/60/0.0283/AJ26*(21-7)/(21-AJ27)*1000</f>
        <v>97.67766968154349</v>
      </c>
      <c r="AL31" s="9">
        <f>AL12/100*AL10*454/60/0.0283/AL26*(21-7)/(21-AL27)*1000</f>
        <v>83.69723275494611</v>
      </c>
      <c r="AN31" s="9">
        <f>AN12/100*AN10*454/60/0.0283/AN26*(21-7)/(21-AN27)*1000</f>
        <v>85.40535104167655</v>
      </c>
      <c r="AP31" s="9">
        <f>SUM(AJ31,AD31,X31,R31,L31,F31)</f>
        <v>71515.94228354057</v>
      </c>
      <c r="AR31" s="9">
        <f>SUM(AL31,AF31,Z31,T31,N31,H31)</f>
        <v>48589.47973395988</v>
      </c>
      <c r="AT31" s="9">
        <f>SUM(AN31,AH31,AB31,V31,P31,J31)</f>
        <v>56086.72169202316</v>
      </c>
      <c r="AV31" s="9">
        <f>AVERAGE(AT31,AR31,AP31)</f>
        <v>58730.7145698412</v>
      </c>
      <c r="AX31" s="9">
        <f>AP31</f>
        <v>71515.94228354057</v>
      </c>
      <c r="AZ31" s="9">
        <f>AR31</f>
        <v>48589.47973395988</v>
      </c>
      <c r="BB31" s="9">
        <f>AT31</f>
        <v>56086.72169202316</v>
      </c>
      <c r="BD31" s="9">
        <f>AV31</f>
        <v>58730.7145698412</v>
      </c>
    </row>
    <row r="32" spans="2:56" ht="12.75">
      <c r="B32" s="5" t="s">
        <v>5</v>
      </c>
      <c r="D32" s="5" t="s">
        <v>42</v>
      </c>
      <c r="F32" s="9">
        <f>F13/1000000*F$10*454/60/0.0283/F$26*(21-7)/(21-F$27)*1000000</f>
        <v>16274901.418548677</v>
      </c>
      <c r="H32" s="9">
        <f>H13/1000000*H$10*454/60/0.0283/H$26*(21-7)/(21-H$27)*1000000</f>
        <v>15482688.413193686</v>
      </c>
      <c r="J32" s="9">
        <f aca="true" t="shared" si="0" ref="J32:J43">J13/1000000*J$10*454/60/0.0283/J$26*(21-7)/(21-J$27)*1000000</f>
        <v>16003991.971696045</v>
      </c>
      <c r="L32" s="9">
        <f aca="true" t="shared" si="1" ref="L32:L43">L13/1000000*L$10*454/60/0.0283/L$26*(21-7)/(21-L$27)*1000000</f>
        <v>47726.05126212126</v>
      </c>
      <c r="N32" s="9">
        <f aca="true" t="shared" si="2" ref="N32:N43">N13/1000000*N$10*454/60/0.0283/N$26*(21-7)/(21-N$27)*1000000</f>
        <v>21071.60145548955</v>
      </c>
      <c r="P32" s="9">
        <f aca="true" t="shared" si="3" ref="P32:P43">P13/1000000*P$10*454/60/0.0283/P$26*(21-7)/(21-P$27)*1000000</f>
        <v>0</v>
      </c>
      <c r="R32" s="9">
        <f aca="true" t="shared" si="4" ref="R32:R43">R13/1000000*R$10*454/60/0.0283/R$26*(21-7)/(21-R$27)*1000000</f>
        <v>4348.687572440509</v>
      </c>
      <c r="T32" s="9">
        <f aca="true" t="shared" si="5" ref="T32:T43">T13/1000000*T$10*454/60/0.0283/T$26*(21-7)/(21-T$27)*1000000</f>
        <v>5271.366087795986</v>
      </c>
      <c r="V32" s="9">
        <f aca="true" t="shared" si="6" ref="V32:V43">V13/1000000*V$10*454/60/0.0283/V$26*(21-7)/(21-V$27)*1000000</f>
        <v>3498.8643813848144</v>
      </c>
      <c r="X32" s="9">
        <f aca="true" t="shared" si="7" ref="X32:X43">X13/1000000*X$10*454/60/0.0283/X$26*(21-7)/(21-X$27)*1000000</f>
        <v>200892.76240922877</v>
      </c>
      <c r="Z32" s="9">
        <f aca="true" t="shared" si="8" ref="Z32:Z43">Z13/1000000*Z$10*454/60/0.0283/Z$26*(21-7)/(21-Z$27)*1000000</f>
        <v>128535.0360165244</v>
      </c>
      <c r="AB32" s="9">
        <f aca="true" t="shared" si="9" ref="AB32:AB43">AB13/1000000*AB$10*454/60/0.0283/AB$26*(21-7)/(21-AB$27)*1000000</f>
        <v>164347.35805674805</v>
      </c>
      <c r="AH32" s="9">
        <f aca="true" t="shared" si="10" ref="AH32:AH43">AH13/1000000*AH$10*454/60/0.0283/AH$26*(21-7)/(21-AH$27)*1000000</f>
        <v>107.57663264850198</v>
      </c>
      <c r="AJ32" s="9">
        <f aca="true" t="shared" si="11" ref="AJ32:AJ43">AJ13/1000000*AJ$10*454/60/0.0283/AJ$26*(21-7)/(21-AJ$27)*1000000</f>
        <v>2790.7905623298147</v>
      </c>
      <c r="AL32" s="9">
        <f aca="true" t="shared" si="12" ref="AL32:AL43">AL13/1000000*AL$10*454/60/0.0283/AL$26*(21-7)/(21-AL$27)*1000000</f>
        <v>2391.3495072841747</v>
      </c>
      <c r="AN32" s="9">
        <f aca="true" t="shared" si="13" ref="AN32:AN43">AN13/1000000*AN$10*454/60/0.0283/AN$26*(21-7)/(21-AN$27)*1000000</f>
        <v>2562.1605312502975</v>
      </c>
      <c r="AP32" s="9">
        <f>SUM(AJ32,AD32,X32,R32,L32,F32)</f>
        <v>16530659.710354798</v>
      </c>
      <c r="AR32" s="9">
        <f aca="true" t="shared" si="14" ref="AR32:AR43">SUM(AL32,AF32,Z32,T32,N32,H32)</f>
        <v>15639957.76626078</v>
      </c>
      <c r="AT32" s="9">
        <f aca="true" t="shared" si="15" ref="AT32:AT43">SUM(AN32,AH32,AB32,V32,P32,J32)</f>
        <v>16174507.931298077</v>
      </c>
      <c r="AV32" s="9">
        <f>AVERAGE(AT32,AR32,AP32)</f>
        <v>16115041.802637884</v>
      </c>
      <c r="AX32" s="9">
        <f aca="true" t="shared" si="16" ref="AX32:BD46">AP32</f>
        <v>16530659.710354798</v>
      </c>
      <c r="AZ32" s="9">
        <f t="shared" si="16"/>
        <v>15639957.76626078</v>
      </c>
      <c r="BB32" s="9">
        <f t="shared" si="16"/>
        <v>16174507.931298077</v>
      </c>
      <c r="BD32" s="9">
        <f t="shared" si="16"/>
        <v>16115041.802637884</v>
      </c>
    </row>
    <row r="33" spans="2:56" ht="12.75">
      <c r="B33" s="5" t="s">
        <v>2</v>
      </c>
      <c r="D33" s="5" t="s">
        <v>42</v>
      </c>
      <c r="F33" s="9">
        <f aca="true" t="shared" si="17" ref="F33:H43">F14/1000000*F$10*454/60/0.0283/F$26*(21-7)/(21-F$27)*1000000</f>
        <v>430.8062140204062</v>
      </c>
      <c r="H33" s="9">
        <f t="shared" si="17"/>
        <v>609.9240890045995</v>
      </c>
      <c r="J33" s="9">
        <f t="shared" si="0"/>
        <v>727.4541805316385</v>
      </c>
      <c r="L33" s="9">
        <f t="shared" si="1"/>
        <v>392.0354210817103</v>
      </c>
      <c r="N33" s="9">
        <f t="shared" si="2"/>
        <v>131.69750909680965</v>
      </c>
      <c r="O33" s="6"/>
      <c r="P33" s="9">
        <f t="shared" si="3"/>
        <v>0</v>
      </c>
      <c r="Q33" s="6">
        <v>100</v>
      </c>
      <c r="R33" s="9">
        <f t="shared" si="4"/>
        <v>353.3308652607913</v>
      </c>
      <c r="T33" s="9">
        <f t="shared" si="5"/>
        <v>303.10355004826926</v>
      </c>
      <c r="V33" s="9">
        <f t="shared" si="6"/>
        <v>339.8896827630963</v>
      </c>
      <c r="W33" s="5">
        <v>100</v>
      </c>
      <c r="X33" s="9">
        <f t="shared" si="7"/>
        <v>436.72339654180166</v>
      </c>
      <c r="Y33" s="5">
        <v>100</v>
      </c>
      <c r="Z33" s="9">
        <f t="shared" si="8"/>
        <v>428.45012005508136</v>
      </c>
      <c r="AB33" s="9">
        <f t="shared" si="9"/>
        <v>428.16811704258043</v>
      </c>
      <c r="AG33" s="6">
        <v>100</v>
      </c>
      <c r="AH33" s="9">
        <f t="shared" si="10"/>
        <v>0.3228838489646923</v>
      </c>
      <c r="AJ33" s="9">
        <f t="shared" si="11"/>
        <v>0.9767766968154353</v>
      </c>
      <c r="AK33" s="6">
        <v>100</v>
      </c>
      <c r="AL33" s="9">
        <f t="shared" si="12"/>
        <v>0.7174048521852525</v>
      </c>
      <c r="AN33" s="9">
        <f t="shared" si="13"/>
        <v>0.7320458660715135</v>
      </c>
      <c r="AO33" s="5">
        <f>SUM((AJ33*AI33/100),(AD33*AC33/100),(X33*W33/100),(R33*Q33/100),(L33*K33/100),(F34*E34/100))/AP33*100</f>
        <v>48.953940092405475</v>
      </c>
      <c r="AP33" s="9">
        <f aca="true" t="shared" si="18" ref="AP33:AP43">SUM(AJ33,AD33,X33,R33,L33,F33)</f>
        <v>1613.8726736015246</v>
      </c>
      <c r="AQ33" s="5">
        <f>SUM((AL33*AK33/100),(AF33*AE33/100),(Z33*Y33/100),(T33*S33/100),(N33*M33/100),(H34*G34/100))/AR33*100</f>
        <v>29.117963115804525</v>
      </c>
      <c r="AR33" s="9">
        <f t="shared" si="14"/>
        <v>1473.8926730569451</v>
      </c>
      <c r="AT33" s="9">
        <f t="shared" si="15"/>
        <v>1496.5669100523514</v>
      </c>
      <c r="AU33" s="5">
        <f>SUM((AT33*AS33/100),(AR33*AQ33/100),(AP33*AO33/100))/AV33*100/3</f>
        <v>26.595406232283654</v>
      </c>
      <c r="AV33" s="9">
        <f aca="true" t="shared" si="19" ref="AV33:AV39">AVERAGE(AT33,AR33,AP33)</f>
        <v>1528.1107522369402</v>
      </c>
      <c r="AW33" s="5">
        <v>48.953940092405475</v>
      </c>
      <c r="AX33" s="9">
        <f t="shared" si="16"/>
        <v>1613.8726736015246</v>
      </c>
      <c r="AY33" s="5">
        <v>29.117963115804525</v>
      </c>
      <c r="AZ33" s="9">
        <f t="shared" si="16"/>
        <v>1473.8926730569451</v>
      </c>
      <c r="BB33" s="9">
        <f t="shared" si="16"/>
        <v>1496.5669100523514</v>
      </c>
      <c r="BC33" s="5">
        <v>26.595406232283654</v>
      </c>
      <c r="BD33" s="9">
        <f t="shared" si="16"/>
        <v>1528.1107522369402</v>
      </c>
    </row>
    <row r="34" spans="2:56" ht="12.75">
      <c r="B34" s="5" t="s">
        <v>3</v>
      </c>
      <c r="D34" s="5" t="s">
        <v>42</v>
      </c>
      <c r="F34" s="9">
        <f t="shared" si="17"/>
        <v>507.3939854018118</v>
      </c>
      <c r="H34" s="9">
        <f t="shared" si="17"/>
        <v>563.0068513888613</v>
      </c>
      <c r="J34" s="9">
        <f t="shared" si="0"/>
        <v>727.4541805316385</v>
      </c>
      <c r="L34" s="9">
        <f t="shared" si="1"/>
        <v>184.08619772532484</v>
      </c>
      <c r="N34" s="9">
        <f t="shared" si="2"/>
        <v>63.87329191195268</v>
      </c>
      <c r="O34" s="6"/>
      <c r="P34" s="9">
        <f t="shared" si="3"/>
        <v>0</v>
      </c>
      <c r="Q34" s="6"/>
      <c r="R34" s="9">
        <f t="shared" si="4"/>
        <v>266.35711381198115</v>
      </c>
      <c r="T34" s="9">
        <f t="shared" si="5"/>
        <v>281.1395246824526</v>
      </c>
      <c r="V34" s="9">
        <f t="shared" si="6"/>
        <v>284.9075281984778</v>
      </c>
      <c r="X34" s="9">
        <f t="shared" si="7"/>
        <v>262.0340379250811</v>
      </c>
      <c r="Z34" s="9">
        <f t="shared" si="8"/>
        <v>282.77707923635364</v>
      </c>
      <c r="AB34" s="9">
        <f t="shared" si="9"/>
        <v>242.19610660994448</v>
      </c>
      <c r="AG34" s="6"/>
      <c r="AH34" s="9">
        <f t="shared" si="10"/>
        <v>0.13453493706862182</v>
      </c>
      <c r="AJ34" s="9">
        <f t="shared" si="11"/>
        <v>0.27907905623298146</v>
      </c>
      <c r="AL34" s="9">
        <f t="shared" si="12"/>
        <v>0.2391349507284176</v>
      </c>
      <c r="AN34" s="9">
        <f t="shared" si="13"/>
        <v>0.3660229330357567</v>
      </c>
      <c r="AO34" s="5">
        <f>SUM((AJ34*AI34/100),(AD34*AC34/100),(X34*W34/100),(R34*Q34/100),(L34*K34/100),(F35*E35/100))/AP34*100</f>
        <v>2.6559185159503205</v>
      </c>
      <c r="AP34" s="9">
        <f t="shared" si="18"/>
        <v>1220.150413920432</v>
      </c>
      <c r="AQ34" s="5">
        <f>SUM((AL34*AK34/100),(AF34*AE34/100),(Z34*Y34/100),(T34*S34/100),(N34*M34/100),(H35*G35/100))/AR34*100</f>
        <v>0.5790618093676481</v>
      </c>
      <c r="AR34" s="9">
        <f t="shared" si="14"/>
        <v>1191.0358821703485</v>
      </c>
      <c r="AS34" s="5">
        <f>SUM((AN34*AM34/100),(AH34*AG34/100),(AB34*AA34/100),(V34*U34/100),(P34*O34/100),(J35*I35/100))/AT34*100</f>
        <v>0.54484073752738</v>
      </c>
      <c r="AT34" s="9">
        <f t="shared" si="15"/>
        <v>1255.0583732101652</v>
      </c>
      <c r="AU34" s="5">
        <f>SUM((AT34*AS34/100),(AR34*AQ34/100),(AP34*AO34/100))/AV34*100/3</f>
        <v>1.2585385906900222</v>
      </c>
      <c r="AV34" s="9">
        <f t="shared" si="19"/>
        <v>1222.0815564336483</v>
      </c>
      <c r="AW34" s="5">
        <v>2.6559185159503205</v>
      </c>
      <c r="AX34" s="9">
        <f t="shared" si="16"/>
        <v>1220.150413920432</v>
      </c>
      <c r="AY34" s="5">
        <v>0.5790618093676481</v>
      </c>
      <c r="AZ34" s="9">
        <f t="shared" si="16"/>
        <v>1191.0358821703485</v>
      </c>
      <c r="BA34" s="5">
        <v>0.54484073752738</v>
      </c>
      <c r="BB34" s="9">
        <f t="shared" si="16"/>
        <v>1255.0583732101652</v>
      </c>
      <c r="BC34" s="5">
        <v>1.2585385906900222</v>
      </c>
      <c r="BD34" s="9">
        <f t="shared" si="16"/>
        <v>1222.0815564336483</v>
      </c>
    </row>
    <row r="35" spans="2:56" ht="12.75">
      <c r="B35" s="5" t="s">
        <v>4</v>
      </c>
      <c r="D35" s="5" t="s">
        <v>42</v>
      </c>
      <c r="E35" s="6">
        <v>100</v>
      </c>
      <c r="F35" s="9">
        <f>F16/1000000*F$10*454/60/0.0283/F$26*(21-7)/(21-F$27)*1000000</f>
        <v>32.40620076575723</v>
      </c>
      <c r="G35" s="6">
        <v>100</v>
      </c>
      <c r="H35" s="9">
        <f t="shared" si="17"/>
        <v>6.896833929513549</v>
      </c>
      <c r="I35" s="6">
        <v>100</v>
      </c>
      <c r="J35" s="9">
        <f t="shared" si="0"/>
        <v>6.838069296997402</v>
      </c>
      <c r="L35" s="9">
        <f t="shared" si="1"/>
        <v>1789.7269223295468</v>
      </c>
      <c r="N35" s="9">
        <f t="shared" si="2"/>
        <v>572.8841645711221</v>
      </c>
      <c r="O35" s="6"/>
      <c r="P35" s="9">
        <f t="shared" si="3"/>
        <v>0</v>
      </c>
      <c r="Q35" s="6"/>
      <c r="R35" s="9">
        <f t="shared" si="4"/>
        <v>29.353641113973435</v>
      </c>
      <c r="T35" s="9">
        <f t="shared" si="5"/>
        <v>61.499271024286514</v>
      </c>
      <c r="V35" s="9">
        <f t="shared" si="6"/>
        <v>16.994484138154817</v>
      </c>
      <c r="X35" s="9">
        <f t="shared" si="7"/>
        <v>37.55821210259494</v>
      </c>
      <c r="Z35" s="9">
        <f t="shared" si="8"/>
        <v>162.8110456209309</v>
      </c>
      <c r="AB35" s="9">
        <f t="shared" si="9"/>
        <v>372.3765139127896</v>
      </c>
      <c r="AG35" s="6"/>
      <c r="AH35" s="9">
        <f t="shared" si="10"/>
        <v>0.23140009175802956</v>
      </c>
      <c r="AJ35" s="9">
        <f t="shared" si="11"/>
        <v>0.13953952811649073</v>
      </c>
      <c r="AL35" s="9">
        <f t="shared" si="12"/>
        <v>0.1195674753642088</v>
      </c>
      <c r="AN35" s="9">
        <f t="shared" si="13"/>
        <v>0.12200764434525227</v>
      </c>
      <c r="AP35" s="9">
        <f t="shared" si="18"/>
        <v>1889.1845158399888</v>
      </c>
      <c r="AR35" s="9">
        <f t="shared" si="14"/>
        <v>804.2108826212174</v>
      </c>
      <c r="AT35" s="9">
        <f t="shared" si="15"/>
        <v>396.5624750840451</v>
      </c>
      <c r="AV35" s="9">
        <f t="shared" si="19"/>
        <v>1029.9859578484172</v>
      </c>
      <c r="AX35" s="9">
        <f t="shared" si="16"/>
        <v>1889.1845158399888</v>
      </c>
      <c r="AZ35" s="9">
        <f t="shared" si="16"/>
        <v>804.2108826212174</v>
      </c>
      <c r="BB35" s="9">
        <f t="shared" si="16"/>
        <v>396.5624750840451</v>
      </c>
      <c r="BD35" s="9">
        <f t="shared" si="16"/>
        <v>1029.9859578484172</v>
      </c>
    </row>
    <row r="36" spans="2:56" ht="12.75">
      <c r="B36" s="5" t="s">
        <v>6</v>
      </c>
      <c r="D36" s="5" t="s">
        <v>42</v>
      </c>
      <c r="E36" s="6"/>
      <c r="F36" s="9">
        <f t="shared" si="17"/>
        <v>359005.1783503385</v>
      </c>
      <c r="G36" s="6"/>
      <c r="H36" s="9">
        <f t="shared" si="17"/>
        <v>572390.298912009</v>
      </c>
      <c r="I36" s="6"/>
      <c r="J36" s="9">
        <f t="shared" si="0"/>
        <v>698356.0133103731</v>
      </c>
      <c r="L36" s="9">
        <f t="shared" si="1"/>
        <v>43464.79668514614</v>
      </c>
      <c r="N36" s="9">
        <f t="shared" si="2"/>
        <v>17910.86123716611</v>
      </c>
      <c r="O36" s="6"/>
      <c r="P36" s="9">
        <f t="shared" si="3"/>
        <v>0</v>
      </c>
      <c r="Q36" s="6"/>
      <c r="R36" s="9">
        <f t="shared" si="4"/>
        <v>4158.432491146236</v>
      </c>
      <c r="T36" s="9">
        <f t="shared" si="5"/>
        <v>3544.993694042801</v>
      </c>
      <c r="V36" s="9">
        <f t="shared" si="6"/>
        <v>7697.5016390465935</v>
      </c>
      <c r="X36" s="9">
        <f t="shared" si="7"/>
        <v>5590.05947573506</v>
      </c>
      <c r="Z36" s="9">
        <f t="shared" si="8"/>
        <v>9340.212617200774</v>
      </c>
      <c r="AB36" s="9">
        <f t="shared" si="9"/>
        <v>12326.051854256102</v>
      </c>
      <c r="AG36" s="6"/>
      <c r="AH36" s="9">
        <f t="shared" si="10"/>
        <v>1.47988430775484</v>
      </c>
      <c r="AJ36" s="9">
        <f t="shared" si="11"/>
        <v>3.488488202912268</v>
      </c>
      <c r="AL36" s="9">
        <f t="shared" si="12"/>
        <v>2.9891868841052185</v>
      </c>
      <c r="AN36" s="9">
        <f t="shared" si="13"/>
        <v>3.78223697470282</v>
      </c>
      <c r="AP36" s="9">
        <f t="shared" si="18"/>
        <v>412221.9554905688</v>
      </c>
      <c r="AR36" s="9">
        <f t="shared" si="14"/>
        <v>603189.3556473028</v>
      </c>
      <c r="AT36" s="9">
        <f t="shared" si="15"/>
        <v>718384.8289249582</v>
      </c>
      <c r="AV36" s="9">
        <f t="shared" si="19"/>
        <v>577932.04668761</v>
      </c>
      <c r="AX36" s="9">
        <f t="shared" si="16"/>
        <v>412221.9554905688</v>
      </c>
      <c r="AZ36" s="9">
        <f t="shared" si="16"/>
        <v>603189.3556473028</v>
      </c>
      <c r="BB36" s="9">
        <f t="shared" si="16"/>
        <v>718384.8289249582</v>
      </c>
      <c r="BD36" s="9">
        <f t="shared" si="16"/>
        <v>577932.04668761</v>
      </c>
    </row>
    <row r="37" spans="2:56" ht="12.75">
      <c r="B37" s="5" t="s">
        <v>7</v>
      </c>
      <c r="D37" s="5" t="s">
        <v>42</v>
      </c>
      <c r="E37" s="6"/>
      <c r="F37" s="9">
        <f t="shared" si="17"/>
        <v>49303.377826779826</v>
      </c>
      <c r="G37" s="6"/>
      <c r="H37" s="9">
        <f t="shared" si="17"/>
        <v>85858.54483680133</v>
      </c>
      <c r="I37" s="6"/>
      <c r="J37" s="9">
        <f t="shared" si="0"/>
        <v>106208.31035761921</v>
      </c>
      <c r="L37" s="9">
        <f t="shared" si="1"/>
        <v>21306.27288487556</v>
      </c>
      <c r="N37" s="9">
        <f t="shared" si="2"/>
        <v>7704.304282163364</v>
      </c>
      <c r="O37" s="6"/>
      <c r="P37" s="9">
        <f t="shared" si="3"/>
        <v>0</v>
      </c>
      <c r="Q37" s="6"/>
      <c r="R37" s="9">
        <f t="shared" si="4"/>
        <v>2337.419570186773</v>
      </c>
      <c r="T37" s="9">
        <f t="shared" si="5"/>
        <v>4221.485675309952</v>
      </c>
      <c r="V37" s="9">
        <f t="shared" si="6"/>
        <v>3218.9552308740294</v>
      </c>
      <c r="X37" s="9">
        <f t="shared" si="7"/>
        <v>1834.2382654755665</v>
      </c>
      <c r="Z37" s="9">
        <f t="shared" si="8"/>
        <v>4584.41628458937</v>
      </c>
      <c r="AB37" s="9">
        <f t="shared" si="9"/>
        <v>3702.1404867520077</v>
      </c>
      <c r="AG37" s="6"/>
      <c r="AH37" s="9">
        <f t="shared" si="10"/>
        <v>5.91953723101936</v>
      </c>
      <c r="AJ37" s="9">
        <f t="shared" si="11"/>
        <v>14.233031867882055</v>
      </c>
      <c r="AL37" s="9">
        <f t="shared" si="12"/>
        <v>12.195882487149293</v>
      </c>
      <c r="AN37" s="9">
        <f t="shared" si="13"/>
        <v>14.640917321430269</v>
      </c>
      <c r="AP37" s="9">
        <f t="shared" si="18"/>
        <v>74795.5415791856</v>
      </c>
      <c r="AR37" s="9">
        <f t="shared" si="14"/>
        <v>102380.94696135118</v>
      </c>
      <c r="AT37" s="9">
        <f t="shared" si="15"/>
        <v>113149.96652979769</v>
      </c>
      <c r="AV37" s="9">
        <f t="shared" si="19"/>
        <v>96775.48502344482</v>
      </c>
      <c r="AX37" s="9">
        <f t="shared" si="16"/>
        <v>74795.5415791856</v>
      </c>
      <c r="AZ37" s="9">
        <f t="shared" si="16"/>
        <v>102380.94696135118</v>
      </c>
      <c r="BB37" s="9">
        <f t="shared" si="16"/>
        <v>113149.96652979769</v>
      </c>
      <c r="BD37" s="9">
        <f t="shared" si="16"/>
        <v>96775.48502344482</v>
      </c>
    </row>
    <row r="38" spans="2:56" ht="12.75">
      <c r="B38" s="5" t="s">
        <v>8</v>
      </c>
      <c r="D38" s="5" t="s">
        <v>42</v>
      </c>
      <c r="E38" s="6"/>
      <c r="F38" s="9">
        <f t="shared" si="17"/>
        <v>866399.1637521503</v>
      </c>
      <c r="G38" s="6"/>
      <c r="H38" s="9">
        <f t="shared" si="17"/>
        <v>1158855.7691087392</v>
      </c>
      <c r="I38" s="6"/>
      <c r="J38" s="9">
        <f t="shared" si="0"/>
        <v>1435509.5829157669</v>
      </c>
      <c r="L38" s="9">
        <f t="shared" si="1"/>
        <v>419307.450374351</v>
      </c>
      <c r="N38" s="9">
        <f t="shared" si="2"/>
        <v>135648.4343697139</v>
      </c>
      <c r="O38" s="6"/>
      <c r="P38" s="9">
        <f t="shared" si="3"/>
        <v>0</v>
      </c>
      <c r="Q38" s="6"/>
      <c r="R38" s="9">
        <f t="shared" si="4"/>
        <v>434325.1712974959</v>
      </c>
      <c r="T38" s="9">
        <f t="shared" si="5"/>
        <v>496386.9732674553</v>
      </c>
      <c r="V38" s="9">
        <f t="shared" si="6"/>
        <v>529828.0348954148</v>
      </c>
      <c r="X38" s="9">
        <f t="shared" si="7"/>
        <v>368157.8232847388</v>
      </c>
      <c r="Z38" s="9">
        <f t="shared" si="8"/>
        <v>522709.14646719926</v>
      </c>
      <c r="AB38" s="9">
        <f t="shared" si="9"/>
        <v>533523.4234179064</v>
      </c>
      <c r="AG38" s="6"/>
      <c r="AH38" s="9">
        <f t="shared" si="10"/>
        <v>269.06987413724363</v>
      </c>
      <c r="AJ38" s="9">
        <f t="shared" si="11"/>
        <v>655.8357821475064</v>
      </c>
      <c r="AL38" s="9">
        <f t="shared" si="12"/>
        <v>585.8806292846227</v>
      </c>
      <c r="AN38" s="9">
        <f t="shared" si="13"/>
        <v>695.4435727679378</v>
      </c>
      <c r="AP38" s="9">
        <f t="shared" si="18"/>
        <v>2088845.4444908835</v>
      </c>
      <c r="AR38" s="9">
        <f t="shared" si="14"/>
        <v>2314186.203842392</v>
      </c>
      <c r="AT38" s="9">
        <f t="shared" si="15"/>
        <v>2499825.5546759935</v>
      </c>
      <c r="AV38" s="9">
        <f t="shared" si="19"/>
        <v>2300952.4010030897</v>
      </c>
      <c r="AX38" s="9">
        <f t="shared" si="16"/>
        <v>2088845.4444908835</v>
      </c>
      <c r="AZ38" s="9">
        <f t="shared" si="16"/>
        <v>2314186.203842392</v>
      </c>
      <c r="BB38" s="9">
        <f t="shared" si="16"/>
        <v>2499825.5546759935</v>
      </c>
      <c r="BD38" s="9">
        <f t="shared" si="16"/>
        <v>2300952.4010030897</v>
      </c>
    </row>
    <row r="39" spans="2:56" ht="12.75">
      <c r="B39" s="5" t="s">
        <v>9</v>
      </c>
      <c r="D39" s="5" t="s">
        <v>42</v>
      </c>
      <c r="E39" s="6">
        <v>100</v>
      </c>
      <c r="F39" s="9">
        <f t="shared" si="17"/>
        <v>105.30818564943262</v>
      </c>
      <c r="G39" s="6">
        <v>100</v>
      </c>
      <c r="H39" s="9">
        <f t="shared" si="17"/>
        <v>112.60137027777223</v>
      </c>
      <c r="I39" s="6">
        <v>100</v>
      </c>
      <c r="J39" s="9">
        <f t="shared" si="0"/>
        <v>227.93564323324668</v>
      </c>
      <c r="L39" s="9">
        <f t="shared" si="1"/>
        <v>20454.02196948054</v>
      </c>
      <c r="N39" s="9">
        <f t="shared" si="2"/>
        <v>7901.850545808577</v>
      </c>
      <c r="O39" s="6"/>
      <c r="P39" s="9">
        <f t="shared" si="3"/>
        <v>0</v>
      </c>
      <c r="Q39" s="6"/>
      <c r="R39" s="9">
        <f t="shared" si="4"/>
        <v>1304.6062717321527</v>
      </c>
      <c r="T39" s="9">
        <f t="shared" si="5"/>
        <v>2416.0427902398274</v>
      </c>
      <c r="V39" s="9">
        <f t="shared" si="6"/>
        <v>949.6917606615926</v>
      </c>
      <c r="X39" s="9">
        <f t="shared" si="7"/>
        <v>1877.9106051297472</v>
      </c>
      <c r="Z39" s="9">
        <f t="shared" si="8"/>
        <v>3727.516044479208</v>
      </c>
      <c r="AB39" s="9">
        <f t="shared" si="9"/>
        <v>5362.913789220199</v>
      </c>
      <c r="AG39" s="6"/>
      <c r="AH39" s="9">
        <f t="shared" si="10"/>
        <v>1.345349370686218</v>
      </c>
      <c r="AJ39" s="9">
        <f t="shared" si="11"/>
        <v>3.348948674795777</v>
      </c>
      <c r="AL39" s="9">
        <f t="shared" si="12"/>
        <v>3.5870242609262624</v>
      </c>
      <c r="AN39" s="9">
        <f t="shared" si="13"/>
        <v>2.928183464286054</v>
      </c>
      <c r="AP39" s="9">
        <f t="shared" si="18"/>
        <v>23745.195980666664</v>
      </c>
      <c r="AR39" s="9">
        <f t="shared" si="14"/>
        <v>14161.597775066313</v>
      </c>
      <c r="AT39" s="9">
        <f t="shared" si="15"/>
        <v>6544.814725950011</v>
      </c>
      <c r="AV39" s="9">
        <f t="shared" si="19"/>
        <v>14817.202827227664</v>
      </c>
      <c r="AX39" s="9">
        <f t="shared" si="16"/>
        <v>23745.195980666664</v>
      </c>
      <c r="AZ39" s="9">
        <f t="shared" si="16"/>
        <v>14161.597775066313</v>
      </c>
      <c r="BB39" s="9">
        <f t="shared" si="16"/>
        <v>6544.814725950011</v>
      </c>
      <c r="BD39" s="9">
        <f t="shared" si="16"/>
        <v>14817.202827227664</v>
      </c>
    </row>
    <row r="40" spans="2:56" ht="12.75">
      <c r="B40" s="5" t="s">
        <v>10</v>
      </c>
      <c r="D40" s="5" t="s">
        <v>42</v>
      </c>
      <c r="E40" s="6">
        <v>100</v>
      </c>
      <c r="F40" s="9">
        <f t="shared" si="17"/>
        <v>2.2018984272154087</v>
      </c>
      <c r="G40" s="6">
        <v>100</v>
      </c>
      <c r="H40" s="9">
        <f t="shared" si="17"/>
        <v>2.158192930323968</v>
      </c>
      <c r="I40" s="6"/>
      <c r="J40" s="9">
        <f t="shared" si="0"/>
        <v>2.9583136674953296</v>
      </c>
      <c r="L40" s="9">
        <f t="shared" si="1"/>
        <v>165.33667758663432</v>
      </c>
      <c r="N40" s="9">
        <f t="shared" si="2"/>
        <v>61.23934173001649</v>
      </c>
      <c r="O40" s="6"/>
      <c r="P40" s="9">
        <f t="shared" si="3"/>
        <v>0</v>
      </c>
      <c r="Q40" s="6">
        <v>100</v>
      </c>
      <c r="R40" s="9">
        <f t="shared" si="4"/>
        <v>5.109707897617598</v>
      </c>
      <c r="S40" s="5">
        <v>100</v>
      </c>
      <c r="T40" s="9">
        <f t="shared" si="5"/>
        <v>4.2170928702367885</v>
      </c>
      <c r="V40" s="9">
        <f t="shared" si="6"/>
        <v>7.247647647154257</v>
      </c>
      <c r="X40" s="9">
        <f t="shared" si="7"/>
        <v>117.91531706628643</v>
      </c>
      <c r="Z40" s="9">
        <f t="shared" si="8"/>
        <v>33.41910936429635</v>
      </c>
      <c r="AB40" s="9">
        <f t="shared" si="9"/>
        <v>19.02969409078136</v>
      </c>
      <c r="AG40" s="6">
        <v>100</v>
      </c>
      <c r="AH40" s="9">
        <f t="shared" si="10"/>
        <v>0.0016144192448234614</v>
      </c>
      <c r="AJ40" s="9">
        <f t="shared" si="11"/>
        <v>0.6976976405824538</v>
      </c>
      <c r="AL40" s="9">
        <f t="shared" si="12"/>
        <v>0.7174048521852525</v>
      </c>
      <c r="AN40" s="9">
        <f t="shared" si="13"/>
        <v>0.7320458660715135</v>
      </c>
      <c r="AO40" s="5">
        <f>SUM((AJ40*AI40/100),(AD40*AC40/100),(X40*W40/100),(R40*Q40/100),(L40*K40/100),(F41*E41/100))/AP40*100</f>
        <v>1.754338088121097</v>
      </c>
      <c r="AP40" s="9">
        <f t="shared" si="18"/>
        <v>291.2612986183362</v>
      </c>
      <c r="AQ40" s="5">
        <f>SUM((AL40*AK40/100),(AF40*AE40/100),(Z40*Y40/100),(T40*S40/100),(N40*M40/100),(H41*G41/100))/AR40*100</f>
        <v>4.144516511392055</v>
      </c>
      <c r="AR40" s="9">
        <f t="shared" si="14"/>
        <v>101.75114174705885</v>
      </c>
      <c r="AT40" s="9">
        <f t="shared" si="15"/>
        <v>29.96931569074728</v>
      </c>
      <c r="AU40" s="5">
        <f>SUM((AT40*AS40/100),(AR40*AQ40/100),(AP40*AO40/100))/AV40*100/3</f>
        <v>2.205012541159445</v>
      </c>
      <c r="AV40" s="9">
        <f>AVERAGE(AT40,AR40,AP40)</f>
        <v>140.99391868538078</v>
      </c>
      <c r="AW40" s="5">
        <v>1.754338088121097</v>
      </c>
      <c r="AX40" s="9">
        <f t="shared" si="16"/>
        <v>291.2612986183362</v>
      </c>
      <c r="AY40" s="5">
        <v>4.144516511392055</v>
      </c>
      <c r="AZ40" s="9">
        <f t="shared" si="16"/>
        <v>101.75114174705885</v>
      </c>
      <c r="BB40" s="9">
        <f t="shared" si="16"/>
        <v>29.96931569074728</v>
      </c>
      <c r="BC40" s="5">
        <v>2.205012541159445</v>
      </c>
      <c r="BD40" s="9">
        <f t="shared" si="16"/>
        <v>140.99391868538078</v>
      </c>
    </row>
    <row r="41" spans="2:56" ht="12.75">
      <c r="B41" s="5" t="s">
        <v>11</v>
      </c>
      <c r="D41" s="5" t="s">
        <v>42</v>
      </c>
      <c r="F41" s="9">
        <f t="shared" si="17"/>
        <v>579195.0210718794</v>
      </c>
      <c r="H41" s="9">
        <f t="shared" si="17"/>
        <v>985261.9899305074</v>
      </c>
      <c r="J41" s="9">
        <f t="shared" si="0"/>
        <v>1149377.6052399888</v>
      </c>
      <c r="L41" s="9">
        <f t="shared" si="1"/>
        <v>102611.01021356069</v>
      </c>
      <c r="N41" s="9">
        <f t="shared" si="2"/>
        <v>25154.224237490642</v>
      </c>
      <c r="P41" s="9">
        <f t="shared" si="3"/>
        <v>0</v>
      </c>
      <c r="R41" s="9">
        <f t="shared" si="4"/>
        <v>1554.6558071474817</v>
      </c>
      <c r="T41" s="9">
        <f t="shared" si="5"/>
        <v>5622.79049364905</v>
      </c>
      <c r="V41" s="9">
        <f t="shared" si="6"/>
        <v>1429.5360186800815</v>
      </c>
      <c r="X41" s="9">
        <f t="shared" si="7"/>
        <v>36291.714252623715</v>
      </c>
      <c r="Z41" s="9">
        <f t="shared" si="8"/>
        <v>22236.561230858726</v>
      </c>
      <c r="AB41" s="9">
        <f t="shared" si="9"/>
        <v>30274.513326243068</v>
      </c>
      <c r="AH41" s="9">
        <f t="shared" si="10"/>
        <v>2.421628867235192</v>
      </c>
      <c r="AJ41" s="9">
        <f t="shared" si="11"/>
        <v>6.418818293358574</v>
      </c>
      <c r="AL41" s="9">
        <f t="shared" si="12"/>
        <v>5.141401440660977</v>
      </c>
      <c r="AN41" s="9">
        <f t="shared" si="13"/>
        <v>6.222389861607864</v>
      </c>
      <c r="AP41" s="9">
        <f t="shared" si="18"/>
        <v>719658.8201635047</v>
      </c>
      <c r="AR41" s="9">
        <f t="shared" si="14"/>
        <v>1038280.7072939464</v>
      </c>
      <c r="AT41" s="9">
        <f t="shared" si="15"/>
        <v>1181090.2986036409</v>
      </c>
      <c r="AV41" s="9">
        <f>AVERAGE(AT41,AR41,AP41)</f>
        <v>979676.6086870306</v>
      </c>
      <c r="AX41" s="9">
        <f t="shared" si="16"/>
        <v>719658.8201635047</v>
      </c>
      <c r="AZ41" s="9">
        <f t="shared" si="16"/>
        <v>1038280.7072939464</v>
      </c>
      <c r="BB41" s="9">
        <f t="shared" si="16"/>
        <v>1181090.2986036409</v>
      </c>
      <c r="BD41" s="9">
        <f t="shared" si="16"/>
        <v>979676.6086870306</v>
      </c>
    </row>
    <row r="42" spans="2:56" ht="12.75">
      <c r="B42" s="5" t="s">
        <v>12</v>
      </c>
      <c r="D42" s="5" t="s">
        <v>42</v>
      </c>
      <c r="F42" s="9">
        <f t="shared" si="17"/>
        <v>1100.9492136077045</v>
      </c>
      <c r="H42" s="9">
        <f t="shared" si="17"/>
        <v>1172.9309403934608</v>
      </c>
      <c r="J42" s="9">
        <f t="shared" si="0"/>
        <v>1600.399197169605</v>
      </c>
      <c r="L42" s="9">
        <f t="shared" si="1"/>
        <v>1261.331354784633</v>
      </c>
      <c r="N42" s="9">
        <f t="shared" si="2"/>
        <v>335.82864819686455</v>
      </c>
      <c r="P42" s="9">
        <f t="shared" si="3"/>
        <v>0</v>
      </c>
      <c r="R42" s="9">
        <f t="shared" si="4"/>
        <v>1032.813298454621</v>
      </c>
      <c r="T42" s="9">
        <f t="shared" si="5"/>
        <v>1010.3451668275641</v>
      </c>
      <c r="V42" s="9">
        <f t="shared" si="6"/>
        <v>1549.4970831847038</v>
      </c>
      <c r="X42" s="9">
        <f t="shared" si="7"/>
        <v>2270.961662017369</v>
      </c>
      <c r="Z42" s="9">
        <f t="shared" si="8"/>
        <v>1113.9703121432115</v>
      </c>
      <c r="AB42" s="9">
        <f t="shared" si="9"/>
        <v>1773.221494822808</v>
      </c>
      <c r="AH42" s="9">
        <f t="shared" si="10"/>
        <v>0.10762794965489744</v>
      </c>
      <c r="AJ42" s="9">
        <f t="shared" si="11"/>
        <v>0.5581581124659629</v>
      </c>
      <c r="AL42" s="9">
        <f t="shared" si="12"/>
        <v>1.1956747536420878</v>
      </c>
      <c r="AN42" s="9">
        <f t="shared" si="13"/>
        <v>0.7320458660715135</v>
      </c>
      <c r="AP42" s="9">
        <f t="shared" si="18"/>
        <v>5666.613686976793</v>
      </c>
      <c r="AR42" s="9">
        <f t="shared" si="14"/>
        <v>3634.2707423147426</v>
      </c>
      <c r="AT42" s="9">
        <f t="shared" si="15"/>
        <v>4923.957448992844</v>
      </c>
      <c r="AV42" s="9">
        <f>AVERAGE(AT42,AR42,AP42)</f>
        <v>4741.613959428127</v>
      </c>
      <c r="AX42" s="9">
        <f t="shared" si="16"/>
        <v>5666.613686976793</v>
      </c>
      <c r="AZ42" s="9">
        <f t="shared" si="16"/>
        <v>3634.2707423147426</v>
      </c>
      <c r="BB42" s="9">
        <f t="shared" si="16"/>
        <v>4923.957448992844</v>
      </c>
      <c r="BD42" s="9">
        <f t="shared" si="16"/>
        <v>4741.613959428127</v>
      </c>
    </row>
    <row r="43" spans="2:56" ht="12.75">
      <c r="B43" s="5" t="s">
        <v>13</v>
      </c>
      <c r="D43" s="5" t="s">
        <v>42</v>
      </c>
      <c r="F43" s="9">
        <f t="shared" si="17"/>
        <v>2632.7046412358154</v>
      </c>
      <c r="H43" s="9">
        <f t="shared" si="17"/>
        <v>3987.965197337767</v>
      </c>
      <c r="J43" s="9">
        <f t="shared" si="0"/>
        <v>4752.700646140039</v>
      </c>
      <c r="L43" s="9">
        <f t="shared" si="1"/>
        <v>117440.17614143409</v>
      </c>
      <c r="N43" s="9">
        <f t="shared" si="2"/>
        <v>38587.37016536522</v>
      </c>
      <c r="P43" s="9">
        <f t="shared" si="3"/>
        <v>0</v>
      </c>
      <c r="R43" s="9">
        <f t="shared" si="4"/>
        <v>12339.400986799941</v>
      </c>
      <c r="T43" s="9">
        <f t="shared" si="5"/>
        <v>10850.228530713404</v>
      </c>
      <c r="V43" s="9">
        <f t="shared" si="6"/>
        <v>10296.658036646739</v>
      </c>
      <c r="X43" s="9">
        <f t="shared" si="7"/>
        <v>12140.910423862084</v>
      </c>
      <c r="Z43" s="9">
        <f t="shared" si="8"/>
        <v>14652.994105883785</v>
      </c>
      <c r="AB43" s="9">
        <f t="shared" si="9"/>
        <v>17905.212167235182</v>
      </c>
      <c r="AH43" s="9">
        <f t="shared" si="10"/>
        <v>4.197490036541</v>
      </c>
      <c r="AJ43" s="9">
        <f t="shared" si="11"/>
        <v>10.744543664969786</v>
      </c>
      <c r="AL43" s="9">
        <f t="shared" si="12"/>
        <v>8.48929075085882</v>
      </c>
      <c r="AN43" s="9">
        <f t="shared" si="13"/>
        <v>9.63860390327493</v>
      </c>
      <c r="AP43" s="9">
        <f t="shared" si="18"/>
        <v>144563.9367369969</v>
      </c>
      <c r="AR43" s="9">
        <f t="shared" si="14"/>
        <v>68087.04729005104</v>
      </c>
      <c r="AT43" s="9">
        <f t="shared" si="15"/>
        <v>32968.406943961774</v>
      </c>
      <c r="AV43" s="9">
        <f>AVERAGE(AT43,AR43,AP43)</f>
        <v>81873.1303236699</v>
      </c>
      <c r="AX43" s="9">
        <f t="shared" si="16"/>
        <v>144563.9367369969</v>
      </c>
      <c r="AZ43" s="9">
        <f t="shared" si="16"/>
        <v>68087.04729005104</v>
      </c>
      <c r="BB43" s="9">
        <f t="shared" si="16"/>
        <v>32968.406943961774</v>
      </c>
      <c r="BD43" s="9">
        <f t="shared" si="16"/>
        <v>81873.1303236699</v>
      </c>
    </row>
    <row r="45" spans="2:56" ht="12.75">
      <c r="B45" s="5" t="s">
        <v>43</v>
      </c>
      <c r="D45" s="5" t="s">
        <v>42</v>
      </c>
      <c r="E45" s="5">
        <v>100</v>
      </c>
      <c r="F45" s="9">
        <f>SUM(F39,F35)</f>
        <v>137.71438641518984</v>
      </c>
      <c r="G45" s="5">
        <v>100</v>
      </c>
      <c r="H45" s="9">
        <f>SUM(H39,H35)</f>
        <v>119.49820420728578</v>
      </c>
      <c r="I45" s="5">
        <v>100</v>
      </c>
      <c r="J45" s="9">
        <f>SUM(J39,J35)</f>
        <v>234.77371253024407</v>
      </c>
      <c r="L45" s="9">
        <f>SUM(L39,L35)</f>
        <v>22243.748891810086</v>
      </c>
      <c r="N45" s="9">
        <f>SUM(N39,N35)</f>
        <v>8474.7347103797</v>
      </c>
      <c r="R45" s="9">
        <f>SUM(R39,R35)</f>
        <v>1333.9599128461261</v>
      </c>
      <c r="T45" s="9">
        <f>SUM(T39,T35)</f>
        <v>2477.5420612641137</v>
      </c>
      <c r="V45" s="9">
        <f>SUM(V39,V35)</f>
        <v>966.6862447997474</v>
      </c>
      <c r="X45" s="9">
        <f>SUM(X39,X35)</f>
        <v>1915.4688172323422</v>
      </c>
      <c r="Z45" s="9">
        <f>SUM(Z39,Z35)</f>
        <v>3890.3270901001392</v>
      </c>
      <c r="AB45" s="9">
        <f>SUM(AB39,AB35)</f>
        <v>5735.290303132989</v>
      </c>
      <c r="AH45" s="9">
        <f>SUM(AH39,AH35)</f>
        <v>1.5767494624442477</v>
      </c>
      <c r="AJ45" s="9">
        <f>SUM(AJ39,AJ35)</f>
        <v>3.4884882029122677</v>
      </c>
      <c r="AL45" s="9">
        <f>SUM(AL39,AL35)</f>
        <v>3.7065917362904712</v>
      </c>
      <c r="AN45" s="9">
        <f>SUM(AN39,AN35)</f>
        <v>3.050191108631306</v>
      </c>
      <c r="AP45" s="9">
        <f>SUM(AJ45,AD45,X45,R45,L45,F45)</f>
        <v>25634.38049650666</v>
      </c>
      <c r="AR45" s="9">
        <f>SUM(AL45,AF45,Z45,T45,N45,H45)</f>
        <v>14965.80865768753</v>
      </c>
      <c r="AT45" s="9">
        <f>SUM(AN45,AH45,AB45,V45,P45,J45)</f>
        <v>6941.377201034055</v>
      </c>
      <c r="AV45" s="9">
        <f>AVERAGE(AT45,AR45,AP45)</f>
        <v>15847.188785076083</v>
      </c>
      <c r="AX45" s="9">
        <f t="shared" si="16"/>
        <v>25634.38049650666</v>
      </c>
      <c r="AZ45" s="9">
        <f t="shared" si="16"/>
        <v>14965.80865768753</v>
      </c>
      <c r="BB45" s="9">
        <f t="shared" si="16"/>
        <v>6941.377201034055</v>
      </c>
      <c r="BD45" s="9">
        <f t="shared" si="16"/>
        <v>15847.188785076083</v>
      </c>
    </row>
    <row r="46" spans="2:56" ht="12.75">
      <c r="B46" s="5" t="s">
        <v>44</v>
      </c>
      <c r="D46" s="5" t="s">
        <v>42</v>
      </c>
      <c r="F46" s="9">
        <f>SUM(F36,F34,F33)</f>
        <v>359943.37854976073</v>
      </c>
      <c r="H46" s="9">
        <f>SUM(H36,H34,H33)</f>
        <v>573563.2298524025</v>
      </c>
      <c r="J46" s="9">
        <f>SUM(J36,J34,J33)</f>
        <v>699810.9216714364</v>
      </c>
      <c r="L46" s="9">
        <f>SUM(L36,L34,L33)</f>
        <v>44040.91830395317</v>
      </c>
      <c r="N46" s="9">
        <f>SUM(N36,N34,N33)</f>
        <v>18106.432038174873</v>
      </c>
      <c r="Q46" s="5">
        <f>R33/R46*100</f>
        <v>7.394766780432309</v>
      </c>
      <c r="R46" s="9">
        <f>SUM(R36,R34,R33)</f>
        <v>4778.120470219009</v>
      </c>
      <c r="T46" s="9">
        <f>SUM(T36,T34,T33)</f>
        <v>4129.236768773523</v>
      </c>
      <c r="V46" s="9">
        <f>SUM(V36,V34,V33)</f>
        <v>8322.298850008168</v>
      </c>
      <c r="W46" s="5">
        <f>X33/X46*100</f>
        <v>6.944444444444446</v>
      </c>
      <c r="X46" s="9">
        <f>SUM(X36,X34,X33)</f>
        <v>6288.816910201943</v>
      </c>
      <c r="Y46" s="5">
        <f>Z33/Z46*100</f>
        <v>4.262574595055413</v>
      </c>
      <c r="Z46" s="9">
        <f>SUM(Z36,Z34,Z33)</f>
        <v>10051.43981649221</v>
      </c>
      <c r="AB46" s="9">
        <f>SUM(AB36,AB34,AB33)</f>
        <v>12996.416077908627</v>
      </c>
      <c r="AG46" s="5">
        <f>AH33/AH46*100</f>
        <v>16.666666666666664</v>
      </c>
      <c r="AH46" s="9">
        <f>SUM(AH36,AH34,AH33)</f>
        <v>1.9373030937881541</v>
      </c>
      <c r="AJ46" s="9">
        <f>SUM(AJ36,AJ34,AJ33)</f>
        <v>4.7443439559606855</v>
      </c>
      <c r="AK46" s="5">
        <f>AL33/AL46*100</f>
        <v>18.181818181818183</v>
      </c>
      <c r="AL46" s="9">
        <f>SUM(AL36,AL34,AL33)</f>
        <v>3.9457266870188885</v>
      </c>
      <c r="AN46" s="9">
        <f>SUM(AN36,AN34,AN33)</f>
        <v>4.880305773810091</v>
      </c>
      <c r="AO46" s="5">
        <f>SUM((AJ46*AI46/100),(AD46*AC46/100),(X46*W46/100),(R46*Q46/100),(L46*K46/100),(F47*E47/100))/AP46*100</f>
        <v>0.19034884511462305</v>
      </c>
      <c r="AP46" s="9">
        <f>SUM(AJ46,AD46,X46,R46,L46,F46)</f>
        <v>415055.9785780908</v>
      </c>
      <c r="AQ46" s="5">
        <f>SUM((AL46*AK46/100),(AF46*AE46/100),(Z46*Y46/100),(T46*S46/100),(N46*M46/100),(H47*G47/100))/AR46*100</f>
        <v>0.07083675664226233</v>
      </c>
      <c r="AR46" s="9">
        <f>SUM(AL46,AF46,Z46,T46,N46,H46)</f>
        <v>605854.28420253</v>
      </c>
      <c r="AS46" s="5">
        <f>SUM((AN46*AM46/100),(AH46*AG46/100),(AB46*AA46/100),(V46*U46/100),(P46*O46/100),(J47*I47/100))/AT46*100</f>
        <v>4.477430687084124E-05</v>
      </c>
      <c r="AT46" s="9">
        <f>SUM(AN46,AH46,AB46,V46,P46,J46)</f>
        <v>721136.4542082208</v>
      </c>
      <c r="AU46" s="5">
        <f>SUM((AT46*AS46/100),(AR46*AQ46/100),(AP46*AO46/100))/AV46*100/3</f>
        <v>0.07000642742043273</v>
      </c>
      <c r="AV46" s="9">
        <f>AVERAGE(AT46,AR46,AP46)</f>
        <v>580682.2389962805</v>
      </c>
      <c r="AW46" s="5">
        <v>0.19034884511462305</v>
      </c>
      <c r="AX46" s="9">
        <f t="shared" si="16"/>
        <v>415055.9785780908</v>
      </c>
      <c r="AY46" s="5">
        <v>0.07083675664226233</v>
      </c>
      <c r="AZ46" s="9">
        <f t="shared" si="16"/>
        <v>605854.28420253</v>
      </c>
      <c r="BA46" s="5">
        <v>4.477430687084124E-05</v>
      </c>
      <c r="BB46" s="9">
        <f t="shared" si="16"/>
        <v>721136.4542082208</v>
      </c>
      <c r="BC46" s="5">
        <v>0.07000642742043273</v>
      </c>
      <c r="BD46" s="9">
        <f t="shared" si="16"/>
        <v>580682.2389962805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I12" sqref="I1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9.57421875" style="0" customWidth="1"/>
  </cols>
  <sheetData>
    <row r="1" ht="12.75">
      <c r="C1" s="7" t="s">
        <v>98</v>
      </c>
    </row>
    <row r="3" spans="3:7" ht="12.75">
      <c r="C3" s="8" t="s">
        <v>0</v>
      </c>
      <c r="E3" s="14" t="s">
        <v>1</v>
      </c>
      <c r="F3" s="14" t="s">
        <v>16</v>
      </c>
      <c r="G3" s="14" t="s">
        <v>17</v>
      </c>
    </row>
    <row r="5" spans="1:31" s="5" customFormat="1" ht="12.75">
      <c r="A5" s="5" t="s">
        <v>0</v>
      </c>
      <c r="B5" s="5" t="s">
        <v>92</v>
      </c>
      <c r="C5" s="5" t="s">
        <v>96</v>
      </c>
      <c r="D5" s="5" t="s">
        <v>93</v>
      </c>
      <c r="E5" s="6">
        <v>2000</v>
      </c>
      <c r="F5" s="6">
        <v>2026</v>
      </c>
      <c r="G5" s="6">
        <v>2030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94</v>
      </c>
      <c r="C6" s="5" t="s">
        <v>141</v>
      </c>
      <c r="D6" s="5" t="s">
        <v>93</v>
      </c>
      <c r="E6" s="6">
        <v>1702</v>
      </c>
      <c r="F6" s="6">
        <v>1740</v>
      </c>
      <c r="G6" s="6">
        <v>1717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5" customFormat="1" ht="12.75">
      <c r="A7" s="5" t="s">
        <v>0</v>
      </c>
      <c r="B7" s="5" t="s">
        <v>95</v>
      </c>
      <c r="C7" s="5" t="s">
        <v>97</v>
      </c>
      <c r="D7" s="5" t="s">
        <v>93</v>
      </c>
      <c r="E7" s="6">
        <v>1465</v>
      </c>
      <c r="F7" s="6">
        <v>1465</v>
      </c>
      <c r="G7" s="6">
        <v>1471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2004-02-23T22:12:45Z</cp:lastPrinted>
  <dcterms:created xsi:type="dcterms:W3CDTF">2002-05-23T17:51:21Z</dcterms:created>
  <dcterms:modified xsi:type="dcterms:W3CDTF">2004-02-23T22:13:01Z</dcterms:modified>
  <cp:category/>
  <cp:version/>
  <cp:contentType/>
  <cp:contentStatus/>
</cp:coreProperties>
</file>